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20055" windowHeight="7170" tabRatio="464" firstSheet="1" activeTab="4"/>
  </bookViews>
  <sheets>
    <sheet name="pagu sumber dana 2018" sheetId="15" r:id="rId1"/>
    <sheet name="Sheet1" sheetId="16" r:id="rId2"/>
    <sheet name="Sheet2" sheetId="17" r:id="rId3"/>
    <sheet name="perubahan pagu sumber dana 2018" sheetId="18" r:id="rId4"/>
    <sheet name="pagu sumber dana terbaru" sheetId="19" r:id="rId5"/>
  </sheets>
  <calcPr calcId="124519"/>
</workbook>
</file>

<file path=xl/calcChain.xml><?xml version="1.0" encoding="utf-8"?>
<calcChain xmlns="http://schemas.openxmlformats.org/spreadsheetml/2006/main">
  <c r="G8" i="19"/>
  <c r="H8"/>
  <c r="K8"/>
  <c r="N8"/>
  <c r="O8"/>
  <c r="Q8"/>
  <c r="R8"/>
  <c r="S8"/>
  <c r="T8"/>
  <c r="U8"/>
  <c r="V8"/>
  <c r="W8"/>
  <c r="X8"/>
  <c r="Y8"/>
  <c r="Z8"/>
  <c r="AA8"/>
  <c r="AB8"/>
  <c r="AC8"/>
  <c r="AD8"/>
  <c r="AE8"/>
  <c r="AF8"/>
  <c r="AG8"/>
  <c r="H283"/>
  <c r="Q283" s="1"/>
  <c r="Q376"/>
  <c r="Q378"/>
  <c r="K271"/>
  <c r="Q273"/>
  <c r="Q265"/>
  <c r="Q259"/>
  <c r="Q245"/>
  <c r="Q235"/>
  <c r="Q233"/>
  <c r="Q221"/>
  <c r="K219"/>
  <c r="Q226"/>
  <c r="K117"/>
  <c r="Q117" s="1"/>
  <c r="Q209"/>
  <c r="N183"/>
  <c r="N197"/>
  <c r="N184"/>
  <c r="N195"/>
  <c r="N182"/>
  <c r="H109"/>
  <c r="Q109" s="1"/>
  <c r="Q327"/>
  <c r="Q331"/>
  <c r="Q330"/>
  <c r="Q49"/>
  <c r="Q46"/>
  <c r="Q44"/>
  <c r="Q43"/>
  <c r="Q42"/>
  <c r="Q41"/>
  <c r="Q37"/>
  <c r="Q39"/>
  <c r="Q38"/>
  <c r="Q296"/>
  <c r="Q287"/>
  <c r="K288"/>
  <c r="Q355"/>
  <c r="Q227"/>
  <c r="Q99"/>
  <c r="Q65"/>
  <c r="Q66"/>
  <c r="Q61"/>
  <c r="Q25"/>
  <c r="Q17"/>
  <c r="Q16"/>
  <c r="Q15"/>
  <c r="Q255"/>
  <c r="K135"/>
  <c r="Q310"/>
  <c r="Y381"/>
  <c r="Y361"/>
  <c r="AM8" l="1"/>
  <c r="AN8" s="1"/>
  <c r="Q372"/>
  <c r="AM316"/>
  <c r="AN316" s="1"/>
  <c r="H350"/>
  <c r="H349" s="1"/>
  <c r="L398"/>
  <c r="AE388"/>
  <c r="AD388"/>
  <c r="AC388"/>
  <c r="AB388"/>
  <c r="AA388"/>
  <c r="Z388"/>
  <c r="X388"/>
  <c r="W388"/>
  <c r="V388"/>
  <c r="U388"/>
  <c r="T388"/>
  <c r="S388"/>
  <c r="R388"/>
  <c r="Q388"/>
  <c r="P388"/>
  <c r="O388"/>
  <c r="N388"/>
  <c r="M388"/>
  <c r="L388"/>
  <c r="K388"/>
  <c r="J388"/>
  <c r="I388"/>
  <c r="H388"/>
  <c r="G388"/>
  <c r="AM386"/>
  <c r="AN386" s="1"/>
  <c r="AL386"/>
  <c r="P386"/>
  <c r="AJ386" s="1"/>
  <c r="AK386" s="1"/>
  <c r="AM385"/>
  <c r="AN385" s="1"/>
  <c r="AL385"/>
  <c r="P385"/>
  <c r="AJ385" s="1"/>
  <c r="AK385" s="1"/>
  <c r="AM383"/>
  <c r="AN383" s="1"/>
  <c r="O383"/>
  <c r="AM382"/>
  <c r="AN382" s="1"/>
  <c r="AL382"/>
  <c r="P382"/>
  <c r="AJ382" s="1"/>
  <c r="AK382" s="1"/>
  <c r="AM374"/>
  <c r="AN374" s="1"/>
  <c r="O374"/>
  <c r="AL374" s="1"/>
  <c r="AM373"/>
  <c r="AN373" s="1"/>
  <c r="Y373"/>
  <c r="O373"/>
  <c r="P373" s="1"/>
  <c r="P372" s="1"/>
  <c r="AG372"/>
  <c r="AF372"/>
  <c r="AE372"/>
  <c r="AD372"/>
  <c r="AC372"/>
  <c r="AB372"/>
  <c r="AA372"/>
  <c r="Z372"/>
  <c r="X372"/>
  <c r="W372"/>
  <c r="V372"/>
  <c r="U372"/>
  <c r="T372"/>
  <c r="S372"/>
  <c r="R372"/>
  <c r="N372"/>
  <c r="M372"/>
  <c r="L372"/>
  <c r="K372"/>
  <c r="J372"/>
  <c r="I372"/>
  <c r="H372"/>
  <c r="G372"/>
  <c r="AM371"/>
  <c r="AN371" s="1"/>
  <c r="AL371"/>
  <c r="P371"/>
  <c r="AJ371" s="1"/>
  <c r="AK371" s="1"/>
  <c r="AG370"/>
  <c r="AF370"/>
  <c r="AE370"/>
  <c r="AD370"/>
  <c r="AC370"/>
  <c r="AB370"/>
  <c r="AA370"/>
  <c r="Z370"/>
  <c r="Y370"/>
  <c r="X370"/>
  <c r="W370"/>
  <c r="V370"/>
  <c r="U370"/>
  <c r="T370"/>
  <c r="S370"/>
  <c r="R370"/>
  <c r="Q370"/>
  <c r="O370"/>
  <c r="N370"/>
  <c r="M370"/>
  <c r="L370"/>
  <c r="K370"/>
  <c r="J370"/>
  <c r="I370"/>
  <c r="H370"/>
  <c r="G370"/>
  <c r="AM368"/>
  <c r="AN368" s="1"/>
  <c r="AL368"/>
  <c r="P368"/>
  <c r="AJ368" s="1"/>
  <c r="AK368" s="1"/>
  <c r="AM367"/>
  <c r="AN367" s="1"/>
  <c r="P367"/>
  <c r="I367"/>
  <c r="AM366"/>
  <c r="AN366" s="1"/>
  <c r="AL366"/>
  <c r="P366"/>
  <c r="J366"/>
  <c r="AM365"/>
  <c r="AN365" s="1"/>
  <c r="AL365"/>
  <c r="P365"/>
  <c r="J365"/>
  <c r="AM364"/>
  <c r="AN364" s="1"/>
  <c r="AL364"/>
  <c r="P364"/>
  <c r="J364"/>
  <c r="AM363"/>
  <c r="AN363" s="1"/>
  <c r="O363"/>
  <c r="P363" s="1"/>
  <c r="I363"/>
  <c r="AM362"/>
  <c r="AN362" s="1"/>
  <c r="O362"/>
  <c r="P362" s="1"/>
  <c r="I362"/>
  <c r="AM361"/>
  <c r="AN361" s="1"/>
  <c r="O361"/>
  <c r="J361"/>
  <c r="AM360"/>
  <c r="AN360" s="1"/>
  <c r="O360"/>
  <c r="J360"/>
  <c r="AM359"/>
  <c r="AN359" s="1"/>
  <c r="I359"/>
  <c r="AJ359" s="1"/>
  <c r="AK359" s="1"/>
  <c r="AM358"/>
  <c r="AN358" s="1"/>
  <c r="O358"/>
  <c r="P358" s="1"/>
  <c r="J358"/>
  <c r="AM357"/>
  <c r="AN357" s="1"/>
  <c r="O357"/>
  <c r="O356" s="1"/>
  <c r="AG356"/>
  <c r="AF356"/>
  <c r="AE356"/>
  <c r="AD356"/>
  <c r="AC356"/>
  <c r="AB356"/>
  <c r="AA356"/>
  <c r="Z356"/>
  <c r="X356"/>
  <c r="W356"/>
  <c r="V356"/>
  <c r="U356"/>
  <c r="T356"/>
  <c r="S356"/>
  <c r="R356"/>
  <c r="Q356"/>
  <c r="M356"/>
  <c r="L356"/>
  <c r="K356"/>
  <c r="H356"/>
  <c r="G356"/>
  <c r="AL355"/>
  <c r="K353"/>
  <c r="J355"/>
  <c r="AG353"/>
  <c r="AF353"/>
  <c r="AE353"/>
  <c r="AD353"/>
  <c r="AC353"/>
  <c r="AB353"/>
  <c r="AA353"/>
  <c r="Z353"/>
  <c r="Y353"/>
  <c r="X353"/>
  <c r="W353"/>
  <c r="V353"/>
  <c r="U353"/>
  <c r="T353"/>
  <c r="S353"/>
  <c r="R353"/>
  <c r="Q353"/>
  <c r="O353"/>
  <c r="M353"/>
  <c r="L353"/>
  <c r="I353"/>
  <c r="H353"/>
  <c r="G353"/>
  <c r="AM351"/>
  <c r="AN351" s="1"/>
  <c r="AL351"/>
  <c r="P351"/>
  <c r="J351"/>
  <c r="P350"/>
  <c r="AE349"/>
  <c r="AD349"/>
  <c r="AC349"/>
  <c r="AB349"/>
  <c r="AA349"/>
  <c r="Z349"/>
  <c r="X349"/>
  <c r="W349"/>
  <c r="V349"/>
  <c r="U349"/>
  <c r="T349"/>
  <c r="S349"/>
  <c r="R349"/>
  <c r="Q349"/>
  <c r="O349"/>
  <c r="N349"/>
  <c r="M349"/>
  <c r="L349"/>
  <c r="K349"/>
  <c r="I349"/>
  <c r="G349"/>
  <c r="AM348"/>
  <c r="AN348" s="1"/>
  <c r="S348"/>
  <c r="S337" s="1"/>
  <c r="O348"/>
  <c r="P348" s="1"/>
  <c r="I348"/>
  <c r="J348" s="1"/>
  <c r="AM347"/>
  <c r="AN347" s="1"/>
  <c r="O347"/>
  <c r="P347" s="1"/>
  <c r="I347"/>
  <c r="Y346"/>
  <c r="N345"/>
  <c r="P344"/>
  <c r="AM342"/>
  <c r="AN342" s="1"/>
  <c r="O342"/>
  <c r="P342" s="1"/>
  <c r="I342"/>
  <c r="J342" s="1"/>
  <c r="AM341"/>
  <c r="AN341" s="1"/>
  <c r="O341"/>
  <c r="P341" s="1"/>
  <c r="I341"/>
  <c r="AJ341" s="1"/>
  <c r="AK341" s="1"/>
  <c r="AM340"/>
  <c r="AN340" s="1"/>
  <c r="O340"/>
  <c r="P340" s="1"/>
  <c r="I340"/>
  <c r="AJ340" s="1"/>
  <c r="AK340" s="1"/>
  <c r="AM339"/>
  <c r="AN339" s="1"/>
  <c r="O339"/>
  <c r="AL339" s="1"/>
  <c r="J339"/>
  <c r="AM338"/>
  <c r="AN338" s="1"/>
  <c r="Y338"/>
  <c r="O338"/>
  <c r="P338" s="1"/>
  <c r="P337" s="1"/>
  <c r="J338"/>
  <c r="AG337"/>
  <c r="AF337"/>
  <c r="AE337"/>
  <c r="AD337"/>
  <c r="AC337"/>
  <c r="AB337"/>
  <c r="AA337"/>
  <c r="Z337"/>
  <c r="X337"/>
  <c r="W337"/>
  <c r="V337"/>
  <c r="U337"/>
  <c r="T337"/>
  <c r="R337"/>
  <c r="Q337"/>
  <c r="M337"/>
  <c r="L337"/>
  <c r="K337"/>
  <c r="H337"/>
  <c r="G337"/>
  <c r="AM336"/>
  <c r="AN336" s="1"/>
  <c r="O336"/>
  <c r="J336"/>
  <c r="AM335"/>
  <c r="AN335" s="1"/>
  <c r="O335"/>
  <c r="P335" s="1"/>
  <c r="P334" s="1"/>
  <c r="I335"/>
  <c r="J335" s="1"/>
  <c r="J334" s="1"/>
  <c r="AG334"/>
  <c r="AF334"/>
  <c r="AE334"/>
  <c r="AD334"/>
  <c r="AC334"/>
  <c r="AB334"/>
  <c r="AA334"/>
  <c r="Z334"/>
  <c r="Y334"/>
  <c r="X334"/>
  <c r="W334"/>
  <c r="V334"/>
  <c r="U334"/>
  <c r="T334"/>
  <c r="S334"/>
  <c r="R334"/>
  <c r="Q334"/>
  <c r="N334"/>
  <c r="M334"/>
  <c r="L334"/>
  <c r="K334"/>
  <c r="H334"/>
  <c r="G334"/>
  <c r="K324"/>
  <c r="K323" s="1"/>
  <c r="AG324"/>
  <c r="AG323" s="1"/>
  <c r="AF324"/>
  <c r="AF323" s="1"/>
  <c r="AE324"/>
  <c r="AE323" s="1"/>
  <c r="AD324"/>
  <c r="AD323" s="1"/>
  <c r="AC324"/>
  <c r="AC323" s="1"/>
  <c r="AB324"/>
  <c r="AB323" s="1"/>
  <c r="AA324"/>
  <c r="AA323" s="1"/>
  <c r="Z324"/>
  <c r="Z323" s="1"/>
  <c r="Y324"/>
  <c r="Y323" s="1"/>
  <c r="X324"/>
  <c r="X323" s="1"/>
  <c r="W324"/>
  <c r="W323" s="1"/>
  <c r="V324"/>
  <c r="V323" s="1"/>
  <c r="U324"/>
  <c r="U323" s="1"/>
  <c r="T324"/>
  <c r="T323" s="1"/>
  <c r="S324"/>
  <c r="S323" s="1"/>
  <c r="R324"/>
  <c r="R323" s="1"/>
  <c r="Q324"/>
  <c r="Q323" s="1"/>
  <c r="P324"/>
  <c r="P323" s="1"/>
  <c r="O324"/>
  <c r="O323" s="1"/>
  <c r="N324"/>
  <c r="N323" s="1"/>
  <c r="M324"/>
  <c r="M323" s="1"/>
  <c r="L324"/>
  <c r="L323" s="1"/>
  <c r="J324"/>
  <c r="J323" s="1"/>
  <c r="I324"/>
  <c r="I323" s="1"/>
  <c r="H324"/>
  <c r="G324"/>
  <c r="G323" s="1"/>
  <c r="AM322"/>
  <c r="AN322" s="1"/>
  <c r="AL322"/>
  <c r="AM321"/>
  <c r="AN321" s="1"/>
  <c r="AL321"/>
  <c r="P321"/>
  <c r="J321"/>
  <c r="AM320"/>
  <c r="AN320" s="1"/>
  <c r="AL320"/>
  <c r="P320"/>
  <c r="J320"/>
  <c r="AM319"/>
  <c r="AN319" s="1"/>
  <c r="O319"/>
  <c r="J319"/>
  <c r="AM318"/>
  <c r="AN318" s="1"/>
  <c r="O318"/>
  <c r="P318" s="1"/>
  <c r="I318"/>
  <c r="AL317"/>
  <c r="P317"/>
  <c r="H317"/>
  <c r="AM315"/>
  <c r="AN315" s="1"/>
  <c r="P315"/>
  <c r="I315"/>
  <c r="O314"/>
  <c r="AM314"/>
  <c r="AN314" s="1"/>
  <c r="J314"/>
  <c r="AG312"/>
  <c r="AG310" s="1"/>
  <c r="AG309" s="1"/>
  <c r="AF312"/>
  <c r="AF310" s="1"/>
  <c r="AF309" s="1"/>
  <c r="AE310"/>
  <c r="AE309" s="1"/>
  <c r="AD310"/>
  <c r="AD309" s="1"/>
  <c r="AC310"/>
  <c r="AC309" s="1"/>
  <c r="AB310"/>
  <c r="AB309" s="1"/>
  <c r="AA310"/>
  <c r="AA309" s="1"/>
  <c r="Z310"/>
  <c r="Z309" s="1"/>
  <c r="X310"/>
  <c r="X309" s="1"/>
  <c r="W310"/>
  <c r="W309" s="1"/>
  <c r="V310"/>
  <c r="V309" s="1"/>
  <c r="U310"/>
  <c r="U309" s="1"/>
  <c r="S310"/>
  <c r="S309" s="1"/>
  <c r="R310"/>
  <c r="R309" s="1"/>
  <c r="Q309"/>
  <c r="M312"/>
  <c r="M310" s="1"/>
  <c r="M309" s="1"/>
  <c r="L312"/>
  <c r="L310" s="1"/>
  <c r="L309" s="1"/>
  <c r="AM311"/>
  <c r="AN311" s="1"/>
  <c r="AL311"/>
  <c r="P311"/>
  <c r="J311"/>
  <c r="Y310"/>
  <c r="Y309" s="1"/>
  <c r="N310"/>
  <c r="N309" s="1"/>
  <c r="G310"/>
  <c r="AE304"/>
  <c r="AE303"/>
  <c r="AD299"/>
  <c r="AD298" s="1"/>
  <c r="AC299"/>
  <c r="AC298" s="1"/>
  <c r="AB299"/>
  <c r="AB298" s="1"/>
  <c r="AA299"/>
  <c r="AA298" s="1"/>
  <c r="Z299"/>
  <c r="Z298" s="1"/>
  <c r="Y299"/>
  <c r="Y298" s="1"/>
  <c r="X299"/>
  <c r="X298" s="1"/>
  <c r="W299"/>
  <c r="W298" s="1"/>
  <c r="V299"/>
  <c r="V298" s="1"/>
  <c r="U299"/>
  <c r="U298" s="1"/>
  <c r="T299"/>
  <c r="T298" s="1"/>
  <c r="S299"/>
  <c r="S298" s="1"/>
  <c r="R299"/>
  <c r="R298" s="1"/>
  <c r="Q299"/>
  <c r="Q298" s="1"/>
  <c r="P299"/>
  <c r="P298" s="1"/>
  <c r="O299"/>
  <c r="O298" s="1"/>
  <c r="N299"/>
  <c r="N298" s="1"/>
  <c r="M299"/>
  <c r="M298" s="1"/>
  <c r="L299"/>
  <c r="L298" s="1"/>
  <c r="J299"/>
  <c r="J298" s="1"/>
  <c r="I299"/>
  <c r="I298" s="1"/>
  <c r="H299"/>
  <c r="H298" s="1"/>
  <c r="G299"/>
  <c r="G298" s="1"/>
  <c r="AG298"/>
  <c r="AF298"/>
  <c r="AM297"/>
  <c r="AN297" s="1"/>
  <c r="AL297"/>
  <c r="AJ297"/>
  <c r="AK297" s="1"/>
  <c r="AM296"/>
  <c r="AN296" s="1"/>
  <c r="V296"/>
  <c r="I296"/>
  <c r="J296" s="1"/>
  <c r="AM294"/>
  <c r="AN294" s="1"/>
  <c r="AL294"/>
  <c r="V294"/>
  <c r="J294"/>
  <c r="V293"/>
  <c r="O293"/>
  <c r="P293" s="1"/>
  <c r="J293"/>
  <c r="AM292"/>
  <c r="AN292" s="1"/>
  <c r="Y292"/>
  <c r="V292"/>
  <c r="O292"/>
  <c r="AL292" s="1"/>
  <c r="J292"/>
  <c r="AM291"/>
  <c r="AN291" s="1"/>
  <c r="AL291"/>
  <c r="V291"/>
  <c r="P291"/>
  <c r="J291"/>
  <c r="AM290"/>
  <c r="AN290" s="1"/>
  <c r="AL290"/>
  <c r="V290"/>
  <c r="P290"/>
  <c r="J290"/>
  <c r="AM289"/>
  <c r="AN289" s="1"/>
  <c r="V289"/>
  <c r="P289"/>
  <c r="I289"/>
  <c r="AL289" s="1"/>
  <c r="AM288"/>
  <c r="AN288" s="1"/>
  <c r="V288"/>
  <c r="O288"/>
  <c r="J288"/>
  <c r="AL287"/>
  <c r="V287"/>
  <c r="P287"/>
  <c r="J287"/>
  <c r="AM286"/>
  <c r="AN286" s="1"/>
  <c r="V286"/>
  <c r="O286"/>
  <c r="P286" s="1"/>
  <c r="I286"/>
  <c r="AM285"/>
  <c r="AN285" s="1"/>
  <c r="V285"/>
  <c r="O285"/>
  <c r="AL285" s="1"/>
  <c r="J285"/>
  <c r="AM284"/>
  <c r="AN284" s="1"/>
  <c r="V284"/>
  <c r="P284"/>
  <c r="I284"/>
  <c r="AJ284" s="1"/>
  <c r="AK284" s="1"/>
  <c r="V283"/>
  <c r="P283"/>
  <c r="I283"/>
  <c r="AL283" s="1"/>
  <c r="AG282"/>
  <c r="AG279" s="1"/>
  <c r="AF282"/>
  <c r="AF279" s="1"/>
  <c r="AE282"/>
  <c r="AD282"/>
  <c r="AC282"/>
  <c r="AB282"/>
  <c r="AA282"/>
  <c r="Z282"/>
  <c r="X282"/>
  <c r="W282"/>
  <c r="U282"/>
  <c r="T282"/>
  <c r="S282"/>
  <c r="R282"/>
  <c r="Q282"/>
  <c r="N282"/>
  <c r="M282"/>
  <c r="L282"/>
  <c r="H282"/>
  <c r="G282"/>
  <c r="AE280"/>
  <c r="AD280"/>
  <c r="AC280"/>
  <c r="AB280"/>
  <c r="AA280"/>
  <c r="Z280"/>
  <c r="Y280"/>
  <c r="X280"/>
  <c r="W280"/>
  <c r="V280"/>
  <c r="U280"/>
  <c r="T280"/>
  <c r="S280"/>
  <c r="R280"/>
  <c r="Q280"/>
  <c r="P280"/>
  <c r="O280"/>
  <c r="N280"/>
  <c r="M280"/>
  <c r="L280"/>
  <c r="K280"/>
  <c r="J280"/>
  <c r="I280"/>
  <c r="H280"/>
  <c r="G280"/>
  <c r="AL277"/>
  <c r="P277"/>
  <c r="M277"/>
  <c r="J277"/>
  <c r="P276"/>
  <c r="L276"/>
  <c r="K276"/>
  <c r="I276"/>
  <c r="AJ276" s="1"/>
  <c r="AK276" s="1"/>
  <c r="AM275"/>
  <c r="AN275" s="1"/>
  <c r="AL275"/>
  <c r="P275"/>
  <c r="J275"/>
  <c r="P274"/>
  <c r="K274"/>
  <c r="AM274" s="1"/>
  <c r="AN274" s="1"/>
  <c r="I274"/>
  <c r="P273"/>
  <c r="M273"/>
  <c r="I273"/>
  <c r="AM272"/>
  <c r="AN272" s="1"/>
  <c r="P272"/>
  <c r="M272"/>
  <c r="I272"/>
  <c r="AL272" s="1"/>
  <c r="AL271"/>
  <c r="P271"/>
  <c r="M271"/>
  <c r="J271"/>
  <c r="AG270"/>
  <c r="AF270"/>
  <c r="AE270"/>
  <c r="AD270"/>
  <c r="AC270"/>
  <c r="AB270"/>
  <c r="AA270"/>
  <c r="Z270"/>
  <c r="Y270"/>
  <c r="X270"/>
  <c r="W270"/>
  <c r="V270"/>
  <c r="U270"/>
  <c r="T270"/>
  <c r="S270"/>
  <c r="R270"/>
  <c r="Q270"/>
  <c r="O270"/>
  <c r="N270"/>
  <c r="H270"/>
  <c r="G270"/>
  <c r="AL269"/>
  <c r="P269"/>
  <c r="P268" s="1"/>
  <c r="K269"/>
  <c r="J269"/>
  <c r="J268" s="1"/>
  <c r="AG268"/>
  <c r="AF268"/>
  <c r="AE268"/>
  <c r="AD268"/>
  <c r="AC268"/>
  <c r="AB268"/>
  <c r="AA268"/>
  <c r="Z268"/>
  <c r="Y268"/>
  <c r="X268"/>
  <c r="W268"/>
  <c r="V268"/>
  <c r="U268"/>
  <c r="T268"/>
  <c r="S268"/>
  <c r="R268"/>
  <c r="Q268"/>
  <c r="O268"/>
  <c r="N268"/>
  <c r="L268"/>
  <c r="K268"/>
  <c r="I268"/>
  <c r="H268"/>
  <c r="G268"/>
  <c r="AM266"/>
  <c r="AN266" s="1"/>
  <c r="AL266"/>
  <c r="AJ266"/>
  <c r="AK266" s="1"/>
  <c r="AM265"/>
  <c r="AN265" s="1"/>
  <c r="AL265"/>
  <c r="AA265"/>
  <c r="M265"/>
  <c r="J265"/>
  <c r="AA263"/>
  <c r="L263"/>
  <c r="K263"/>
  <c r="I263"/>
  <c r="AL262"/>
  <c r="AA262"/>
  <c r="M262"/>
  <c r="J262"/>
  <c r="AA261"/>
  <c r="L261"/>
  <c r="AL261" s="1"/>
  <c r="AM261"/>
  <c r="AN261" s="1"/>
  <c r="J261"/>
  <c r="AA259"/>
  <c r="I259"/>
  <c r="AJ259" s="1"/>
  <c r="AK259" s="1"/>
  <c r="AA258"/>
  <c r="L258"/>
  <c r="AL258" s="1"/>
  <c r="H258"/>
  <c r="H256" s="1"/>
  <c r="AA257"/>
  <c r="L257"/>
  <c r="AL257" s="1"/>
  <c r="K257"/>
  <c r="AM257" s="1"/>
  <c r="AN257" s="1"/>
  <c r="J257"/>
  <c r="AG256"/>
  <c r="AF256"/>
  <c r="AE256"/>
  <c r="AD256"/>
  <c r="AC256"/>
  <c r="AB256"/>
  <c r="Z256"/>
  <c r="Y256"/>
  <c r="X256"/>
  <c r="W256"/>
  <c r="V256"/>
  <c r="U256"/>
  <c r="T256"/>
  <c r="S256"/>
  <c r="R256"/>
  <c r="Q256"/>
  <c r="P256"/>
  <c r="O256"/>
  <c r="N256"/>
  <c r="G256"/>
  <c r="AM255"/>
  <c r="AN255" s="1"/>
  <c r="AL255"/>
  <c r="AA255"/>
  <c r="AA254" s="1"/>
  <c r="M255"/>
  <c r="M254" s="1"/>
  <c r="J255"/>
  <c r="H254"/>
  <c r="AG254"/>
  <c r="AF254"/>
  <c r="AE254"/>
  <c r="AD254"/>
  <c r="AC254"/>
  <c r="AB254"/>
  <c r="Z254"/>
  <c r="Y254"/>
  <c r="X254"/>
  <c r="W254"/>
  <c r="V254"/>
  <c r="U254"/>
  <c r="T254"/>
  <c r="S254"/>
  <c r="R254"/>
  <c r="Q254"/>
  <c r="P254"/>
  <c r="O254"/>
  <c r="N254"/>
  <c r="L254"/>
  <c r="K254"/>
  <c r="I254"/>
  <c r="G254"/>
  <c r="K250"/>
  <c r="K248"/>
  <c r="K246"/>
  <c r="AE244"/>
  <c r="AD244"/>
  <c r="AC244"/>
  <c r="AB244"/>
  <c r="AA244"/>
  <c r="Z244"/>
  <c r="Y244"/>
  <c r="X244"/>
  <c r="W244"/>
  <c r="V244"/>
  <c r="U244"/>
  <c r="T244"/>
  <c r="S244"/>
  <c r="R244"/>
  <c r="Q244"/>
  <c r="P244"/>
  <c r="O244"/>
  <c r="N244"/>
  <c r="M244"/>
  <c r="L244"/>
  <c r="J244"/>
  <c r="I244"/>
  <c r="H244"/>
  <c r="G244"/>
  <c r="K243"/>
  <c r="AE242"/>
  <c r="AD242"/>
  <c r="AC242"/>
  <c r="AB242"/>
  <c r="AA242"/>
  <c r="Z242"/>
  <c r="Y242"/>
  <c r="X242"/>
  <c r="W242"/>
  <c r="V242"/>
  <c r="U242"/>
  <c r="T242"/>
  <c r="S242"/>
  <c r="R242"/>
  <c r="Q242"/>
  <c r="P242"/>
  <c r="O242"/>
  <c r="N242"/>
  <c r="M242"/>
  <c r="L242"/>
  <c r="J242"/>
  <c r="I242"/>
  <c r="H242"/>
  <c r="G242"/>
  <c r="AL239"/>
  <c r="AA239"/>
  <c r="J239"/>
  <c r="AA238"/>
  <c r="L238"/>
  <c r="AL238" s="1"/>
  <c r="K238"/>
  <c r="J238"/>
  <c r="AA237"/>
  <c r="L237"/>
  <c r="M237" s="1"/>
  <c r="AM237"/>
  <c r="AN237" s="1"/>
  <c r="J237"/>
  <c r="AA236"/>
  <c r="L236"/>
  <c r="K236"/>
  <c r="AM236" s="1"/>
  <c r="AN236" s="1"/>
  <c r="I236"/>
  <c r="AA235"/>
  <c r="L235"/>
  <c r="L232" s="1"/>
  <c r="AM235"/>
  <c r="AN235" s="1"/>
  <c r="I235"/>
  <c r="AA234"/>
  <c r="K234"/>
  <c r="M234" s="1"/>
  <c r="I234"/>
  <c r="AL234" s="1"/>
  <c r="AL233"/>
  <c r="AA233"/>
  <c r="AM233"/>
  <c r="AN233" s="1"/>
  <c r="J233"/>
  <c r="AG232"/>
  <c r="AF232"/>
  <c r="AE232"/>
  <c r="AD232"/>
  <c r="AC232"/>
  <c r="AB232"/>
  <c r="Z232"/>
  <c r="Y232"/>
  <c r="X232"/>
  <c r="W232"/>
  <c r="V232"/>
  <c r="U232"/>
  <c r="T232"/>
  <c r="S232"/>
  <c r="R232"/>
  <c r="Q232"/>
  <c r="P232"/>
  <c r="O232"/>
  <c r="N232"/>
  <c r="H232"/>
  <c r="G232"/>
  <c r="AL231"/>
  <c r="AA231"/>
  <c r="AA230" s="1"/>
  <c r="K231"/>
  <c r="AM231" s="1"/>
  <c r="AN231" s="1"/>
  <c r="J231"/>
  <c r="J230" s="1"/>
  <c r="AG230"/>
  <c r="AF230"/>
  <c r="AE230"/>
  <c r="AD230"/>
  <c r="AC230"/>
  <c r="AB230"/>
  <c r="Z230"/>
  <c r="Y230"/>
  <c r="X230"/>
  <c r="W230"/>
  <c r="V230"/>
  <c r="U230"/>
  <c r="T230"/>
  <c r="S230"/>
  <c r="R230"/>
  <c r="Q230"/>
  <c r="P230"/>
  <c r="O230"/>
  <c r="N230"/>
  <c r="L230"/>
  <c r="I230"/>
  <c r="H230"/>
  <c r="G230"/>
  <c r="P227"/>
  <c r="P226"/>
  <c r="I226"/>
  <c r="AJ226" s="1"/>
  <c r="AK226" s="1"/>
  <c r="AM225"/>
  <c r="AN225" s="1"/>
  <c r="AL225"/>
  <c r="P225"/>
  <c r="J225"/>
  <c r="AL224"/>
  <c r="P224"/>
  <c r="J224"/>
  <c r="AM223"/>
  <c r="AN223" s="1"/>
  <c r="AL223"/>
  <c r="P223"/>
  <c r="J223"/>
  <c r="AL222"/>
  <c r="P222"/>
  <c r="AL221"/>
  <c r="P221"/>
  <c r="J221"/>
  <c r="O220"/>
  <c r="AL220" s="1"/>
  <c r="AM220"/>
  <c r="AN220" s="1"/>
  <c r="O219"/>
  <c r="AL219" s="1"/>
  <c r="J219"/>
  <c r="AG218"/>
  <c r="AG217" s="1"/>
  <c r="AF218"/>
  <c r="AF217" s="1"/>
  <c r="AE218"/>
  <c r="AE217" s="1"/>
  <c r="AD218"/>
  <c r="AD217" s="1"/>
  <c r="AC218"/>
  <c r="AC217" s="1"/>
  <c r="AB218"/>
  <c r="AB217" s="1"/>
  <c r="AA218"/>
  <c r="AA217" s="1"/>
  <c r="Z218"/>
  <c r="Z217" s="1"/>
  <c r="Y218"/>
  <c r="Y217" s="1"/>
  <c r="X218"/>
  <c r="X217" s="1"/>
  <c r="W218"/>
  <c r="W217" s="1"/>
  <c r="V218"/>
  <c r="V217" s="1"/>
  <c r="U218"/>
  <c r="U217" s="1"/>
  <c r="T218"/>
  <c r="T217" s="1"/>
  <c r="S218"/>
  <c r="S217" s="1"/>
  <c r="R218"/>
  <c r="R217" s="1"/>
  <c r="Q218"/>
  <c r="Q217" s="1"/>
  <c r="N218"/>
  <c r="N217" s="1"/>
  <c r="M218"/>
  <c r="M217" s="1"/>
  <c r="L218"/>
  <c r="L217" s="1"/>
  <c r="G218"/>
  <c r="G217" s="1"/>
  <c r="AM216"/>
  <c r="AN216" s="1"/>
  <c r="AL216"/>
  <c r="AJ216"/>
  <c r="AK216" s="1"/>
  <c r="AL215"/>
  <c r="P215"/>
  <c r="AL213"/>
  <c r="N213"/>
  <c r="AL212"/>
  <c r="P212"/>
  <c r="K212"/>
  <c r="AL210"/>
  <c r="P210"/>
  <c r="AM208"/>
  <c r="AN208" s="1"/>
  <c r="O208"/>
  <c r="AJ208" s="1"/>
  <c r="AK208" s="1"/>
  <c r="O207"/>
  <c r="P207" s="1"/>
  <c r="P206" s="1"/>
  <c r="AG206"/>
  <c r="AF206"/>
  <c r="AE206"/>
  <c r="AD206"/>
  <c r="AC206"/>
  <c r="AB206"/>
  <c r="AA206"/>
  <c r="Z206"/>
  <c r="Y206"/>
  <c r="X206"/>
  <c r="W206"/>
  <c r="V206"/>
  <c r="U206"/>
  <c r="T206"/>
  <c r="S206"/>
  <c r="R206"/>
  <c r="Q206"/>
  <c r="M206"/>
  <c r="L206"/>
  <c r="J206"/>
  <c r="I206"/>
  <c r="H206"/>
  <c r="G206"/>
  <c r="AE203"/>
  <c r="AD203"/>
  <c r="AC203"/>
  <c r="AB203"/>
  <c r="AA203"/>
  <c r="Z203"/>
  <c r="Y203"/>
  <c r="X203"/>
  <c r="W203"/>
  <c r="V203"/>
  <c r="U203"/>
  <c r="T203"/>
  <c r="S203"/>
  <c r="R203"/>
  <c r="Q203"/>
  <c r="P203"/>
  <c r="O203"/>
  <c r="N203"/>
  <c r="M203"/>
  <c r="L203"/>
  <c r="J203"/>
  <c r="I203"/>
  <c r="H203"/>
  <c r="G203"/>
  <c r="AG202"/>
  <c r="AF202"/>
  <c r="L200"/>
  <c r="M200" s="1"/>
  <c r="I200"/>
  <c r="AJ200" s="1"/>
  <c r="AK200" s="1"/>
  <c r="N199"/>
  <c r="L199"/>
  <c r="M199" s="1"/>
  <c r="I199"/>
  <c r="AL198"/>
  <c r="N198"/>
  <c r="M198"/>
  <c r="J198"/>
  <c r="AL197"/>
  <c r="M197"/>
  <c r="J197"/>
  <c r="M196"/>
  <c r="I196"/>
  <c r="J196" s="1"/>
  <c r="AM195"/>
  <c r="AN195" s="1"/>
  <c r="L195"/>
  <c r="J195"/>
  <c r="N194"/>
  <c r="AM194" s="1"/>
  <c r="AN194" s="1"/>
  <c r="M194"/>
  <c r="I194"/>
  <c r="AJ194" s="1"/>
  <c r="AK194" s="1"/>
  <c r="N193"/>
  <c r="M193"/>
  <c r="I193"/>
  <c r="AL193" s="1"/>
  <c r="AG192"/>
  <c r="AF192"/>
  <c r="AE192"/>
  <c r="AD192"/>
  <c r="AC192"/>
  <c r="AB192"/>
  <c r="AA192"/>
  <c r="Z192"/>
  <c r="Y192"/>
  <c r="X192"/>
  <c r="W192"/>
  <c r="V192"/>
  <c r="U192"/>
  <c r="T192"/>
  <c r="S192"/>
  <c r="R192"/>
  <c r="Q192"/>
  <c r="P192"/>
  <c r="O192"/>
  <c r="K192"/>
  <c r="H192"/>
  <c r="G192"/>
  <c r="AA191"/>
  <c r="AA189" s="1"/>
  <c r="N191"/>
  <c r="N190"/>
  <c r="AG189"/>
  <c r="AF189"/>
  <c r="AE189"/>
  <c r="AD189"/>
  <c r="AC189"/>
  <c r="AB189"/>
  <c r="Z189"/>
  <c r="Y189"/>
  <c r="X189"/>
  <c r="W189"/>
  <c r="V189"/>
  <c r="U189"/>
  <c r="T189"/>
  <c r="S189"/>
  <c r="R189"/>
  <c r="Q189"/>
  <c r="P189"/>
  <c r="O189"/>
  <c r="M189"/>
  <c r="L189"/>
  <c r="K189"/>
  <c r="J189"/>
  <c r="I189"/>
  <c r="H189"/>
  <c r="G189"/>
  <c r="AM187"/>
  <c r="AN187" s="1"/>
  <c r="AL187"/>
  <c r="AA186"/>
  <c r="N186"/>
  <c r="L186"/>
  <c r="M186" s="1"/>
  <c r="J186"/>
  <c r="AA185"/>
  <c r="N185"/>
  <c r="M185"/>
  <c r="I185"/>
  <c r="J185" s="1"/>
  <c r="AA184"/>
  <c r="M184"/>
  <c r="I184"/>
  <c r="J184" s="1"/>
  <c r="AA183"/>
  <c r="M183"/>
  <c r="I183"/>
  <c r="AJ183" s="1"/>
  <c r="AK183" s="1"/>
  <c r="AA182"/>
  <c r="L182"/>
  <c r="M182" s="1"/>
  <c r="J182"/>
  <c r="AA181"/>
  <c r="N181"/>
  <c r="M181"/>
  <c r="I181"/>
  <c r="J181" s="1"/>
  <c r="AA180"/>
  <c r="N180"/>
  <c r="AM180" s="1"/>
  <c r="AN180" s="1"/>
  <c r="M180"/>
  <c r="I180"/>
  <c r="AG179"/>
  <c r="AF179"/>
  <c r="AE179"/>
  <c r="AD179"/>
  <c r="AC179"/>
  <c r="AB179"/>
  <c r="Z179"/>
  <c r="Y179"/>
  <c r="X179"/>
  <c r="W179"/>
  <c r="V179"/>
  <c r="U179"/>
  <c r="T179"/>
  <c r="S179"/>
  <c r="R179"/>
  <c r="Q179"/>
  <c r="P179"/>
  <c r="O179"/>
  <c r="K179"/>
  <c r="H179"/>
  <c r="G179"/>
  <c r="AA178"/>
  <c r="AA176" s="1"/>
  <c r="N178"/>
  <c r="AG176"/>
  <c r="AF176"/>
  <c r="AE176"/>
  <c r="AD176"/>
  <c r="AC176"/>
  <c r="AB176"/>
  <c r="Z176"/>
  <c r="Y176"/>
  <c r="X176"/>
  <c r="W176"/>
  <c r="V176"/>
  <c r="U176"/>
  <c r="T176"/>
  <c r="S176"/>
  <c r="R176"/>
  <c r="Q176"/>
  <c r="P176"/>
  <c r="O176"/>
  <c r="M176"/>
  <c r="L176"/>
  <c r="K176"/>
  <c r="J176"/>
  <c r="I176"/>
  <c r="H176"/>
  <c r="G176"/>
  <c r="AM174"/>
  <c r="AN174" s="1"/>
  <c r="AL174"/>
  <c r="AJ174"/>
  <c r="AK174" s="1"/>
  <c r="AM173"/>
  <c r="AN173" s="1"/>
  <c r="AL173"/>
  <c r="M173"/>
  <c r="M172" s="1"/>
  <c r="M171" s="1"/>
  <c r="J173"/>
  <c r="J172" s="1"/>
  <c r="J171" s="1"/>
  <c r="AG172"/>
  <c r="AG171" s="1"/>
  <c r="AF172"/>
  <c r="AF171" s="1"/>
  <c r="AE172"/>
  <c r="AE171" s="1"/>
  <c r="AD172"/>
  <c r="AD171" s="1"/>
  <c r="AC172"/>
  <c r="AC171" s="1"/>
  <c r="AB172"/>
  <c r="AB171" s="1"/>
  <c r="AA172"/>
  <c r="AA171" s="1"/>
  <c r="Z172"/>
  <c r="Z171" s="1"/>
  <c r="Y172"/>
  <c r="Y171" s="1"/>
  <c r="X172"/>
  <c r="X171" s="1"/>
  <c r="W172"/>
  <c r="W171" s="1"/>
  <c r="V172"/>
  <c r="V171" s="1"/>
  <c r="U172"/>
  <c r="U171" s="1"/>
  <c r="T172"/>
  <c r="T171" s="1"/>
  <c r="S172"/>
  <c r="S171" s="1"/>
  <c r="R172"/>
  <c r="R171" s="1"/>
  <c r="Q172"/>
  <c r="Q171" s="1"/>
  <c r="P172"/>
  <c r="P171" s="1"/>
  <c r="O172"/>
  <c r="O171" s="1"/>
  <c r="N172"/>
  <c r="N171" s="1"/>
  <c r="L172"/>
  <c r="L171" s="1"/>
  <c r="K172"/>
  <c r="K171" s="1"/>
  <c r="I172"/>
  <c r="I171" s="1"/>
  <c r="H172"/>
  <c r="H171" s="1"/>
  <c r="G172"/>
  <c r="AA170"/>
  <c r="N169"/>
  <c r="AL168"/>
  <c r="AA168"/>
  <c r="AA167" s="1"/>
  <c r="AA166" s="1"/>
  <c r="N168"/>
  <c r="M168"/>
  <c r="M167" s="1"/>
  <c r="M166" s="1"/>
  <c r="J168"/>
  <c r="J167" s="1"/>
  <c r="J166" s="1"/>
  <c r="AG167"/>
  <c r="AG166" s="1"/>
  <c r="AF167"/>
  <c r="AF166" s="1"/>
  <c r="AE167"/>
  <c r="AE166" s="1"/>
  <c r="AD167"/>
  <c r="AD166" s="1"/>
  <c r="AC167"/>
  <c r="AC166" s="1"/>
  <c r="AB167"/>
  <c r="AB166" s="1"/>
  <c r="Z167"/>
  <c r="Z166" s="1"/>
  <c r="Y167"/>
  <c r="Y166" s="1"/>
  <c r="X167"/>
  <c r="X166" s="1"/>
  <c r="W167"/>
  <c r="W166" s="1"/>
  <c r="V167"/>
  <c r="V166" s="1"/>
  <c r="U167"/>
  <c r="U166" s="1"/>
  <c r="T167"/>
  <c r="T166" s="1"/>
  <c r="S167"/>
  <c r="S166" s="1"/>
  <c r="R167"/>
  <c r="R166" s="1"/>
  <c r="Q167"/>
  <c r="Q166" s="1"/>
  <c r="P167"/>
  <c r="P166" s="1"/>
  <c r="O167"/>
  <c r="O166" s="1"/>
  <c r="L167"/>
  <c r="L166" s="1"/>
  <c r="K167"/>
  <c r="I167"/>
  <c r="I166" s="1"/>
  <c r="H167"/>
  <c r="G167"/>
  <c r="N164"/>
  <c r="AE163"/>
  <c r="AE162" s="1"/>
  <c r="AD163"/>
  <c r="AD162" s="1"/>
  <c r="AC163"/>
  <c r="AC162" s="1"/>
  <c r="AB163"/>
  <c r="AB162" s="1"/>
  <c r="AA163"/>
  <c r="AA162" s="1"/>
  <c r="Z163"/>
  <c r="Z162" s="1"/>
  <c r="Y163"/>
  <c r="Y162" s="1"/>
  <c r="X163"/>
  <c r="X162" s="1"/>
  <c r="W163"/>
  <c r="W162" s="1"/>
  <c r="V163"/>
  <c r="V162" s="1"/>
  <c r="U163"/>
  <c r="U162" s="1"/>
  <c r="T163"/>
  <c r="T162" s="1"/>
  <c r="S163"/>
  <c r="S162" s="1"/>
  <c r="R163"/>
  <c r="R162" s="1"/>
  <c r="Q163"/>
  <c r="Q162" s="1"/>
  <c r="P163"/>
  <c r="P162" s="1"/>
  <c r="O163"/>
  <c r="O162" s="1"/>
  <c r="M163"/>
  <c r="M162" s="1"/>
  <c r="L163"/>
  <c r="L162" s="1"/>
  <c r="K163"/>
  <c r="K162" s="1"/>
  <c r="J163"/>
  <c r="J162" s="1"/>
  <c r="I163"/>
  <c r="I162" s="1"/>
  <c r="H163"/>
  <c r="H162" s="1"/>
  <c r="G163"/>
  <c r="G162" s="1"/>
  <c r="AM161"/>
  <c r="AN161" s="1"/>
  <c r="AL161"/>
  <c r="AJ161"/>
  <c r="AK161" s="1"/>
  <c r="AL160"/>
  <c r="J160"/>
  <c r="AJ160" s="1"/>
  <c r="AK160" s="1"/>
  <c r="AM159"/>
  <c r="AN159" s="1"/>
  <c r="AL159"/>
  <c r="J159"/>
  <c r="AJ159" s="1"/>
  <c r="AK159" s="1"/>
  <c r="I158"/>
  <c r="AJ158" s="1"/>
  <c r="AK158" s="1"/>
  <c r="AG157"/>
  <c r="AG156" s="1"/>
  <c r="AF157"/>
  <c r="AF156" s="1"/>
  <c r="AE157"/>
  <c r="AE156" s="1"/>
  <c r="AD157"/>
  <c r="AD156" s="1"/>
  <c r="AC157"/>
  <c r="AC156" s="1"/>
  <c r="AB157"/>
  <c r="AB156" s="1"/>
  <c r="AA157"/>
  <c r="AA156" s="1"/>
  <c r="Z157"/>
  <c r="Z156" s="1"/>
  <c r="Y157"/>
  <c r="Y156" s="1"/>
  <c r="X157"/>
  <c r="X156" s="1"/>
  <c r="W157"/>
  <c r="W156" s="1"/>
  <c r="V157"/>
  <c r="V156" s="1"/>
  <c r="U157"/>
  <c r="U156" s="1"/>
  <c r="T157"/>
  <c r="T156" s="1"/>
  <c r="S157"/>
  <c r="S156" s="1"/>
  <c r="R157"/>
  <c r="R156" s="1"/>
  <c r="Q157"/>
  <c r="Q156" s="1"/>
  <c r="P157"/>
  <c r="P156" s="1"/>
  <c r="O157"/>
  <c r="O156" s="1"/>
  <c r="N157"/>
  <c r="N156" s="1"/>
  <c r="M157"/>
  <c r="M156" s="1"/>
  <c r="L157"/>
  <c r="L156" s="1"/>
  <c r="H157"/>
  <c r="H156" s="1"/>
  <c r="G157"/>
  <c r="G156" s="1"/>
  <c r="AM155"/>
  <c r="AN155" s="1"/>
  <c r="AL155"/>
  <c r="AJ155"/>
  <c r="AK155" s="1"/>
  <c r="AL154"/>
  <c r="AA154"/>
  <c r="AA153" s="1"/>
  <c r="AA152" s="1"/>
  <c r="AM154"/>
  <c r="AN154" s="1"/>
  <c r="J154"/>
  <c r="J153" s="1"/>
  <c r="J152" s="1"/>
  <c r="AG153"/>
  <c r="AG152" s="1"/>
  <c r="AF153"/>
  <c r="AF152" s="1"/>
  <c r="AE153"/>
  <c r="AE152" s="1"/>
  <c r="AD153"/>
  <c r="AD152" s="1"/>
  <c r="AC153"/>
  <c r="AC152" s="1"/>
  <c r="AB153"/>
  <c r="AB152" s="1"/>
  <c r="Z153"/>
  <c r="Z152" s="1"/>
  <c r="Y153"/>
  <c r="Y152" s="1"/>
  <c r="X153"/>
  <c r="X152" s="1"/>
  <c r="W153"/>
  <c r="W152" s="1"/>
  <c r="V153"/>
  <c r="V152" s="1"/>
  <c r="U153"/>
  <c r="U152" s="1"/>
  <c r="T153"/>
  <c r="T152" s="1"/>
  <c r="S153"/>
  <c r="S152" s="1"/>
  <c r="R153"/>
  <c r="R152" s="1"/>
  <c r="Q153"/>
  <c r="Q152" s="1"/>
  <c r="P153"/>
  <c r="P152" s="1"/>
  <c r="O153"/>
  <c r="O152" s="1"/>
  <c r="N153"/>
  <c r="N152" s="1"/>
  <c r="L153"/>
  <c r="L152" s="1"/>
  <c r="K153"/>
  <c r="K152" s="1"/>
  <c r="I153"/>
  <c r="I152" s="1"/>
  <c r="H153"/>
  <c r="H152" s="1"/>
  <c r="G153"/>
  <c r="AM151"/>
  <c r="AN151" s="1"/>
  <c r="AL151"/>
  <c r="AJ151"/>
  <c r="AK151" s="1"/>
  <c r="AL150"/>
  <c r="N150"/>
  <c r="J150"/>
  <c r="J149" s="1"/>
  <c r="J148" s="1"/>
  <c r="AG149"/>
  <c r="AG148" s="1"/>
  <c r="AF149"/>
  <c r="AF148" s="1"/>
  <c r="AE149"/>
  <c r="AE148" s="1"/>
  <c r="AD149"/>
  <c r="AD148" s="1"/>
  <c r="AC149"/>
  <c r="AC148" s="1"/>
  <c r="AB149"/>
  <c r="AB148" s="1"/>
  <c r="AA149"/>
  <c r="AA148" s="1"/>
  <c r="Z149"/>
  <c r="Z148" s="1"/>
  <c r="Y149"/>
  <c r="Y148" s="1"/>
  <c r="X149"/>
  <c r="X148" s="1"/>
  <c r="W149"/>
  <c r="W148" s="1"/>
  <c r="V149"/>
  <c r="V148" s="1"/>
  <c r="U149"/>
  <c r="U148" s="1"/>
  <c r="T149"/>
  <c r="T148" s="1"/>
  <c r="S149"/>
  <c r="S148" s="1"/>
  <c r="R149"/>
  <c r="R148" s="1"/>
  <c r="Q149"/>
  <c r="Q148" s="1"/>
  <c r="P149"/>
  <c r="P148" s="1"/>
  <c r="O149"/>
  <c r="O148" s="1"/>
  <c r="M149"/>
  <c r="M148" s="1"/>
  <c r="L149"/>
  <c r="L148" s="1"/>
  <c r="K149"/>
  <c r="K148" s="1"/>
  <c r="I149"/>
  <c r="H149"/>
  <c r="H148" s="1"/>
  <c r="G149"/>
  <c r="G148" s="1"/>
  <c r="AL146"/>
  <c r="AA146"/>
  <c r="J146"/>
  <c r="AM145"/>
  <c r="AN145" s="1"/>
  <c r="AL145"/>
  <c r="AA145"/>
  <c r="M145"/>
  <c r="J145"/>
  <c r="AL144"/>
  <c r="AA144"/>
  <c r="M144"/>
  <c r="J144"/>
  <c r="AG143"/>
  <c r="AG142" s="1"/>
  <c r="AF143"/>
  <c r="AF142" s="1"/>
  <c r="AE143"/>
  <c r="AE142" s="1"/>
  <c r="AD143"/>
  <c r="AD142" s="1"/>
  <c r="AC143"/>
  <c r="AC142" s="1"/>
  <c r="AB143"/>
  <c r="AB142" s="1"/>
  <c r="Z143"/>
  <c r="Z142" s="1"/>
  <c r="Y143"/>
  <c r="Y142" s="1"/>
  <c r="X143"/>
  <c r="X142" s="1"/>
  <c r="W143"/>
  <c r="W142" s="1"/>
  <c r="V143"/>
  <c r="V142" s="1"/>
  <c r="U143"/>
  <c r="U142" s="1"/>
  <c r="T143"/>
  <c r="T142" s="1"/>
  <c r="S143"/>
  <c r="S142" s="1"/>
  <c r="R143"/>
  <c r="R142" s="1"/>
  <c r="P143"/>
  <c r="P142" s="1"/>
  <c r="O143"/>
  <c r="O142" s="1"/>
  <c r="N143"/>
  <c r="N142" s="1"/>
  <c r="L143"/>
  <c r="L142" s="1"/>
  <c r="I143"/>
  <c r="I142" s="1"/>
  <c r="H143"/>
  <c r="H142" s="1"/>
  <c r="G143"/>
  <c r="AM141"/>
  <c r="AN141" s="1"/>
  <c r="AL141"/>
  <c r="AJ141"/>
  <c r="AK141" s="1"/>
  <c r="AM140"/>
  <c r="AN140" s="1"/>
  <c r="AL140"/>
  <c r="AA140"/>
  <c r="AA139" s="1"/>
  <c r="AA138" s="1"/>
  <c r="P140"/>
  <c r="P139" s="1"/>
  <c r="P138" s="1"/>
  <c r="M140"/>
  <c r="M139" s="1"/>
  <c r="M138" s="1"/>
  <c r="J140"/>
  <c r="J139" s="1"/>
  <c r="J138" s="1"/>
  <c r="AG139"/>
  <c r="AG138" s="1"/>
  <c r="AF139"/>
  <c r="AF138" s="1"/>
  <c r="AE139"/>
  <c r="AE138" s="1"/>
  <c r="AD139"/>
  <c r="AD138" s="1"/>
  <c r="AC139"/>
  <c r="AC138" s="1"/>
  <c r="AB139"/>
  <c r="AB138" s="1"/>
  <c r="Z139"/>
  <c r="Z138" s="1"/>
  <c r="Y139"/>
  <c r="Y138" s="1"/>
  <c r="X139"/>
  <c r="X138" s="1"/>
  <c r="W139"/>
  <c r="W138" s="1"/>
  <c r="V139"/>
  <c r="V138" s="1"/>
  <c r="U139"/>
  <c r="U138" s="1"/>
  <c r="T139"/>
  <c r="T138" s="1"/>
  <c r="S139"/>
  <c r="S138" s="1"/>
  <c r="R139"/>
  <c r="R138" s="1"/>
  <c r="Q139"/>
  <c r="Q138" s="1"/>
  <c r="O139"/>
  <c r="O138" s="1"/>
  <c r="N139"/>
  <c r="N138" s="1"/>
  <c r="L139"/>
  <c r="L138" s="1"/>
  <c r="K139"/>
  <c r="K138" s="1"/>
  <c r="I139"/>
  <c r="I138" s="1"/>
  <c r="H139"/>
  <c r="H138" s="1"/>
  <c r="G139"/>
  <c r="P136"/>
  <c r="L136"/>
  <c r="AL136" s="1"/>
  <c r="AM136"/>
  <c r="AN136" s="1"/>
  <c r="J136"/>
  <c r="P135"/>
  <c r="M135"/>
  <c r="I135"/>
  <c r="AL135" s="1"/>
  <c r="AG134"/>
  <c r="AG133" s="1"/>
  <c r="AF134"/>
  <c r="AF133" s="1"/>
  <c r="AE134"/>
  <c r="AE133" s="1"/>
  <c r="AD134"/>
  <c r="AD133" s="1"/>
  <c r="AC134"/>
  <c r="AC133" s="1"/>
  <c r="AB134"/>
  <c r="AB133" s="1"/>
  <c r="AA134"/>
  <c r="AA133" s="1"/>
  <c r="Z134"/>
  <c r="Z133" s="1"/>
  <c r="Y134"/>
  <c r="Y133" s="1"/>
  <c r="X134"/>
  <c r="X133" s="1"/>
  <c r="W134"/>
  <c r="W133" s="1"/>
  <c r="V134"/>
  <c r="V133" s="1"/>
  <c r="U134"/>
  <c r="U133" s="1"/>
  <c r="T134"/>
  <c r="T133" s="1"/>
  <c r="S134"/>
  <c r="S133" s="1"/>
  <c r="R134"/>
  <c r="R133" s="1"/>
  <c r="Q134"/>
  <c r="Q133" s="1"/>
  <c r="O134"/>
  <c r="O133" s="1"/>
  <c r="N134"/>
  <c r="N133" s="1"/>
  <c r="H134"/>
  <c r="G134"/>
  <c r="G133" s="1"/>
  <c r="AA131"/>
  <c r="AA127" s="1"/>
  <c r="AA126" s="1"/>
  <c r="N131"/>
  <c r="N130"/>
  <c r="L130"/>
  <c r="AL130" s="1"/>
  <c r="N129"/>
  <c r="L129"/>
  <c r="AL129" s="1"/>
  <c r="AL128"/>
  <c r="N128"/>
  <c r="M128"/>
  <c r="AG127"/>
  <c r="AG126" s="1"/>
  <c r="AF127"/>
  <c r="AF126" s="1"/>
  <c r="AE127"/>
  <c r="AE126" s="1"/>
  <c r="AD127"/>
  <c r="AD126" s="1"/>
  <c r="AC127"/>
  <c r="AC126" s="1"/>
  <c r="AB127"/>
  <c r="AB126" s="1"/>
  <c r="Z127"/>
  <c r="Z126" s="1"/>
  <c r="Y127"/>
  <c r="Y126" s="1"/>
  <c r="X127"/>
  <c r="X126" s="1"/>
  <c r="W127"/>
  <c r="W126" s="1"/>
  <c r="V127"/>
  <c r="V126" s="1"/>
  <c r="U127"/>
  <c r="U126" s="1"/>
  <c r="T127"/>
  <c r="T126" s="1"/>
  <c r="S127"/>
  <c r="S126" s="1"/>
  <c r="R127"/>
  <c r="R126" s="1"/>
  <c r="Q127"/>
  <c r="Q126" s="1"/>
  <c r="O127"/>
  <c r="O126" s="1"/>
  <c r="K127"/>
  <c r="K126" s="1"/>
  <c r="J127"/>
  <c r="J126" s="1"/>
  <c r="I127"/>
  <c r="H127"/>
  <c r="H126" s="1"/>
  <c r="G127"/>
  <c r="G126" s="1"/>
  <c r="N124"/>
  <c r="N122"/>
  <c r="N121"/>
  <c r="I121"/>
  <c r="AJ121" s="1"/>
  <c r="AK121" s="1"/>
  <c r="AG120"/>
  <c r="AG119" s="1"/>
  <c r="AF120"/>
  <c r="AF119" s="1"/>
  <c r="AE120"/>
  <c r="AE119" s="1"/>
  <c r="AD120"/>
  <c r="AD119" s="1"/>
  <c r="AC120"/>
  <c r="AC119" s="1"/>
  <c r="AB120"/>
  <c r="AB119" s="1"/>
  <c r="AA120"/>
  <c r="AA119" s="1"/>
  <c r="Z120"/>
  <c r="Z119" s="1"/>
  <c r="Y120"/>
  <c r="Y119" s="1"/>
  <c r="X120"/>
  <c r="X119" s="1"/>
  <c r="W120"/>
  <c r="W119" s="1"/>
  <c r="V120"/>
  <c r="V119" s="1"/>
  <c r="U120"/>
  <c r="U119" s="1"/>
  <c r="T120"/>
  <c r="T119" s="1"/>
  <c r="S120"/>
  <c r="S119" s="1"/>
  <c r="R120"/>
  <c r="R119" s="1"/>
  <c r="Q120"/>
  <c r="Q119" s="1"/>
  <c r="P120"/>
  <c r="P119" s="1"/>
  <c r="O120"/>
  <c r="O119" s="1"/>
  <c r="M120"/>
  <c r="M119" s="1"/>
  <c r="L120"/>
  <c r="L119" s="1"/>
  <c r="K120"/>
  <c r="K119" s="1"/>
  <c r="H120"/>
  <c r="G120"/>
  <c r="G119" s="1"/>
  <c r="AM118"/>
  <c r="AN118" s="1"/>
  <c r="AL118"/>
  <c r="AJ118"/>
  <c r="AK118" s="1"/>
  <c r="AL117"/>
  <c r="P117"/>
  <c r="M117"/>
  <c r="P114"/>
  <c r="L114"/>
  <c r="K114"/>
  <c r="AM114" s="1"/>
  <c r="AN114" s="1"/>
  <c r="AL113"/>
  <c r="P113"/>
  <c r="K113"/>
  <c r="M113" s="1"/>
  <c r="AG112"/>
  <c r="AG111" s="1"/>
  <c r="AF112"/>
  <c r="AF111" s="1"/>
  <c r="AE112"/>
  <c r="AE111" s="1"/>
  <c r="AD112"/>
  <c r="AD111" s="1"/>
  <c r="AC112"/>
  <c r="AC111" s="1"/>
  <c r="AB112"/>
  <c r="AB111" s="1"/>
  <c r="AA112"/>
  <c r="AA111" s="1"/>
  <c r="Z112"/>
  <c r="Z111" s="1"/>
  <c r="Y112"/>
  <c r="Y111" s="1"/>
  <c r="X112"/>
  <c r="X111" s="1"/>
  <c r="W112"/>
  <c r="W111" s="1"/>
  <c r="V112"/>
  <c r="V111" s="1"/>
  <c r="U112"/>
  <c r="U111" s="1"/>
  <c r="T112"/>
  <c r="T111" s="1"/>
  <c r="S112"/>
  <c r="S111" s="1"/>
  <c r="R112"/>
  <c r="R111" s="1"/>
  <c r="Q112"/>
  <c r="Q111" s="1"/>
  <c r="O112"/>
  <c r="O111" s="1"/>
  <c r="N112"/>
  <c r="N111" s="1"/>
  <c r="J112"/>
  <c r="J111" s="1"/>
  <c r="I112"/>
  <c r="I111" s="1"/>
  <c r="H112"/>
  <c r="H111" s="1"/>
  <c r="G112"/>
  <c r="AM110"/>
  <c r="AN110" s="1"/>
  <c r="AL110"/>
  <c r="AJ110"/>
  <c r="AK110" s="1"/>
  <c r="AM109"/>
  <c r="AN109" s="1"/>
  <c r="P109"/>
  <c r="M109"/>
  <c r="I109"/>
  <c r="AL109" s="1"/>
  <c r="N108"/>
  <c r="P108" s="1"/>
  <c r="M108"/>
  <c r="I108"/>
  <c r="J108" s="1"/>
  <c r="J107" s="1"/>
  <c r="J106" s="1"/>
  <c r="AG107"/>
  <c r="AG106" s="1"/>
  <c r="AF107"/>
  <c r="AF106" s="1"/>
  <c r="AE107"/>
  <c r="AE106" s="1"/>
  <c r="AD107"/>
  <c r="AD106" s="1"/>
  <c r="AC107"/>
  <c r="AC106" s="1"/>
  <c r="AB107"/>
  <c r="AB106" s="1"/>
  <c r="AA107"/>
  <c r="AA106" s="1"/>
  <c r="Z107"/>
  <c r="Z106" s="1"/>
  <c r="Y107"/>
  <c r="Y106" s="1"/>
  <c r="X107"/>
  <c r="X106" s="1"/>
  <c r="W107"/>
  <c r="W106" s="1"/>
  <c r="V107"/>
  <c r="V106" s="1"/>
  <c r="U107"/>
  <c r="U106" s="1"/>
  <c r="T107"/>
  <c r="T106" s="1"/>
  <c r="S107"/>
  <c r="S106" s="1"/>
  <c r="R107"/>
  <c r="R106" s="1"/>
  <c r="Q107"/>
  <c r="Q106" s="1"/>
  <c r="O107"/>
  <c r="O106" s="1"/>
  <c r="L107"/>
  <c r="L106" s="1"/>
  <c r="K107"/>
  <c r="K106" s="1"/>
  <c r="H107"/>
  <c r="H106" s="1"/>
  <c r="G107"/>
  <c r="N104"/>
  <c r="N103"/>
  <c r="AE102"/>
  <c r="AE101" s="1"/>
  <c r="AD102"/>
  <c r="AD101" s="1"/>
  <c r="AC102"/>
  <c r="AC101" s="1"/>
  <c r="AB102"/>
  <c r="AB101" s="1"/>
  <c r="AA102"/>
  <c r="AA101" s="1"/>
  <c r="Z102"/>
  <c r="Z101" s="1"/>
  <c r="Y102"/>
  <c r="Y101" s="1"/>
  <c r="X102"/>
  <c r="X101" s="1"/>
  <c r="W102"/>
  <c r="W101" s="1"/>
  <c r="V102"/>
  <c r="V101" s="1"/>
  <c r="U102"/>
  <c r="U101" s="1"/>
  <c r="T102"/>
  <c r="T101" s="1"/>
  <c r="S102"/>
  <c r="S101" s="1"/>
  <c r="R102"/>
  <c r="R101" s="1"/>
  <c r="Q102"/>
  <c r="Q101" s="1"/>
  <c r="P102"/>
  <c r="P101" s="1"/>
  <c r="O102"/>
  <c r="O101" s="1"/>
  <c r="M102"/>
  <c r="M101" s="1"/>
  <c r="L102"/>
  <c r="L101" s="1"/>
  <c r="K102"/>
  <c r="K101" s="1"/>
  <c r="J102"/>
  <c r="J101" s="1"/>
  <c r="I102"/>
  <c r="I101" s="1"/>
  <c r="H102"/>
  <c r="G102"/>
  <c r="G101" s="1"/>
  <c r="AL99"/>
  <c r="J99"/>
  <c r="AG98"/>
  <c r="AG97" s="1"/>
  <c r="AF98"/>
  <c r="AF97" s="1"/>
  <c r="AE98"/>
  <c r="AE97" s="1"/>
  <c r="AD98"/>
  <c r="AD97" s="1"/>
  <c r="AC98"/>
  <c r="AC97" s="1"/>
  <c r="AB98"/>
  <c r="AB97" s="1"/>
  <c r="AA98"/>
  <c r="AA97" s="1"/>
  <c r="Z98"/>
  <c r="Y98"/>
  <c r="Y97" s="1"/>
  <c r="X98"/>
  <c r="X97" s="1"/>
  <c r="W98"/>
  <c r="W97" s="1"/>
  <c r="V98"/>
  <c r="V97" s="1"/>
  <c r="U98"/>
  <c r="U97" s="1"/>
  <c r="T98"/>
  <c r="T97" s="1"/>
  <c r="S98"/>
  <c r="S97" s="1"/>
  <c r="R98"/>
  <c r="R97" s="1"/>
  <c r="Q98"/>
  <c r="Q97" s="1"/>
  <c r="P98"/>
  <c r="P97" s="1"/>
  <c r="O98"/>
  <c r="O97" s="1"/>
  <c r="N98"/>
  <c r="N97" s="1"/>
  <c r="M98"/>
  <c r="M97" s="1"/>
  <c r="L98"/>
  <c r="L97" s="1"/>
  <c r="I98"/>
  <c r="H98"/>
  <c r="H97" s="1"/>
  <c r="G98"/>
  <c r="G97" s="1"/>
  <c r="Z97"/>
  <c r="AE93"/>
  <c r="AE92" s="1"/>
  <c r="AD93"/>
  <c r="AD92" s="1"/>
  <c r="AC93"/>
  <c r="AC92" s="1"/>
  <c r="AB93"/>
  <c r="AB92" s="1"/>
  <c r="AA93"/>
  <c r="AA92" s="1"/>
  <c r="Z93"/>
  <c r="Z92" s="1"/>
  <c r="Y93"/>
  <c r="Y92" s="1"/>
  <c r="X93"/>
  <c r="X92" s="1"/>
  <c r="W93"/>
  <c r="W92" s="1"/>
  <c r="V93"/>
  <c r="V92" s="1"/>
  <c r="U93"/>
  <c r="U92" s="1"/>
  <c r="T93"/>
  <c r="T92" s="1"/>
  <c r="S93"/>
  <c r="S92" s="1"/>
  <c r="R93"/>
  <c r="R92" s="1"/>
  <c r="Q93"/>
  <c r="Q92" s="1"/>
  <c r="P93"/>
  <c r="P92" s="1"/>
  <c r="O93"/>
  <c r="O92" s="1"/>
  <c r="N93"/>
  <c r="M93"/>
  <c r="M92" s="1"/>
  <c r="L93"/>
  <c r="L92" s="1"/>
  <c r="K93"/>
  <c r="K92" s="1"/>
  <c r="J93"/>
  <c r="J92" s="1"/>
  <c r="I93"/>
  <c r="I92" s="1"/>
  <c r="H93"/>
  <c r="H92" s="1"/>
  <c r="G93"/>
  <c r="G92" s="1"/>
  <c r="N90"/>
  <c r="N89" s="1"/>
  <c r="M89"/>
  <c r="L89"/>
  <c r="K89"/>
  <c r="J89"/>
  <c r="I89"/>
  <c r="H89"/>
  <c r="G89"/>
  <c r="N88"/>
  <c r="N87" s="1"/>
  <c r="M87"/>
  <c r="L87"/>
  <c r="K87"/>
  <c r="J87"/>
  <c r="I87"/>
  <c r="H87"/>
  <c r="G87"/>
  <c r="N86"/>
  <c r="N85"/>
  <c r="N84"/>
  <c r="N83"/>
  <c r="M82"/>
  <c r="L82"/>
  <c r="K82"/>
  <c r="J82"/>
  <c r="I82"/>
  <c r="H82"/>
  <c r="G82"/>
  <c r="AL81"/>
  <c r="N81"/>
  <c r="J81"/>
  <c r="AL80"/>
  <c r="N80"/>
  <c r="J80"/>
  <c r="N79"/>
  <c r="M78"/>
  <c r="L78"/>
  <c r="K78"/>
  <c r="I78"/>
  <c r="H78"/>
  <c r="G78"/>
  <c r="P77"/>
  <c r="AL76"/>
  <c r="N76"/>
  <c r="J76"/>
  <c r="J73" s="1"/>
  <c r="N75"/>
  <c r="N74"/>
  <c r="M73"/>
  <c r="L73"/>
  <c r="K73"/>
  <c r="I73"/>
  <c r="H73"/>
  <c r="G73"/>
  <c r="N71"/>
  <c r="J71"/>
  <c r="N70"/>
  <c r="AG69"/>
  <c r="AG68" s="1"/>
  <c r="AF69"/>
  <c r="AF68" s="1"/>
  <c r="AE69"/>
  <c r="AE68" s="1"/>
  <c r="AD69"/>
  <c r="AD68" s="1"/>
  <c r="AC69"/>
  <c r="AC68" s="1"/>
  <c r="AB69"/>
  <c r="AB68" s="1"/>
  <c r="AA69"/>
  <c r="AA68" s="1"/>
  <c r="Z69"/>
  <c r="Y69"/>
  <c r="Y68" s="1"/>
  <c r="X69"/>
  <c r="X68" s="1"/>
  <c r="W69"/>
  <c r="W68" s="1"/>
  <c r="V69"/>
  <c r="V68" s="1"/>
  <c r="U69"/>
  <c r="U68" s="1"/>
  <c r="T69"/>
  <c r="T68" s="1"/>
  <c r="S69"/>
  <c r="S68" s="1"/>
  <c r="R69"/>
  <c r="R68" s="1"/>
  <c r="Q69"/>
  <c r="Q68" s="1"/>
  <c r="O69"/>
  <c r="O68" s="1"/>
  <c r="K69"/>
  <c r="H69"/>
  <c r="G69"/>
  <c r="Z68"/>
  <c r="AM67"/>
  <c r="AN67" s="1"/>
  <c r="AL67"/>
  <c r="AJ67"/>
  <c r="AK67" s="1"/>
  <c r="P66"/>
  <c r="I66"/>
  <c r="AL66" s="1"/>
  <c r="AM65"/>
  <c r="AN65" s="1"/>
  <c r="P65"/>
  <c r="I65"/>
  <c r="AL65" s="1"/>
  <c r="AG64"/>
  <c r="AG63" s="1"/>
  <c r="AF64"/>
  <c r="AF63" s="1"/>
  <c r="AE64"/>
  <c r="AE63" s="1"/>
  <c r="AD64"/>
  <c r="AD63" s="1"/>
  <c r="AC64"/>
  <c r="AC63" s="1"/>
  <c r="AB64"/>
  <c r="AB63" s="1"/>
  <c r="AA64"/>
  <c r="AA63" s="1"/>
  <c r="Z64"/>
  <c r="Z63" s="1"/>
  <c r="Y64"/>
  <c r="Y63" s="1"/>
  <c r="X64"/>
  <c r="X63" s="1"/>
  <c r="W64"/>
  <c r="W63" s="1"/>
  <c r="V64"/>
  <c r="V63" s="1"/>
  <c r="U64"/>
  <c r="U63" s="1"/>
  <c r="T64"/>
  <c r="T63" s="1"/>
  <c r="S64"/>
  <c r="S63" s="1"/>
  <c r="R64"/>
  <c r="R63" s="1"/>
  <c r="Q64"/>
  <c r="Q63" s="1"/>
  <c r="O64"/>
  <c r="O63" s="1"/>
  <c r="N64"/>
  <c r="N63" s="1"/>
  <c r="M64"/>
  <c r="M63" s="1"/>
  <c r="L64"/>
  <c r="L63" s="1"/>
  <c r="H64"/>
  <c r="H63" s="1"/>
  <c r="G64"/>
  <c r="G63" s="1"/>
  <c r="AM62"/>
  <c r="AN62" s="1"/>
  <c r="L62"/>
  <c r="AJ62" s="1"/>
  <c r="AK62" s="1"/>
  <c r="AM61"/>
  <c r="AN61" s="1"/>
  <c r="P61"/>
  <c r="P60" s="1"/>
  <c r="P59" s="1"/>
  <c r="M61"/>
  <c r="M60" s="1"/>
  <c r="M59" s="1"/>
  <c r="I61"/>
  <c r="AL61" s="1"/>
  <c r="AG60"/>
  <c r="AG59" s="1"/>
  <c r="AF60"/>
  <c r="AF59" s="1"/>
  <c r="AE60"/>
  <c r="AE59" s="1"/>
  <c r="AD60"/>
  <c r="AD59" s="1"/>
  <c r="AC60"/>
  <c r="AC59" s="1"/>
  <c r="AB60"/>
  <c r="AB59" s="1"/>
  <c r="AA60"/>
  <c r="AA59" s="1"/>
  <c r="Z60"/>
  <c r="Z59" s="1"/>
  <c r="Y60"/>
  <c r="Y59" s="1"/>
  <c r="X60"/>
  <c r="X59" s="1"/>
  <c r="W60"/>
  <c r="W59" s="1"/>
  <c r="V60"/>
  <c r="V59" s="1"/>
  <c r="U60"/>
  <c r="U59" s="1"/>
  <c r="T60"/>
  <c r="T59" s="1"/>
  <c r="S60"/>
  <c r="S59" s="1"/>
  <c r="R60"/>
  <c r="R59" s="1"/>
  <c r="Q60"/>
  <c r="Q59" s="1"/>
  <c r="O60"/>
  <c r="O59" s="1"/>
  <c r="N60"/>
  <c r="N59" s="1"/>
  <c r="L60"/>
  <c r="L59" s="1"/>
  <c r="K60"/>
  <c r="K59" s="1"/>
  <c r="H60"/>
  <c r="H59" s="1"/>
  <c r="G60"/>
  <c r="G59" s="1"/>
  <c r="AM58"/>
  <c r="AN58" s="1"/>
  <c r="L58"/>
  <c r="AL58" s="1"/>
  <c r="AM57"/>
  <c r="AN57" s="1"/>
  <c r="P57"/>
  <c r="P56" s="1"/>
  <c r="P55" s="1"/>
  <c r="L57"/>
  <c r="I57"/>
  <c r="AJ57" s="1"/>
  <c r="AK57" s="1"/>
  <c r="AG56"/>
  <c r="AG55" s="1"/>
  <c r="AF56"/>
  <c r="AF55" s="1"/>
  <c r="AE56"/>
  <c r="AE55" s="1"/>
  <c r="AD56"/>
  <c r="AD55" s="1"/>
  <c r="AC56"/>
  <c r="AC55" s="1"/>
  <c r="AB56"/>
  <c r="AB55" s="1"/>
  <c r="AA56"/>
  <c r="AA55" s="1"/>
  <c r="Z56"/>
  <c r="Z55" s="1"/>
  <c r="Y56"/>
  <c r="Y55" s="1"/>
  <c r="X56"/>
  <c r="X55" s="1"/>
  <c r="W56"/>
  <c r="W55" s="1"/>
  <c r="V56"/>
  <c r="V55" s="1"/>
  <c r="U56"/>
  <c r="U55" s="1"/>
  <c r="T56"/>
  <c r="T55" s="1"/>
  <c r="S56"/>
  <c r="S55" s="1"/>
  <c r="R56"/>
  <c r="R55" s="1"/>
  <c r="Q56"/>
  <c r="Q55" s="1"/>
  <c r="O56"/>
  <c r="O55" s="1"/>
  <c r="N56"/>
  <c r="N55" s="1"/>
  <c r="K56"/>
  <c r="K55" s="1"/>
  <c r="H56"/>
  <c r="H55" s="1"/>
  <c r="G56"/>
  <c r="G55" s="1"/>
  <c r="AM54"/>
  <c r="AN54" s="1"/>
  <c r="AL54"/>
  <c r="AJ54"/>
  <c r="AK54" s="1"/>
  <c r="P52"/>
  <c r="L52"/>
  <c r="AL52" s="1"/>
  <c r="AM52"/>
  <c r="AN52" s="1"/>
  <c r="J52"/>
  <c r="AM51"/>
  <c r="AN51" s="1"/>
  <c r="P51"/>
  <c r="L51"/>
  <c r="L45" s="1"/>
  <c r="I51"/>
  <c r="AM50"/>
  <c r="AN50" s="1"/>
  <c r="P50"/>
  <c r="M50"/>
  <c r="I50"/>
  <c r="AL50" s="1"/>
  <c r="P49"/>
  <c r="M49"/>
  <c r="I49"/>
  <c r="AJ49" s="1"/>
  <c r="AK49" s="1"/>
  <c r="AM48"/>
  <c r="AN48" s="1"/>
  <c r="P48"/>
  <c r="M48"/>
  <c r="I48"/>
  <c r="AJ48" s="1"/>
  <c r="AK48" s="1"/>
  <c r="AL47"/>
  <c r="P47"/>
  <c r="K47"/>
  <c r="M47" s="1"/>
  <c r="J47"/>
  <c r="P46"/>
  <c r="M46"/>
  <c r="I46"/>
  <c r="I45" s="1"/>
  <c r="AJ45" s="1"/>
  <c r="AG45"/>
  <c r="AF45"/>
  <c r="AE45"/>
  <c r="AD45"/>
  <c r="AC45"/>
  <c r="AB45"/>
  <c r="AA45"/>
  <c r="Z45"/>
  <c r="Y45"/>
  <c r="X45"/>
  <c r="W45"/>
  <c r="V45"/>
  <c r="U45"/>
  <c r="T45"/>
  <c r="S45"/>
  <c r="R45"/>
  <c r="Q45"/>
  <c r="O45"/>
  <c r="N45"/>
  <c r="H45"/>
  <c r="G45"/>
  <c r="AL44"/>
  <c r="P44"/>
  <c r="M44"/>
  <c r="J44"/>
  <c r="AM43"/>
  <c r="AN43" s="1"/>
  <c r="P43"/>
  <c r="M43"/>
  <c r="I43"/>
  <c r="AJ43" s="1"/>
  <c r="AK43" s="1"/>
  <c r="P42"/>
  <c r="M42"/>
  <c r="I42"/>
  <c r="J42" s="1"/>
  <c r="AM41"/>
  <c r="AN41" s="1"/>
  <c r="P41"/>
  <c r="M41"/>
  <c r="I41"/>
  <c r="AL41" s="1"/>
  <c r="P40"/>
  <c r="M40"/>
  <c r="I40"/>
  <c r="AJ40" s="1"/>
  <c r="AK40" s="1"/>
  <c r="AM39"/>
  <c r="AN39" s="1"/>
  <c r="P39"/>
  <c r="M39"/>
  <c r="I39"/>
  <c r="AJ39" s="1"/>
  <c r="AK39" s="1"/>
  <c r="P38"/>
  <c r="M38"/>
  <c r="AM38"/>
  <c r="AN38" s="1"/>
  <c r="I38"/>
  <c r="AL38" s="1"/>
  <c r="P37"/>
  <c r="I37"/>
  <c r="AL37" s="1"/>
  <c r="AG36"/>
  <c r="AF36"/>
  <c r="AE36"/>
  <c r="AD36"/>
  <c r="AC36"/>
  <c r="AB36"/>
  <c r="AA36"/>
  <c r="Z36"/>
  <c r="Y36"/>
  <c r="X36"/>
  <c r="W36"/>
  <c r="V36"/>
  <c r="U36"/>
  <c r="T36"/>
  <c r="S36"/>
  <c r="R36"/>
  <c r="Q36"/>
  <c r="O36"/>
  <c r="N36"/>
  <c r="L36"/>
  <c r="H36"/>
  <c r="G36"/>
  <c r="AM34"/>
  <c r="AN34" s="1"/>
  <c r="AL34"/>
  <c r="AJ34"/>
  <c r="AK34" s="1"/>
  <c r="AM33"/>
  <c r="AN33" s="1"/>
  <c r="AL33"/>
  <c r="P33"/>
  <c r="M33"/>
  <c r="J33"/>
  <c r="AL32"/>
  <c r="P32"/>
  <c r="K32"/>
  <c r="J32"/>
  <c r="P31"/>
  <c r="M31"/>
  <c r="AM31"/>
  <c r="AN31" s="1"/>
  <c r="I31"/>
  <c r="AL31" s="1"/>
  <c r="AG30"/>
  <c r="AG29" s="1"/>
  <c r="AF30"/>
  <c r="AF29" s="1"/>
  <c r="AE30"/>
  <c r="AE29" s="1"/>
  <c r="AD30"/>
  <c r="AD29" s="1"/>
  <c r="AC30"/>
  <c r="AC29" s="1"/>
  <c r="AB30"/>
  <c r="AB29" s="1"/>
  <c r="AA30"/>
  <c r="AA29" s="1"/>
  <c r="Z30"/>
  <c r="Z29" s="1"/>
  <c r="Y30"/>
  <c r="Y29" s="1"/>
  <c r="X30"/>
  <c r="X29" s="1"/>
  <c r="W30"/>
  <c r="W29" s="1"/>
  <c r="V30"/>
  <c r="V29" s="1"/>
  <c r="U30"/>
  <c r="U29" s="1"/>
  <c r="T30"/>
  <c r="T29" s="1"/>
  <c r="S30"/>
  <c r="S29" s="1"/>
  <c r="R30"/>
  <c r="R29" s="1"/>
  <c r="Q30"/>
  <c r="Q29" s="1"/>
  <c r="O30"/>
  <c r="O29" s="1"/>
  <c r="N30"/>
  <c r="N29" s="1"/>
  <c r="L30"/>
  <c r="L29" s="1"/>
  <c r="H30"/>
  <c r="H29" s="1"/>
  <c r="G30"/>
  <c r="AM28"/>
  <c r="AN28" s="1"/>
  <c r="AL28"/>
  <c r="AJ28"/>
  <c r="AK28" s="1"/>
  <c r="P27"/>
  <c r="L27"/>
  <c r="M27" s="1"/>
  <c r="AM27"/>
  <c r="AN27" s="1"/>
  <c r="I27"/>
  <c r="AJ27" s="1"/>
  <c r="AK27" s="1"/>
  <c r="P26"/>
  <c r="M26"/>
  <c r="AM26"/>
  <c r="AN26" s="1"/>
  <c r="I26"/>
  <c r="AJ26" s="1"/>
  <c r="AK26" s="1"/>
  <c r="AL24"/>
  <c r="P24"/>
  <c r="AM24"/>
  <c r="AN24" s="1"/>
  <c r="J24"/>
  <c r="P23"/>
  <c r="M23"/>
  <c r="AM23"/>
  <c r="AN23" s="1"/>
  <c r="I23"/>
  <c r="J23" s="1"/>
  <c r="J21" s="1"/>
  <c r="J20" s="1"/>
  <c r="P22"/>
  <c r="AG21"/>
  <c r="AG20" s="1"/>
  <c r="AF21"/>
  <c r="AF20" s="1"/>
  <c r="AE21"/>
  <c r="AE20" s="1"/>
  <c r="AD21"/>
  <c r="AD20" s="1"/>
  <c r="AC21"/>
  <c r="AC20" s="1"/>
  <c r="AB21"/>
  <c r="AB20" s="1"/>
  <c r="AA21"/>
  <c r="AA20" s="1"/>
  <c r="Z21"/>
  <c r="Z20" s="1"/>
  <c r="Y21"/>
  <c r="Y20" s="1"/>
  <c r="X21"/>
  <c r="X20" s="1"/>
  <c r="W21"/>
  <c r="W20" s="1"/>
  <c r="V21"/>
  <c r="V20" s="1"/>
  <c r="U21"/>
  <c r="U20" s="1"/>
  <c r="T21"/>
  <c r="T20" s="1"/>
  <c r="S21"/>
  <c r="S20" s="1"/>
  <c r="R21"/>
  <c r="R20" s="1"/>
  <c r="Q21"/>
  <c r="Q20" s="1"/>
  <c r="O21"/>
  <c r="O20" s="1"/>
  <c r="N21"/>
  <c r="N20" s="1"/>
  <c r="H21"/>
  <c r="H20" s="1"/>
  <c r="G21"/>
  <c r="G20" s="1"/>
  <c r="AM19"/>
  <c r="AN19" s="1"/>
  <c r="AL19"/>
  <c r="AJ19"/>
  <c r="AK19" s="1"/>
  <c r="P18"/>
  <c r="M18"/>
  <c r="I18"/>
  <c r="AM17"/>
  <c r="AN17" s="1"/>
  <c r="P17"/>
  <c r="M17"/>
  <c r="I17"/>
  <c r="AJ17" s="1"/>
  <c r="AK17" s="1"/>
  <c r="AL16"/>
  <c r="P16"/>
  <c r="M16"/>
  <c r="AM16"/>
  <c r="AN16" s="1"/>
  <c r="J16"/>
  <c r="P15"/>
  <c r="M15"/>
  <c r="I15"/>
  <c r="AL15" s="1"/>
  <c r="AG14"/>
  <c r="AG13" s="1"/>
  <c r="AF14"/>
  <c r="AF13" s="1"/>
  <c r="AE14"/>
  <c r="AE13" s="1"/>
  <c r="AD14"/>
  <c r="AD13" s="1"/>
  <c r="AC14"/>
  <c r="AC13" s="1"/>
  <c r="AB14"/>
  <c r="AB13" s="1"/>
  <c r="AA14"/>
  <c r="AA13" s="1"/>
  <c r="Z14"/>
  <c r="Z13" s="1"/>
  <c r="Y14"/>
  <c r="Y13" s="1"/>
  <c r="X14"/>
  <c r="X13" s="1"/>
  <c r="W14"/>
  <c r="W13" s="1"/>
  <c r="V14"/>
  <c r="V13" s="1"/>
  <c r="U14"/>
  <c r="U13" s="1"/>
  <c r="T14"/>
  <c r="T13" s="1"/>
  <c r="S14"/>
  <c r="S13" s="1"/>
  <c r="R14"/>
  <c r="R13" s="1"/>
  <c r="Q14"/>
  <c r="Q13" s="1"/>
  <c r="O14"/>
  <c r="O13" s="1"/>
  <c r="N14"/>
  <c r="N13" s="1"/>
  <c r="L14"/>
  <c r="L13" s="1"/>
  <c r="H14"/>
  <c r="G14"/>
  <c r="G13" s="1"/>
  <c r="AM12"/>
  <c r="AN12" s="1"/>
  <c r="AL12"/>
  <c r="AJ12"/>
  <c r="AK12" s="1"/>
  <c r="AM11"/>
  <c r="AN11" s="1"/>
  <c r="P11"/>
  <c r="L11"/>
  <c r="M11" s="1"/>
  <c r="I11"/>
  <c r="J11" s="1"/>
  <c r="P10"/>
  <c r="M10"/>
  <c r="AM10"/>
  <c r="AN10" s="1"/>
  <c r="I10"/>
  <c r="AM9"/>
  <c r="AN9" s="1"/>
  <c r="P9"/>
  <c r="L9"/>
  <c r="J9"/>
  <c r="AG7"/>
  <c r="AF7"/>
  <c r="AE7"/>
  <c r="AD7"/>
  <c r="AC7"/>
  <c r="AB7"/>
  <c r="AA7"/>
  <c r="Z7"/>
  <c r="Y7"/>
  <c r="X7"/>
  <c r="W7"/>
  <c r="V7"/>
  <c r="U7"/>
  <c r="T7"/>
  <c r="S7"/>
  <c r="R7"/>
  <c r="Q7"/>
  <c r="O7"/>
  <c r="N7"/>
  <c r="K7"/>
  <c r="AM6"/>
  <c r="AN6" s="1"/>
  <c r="AL6"/>
  <c r="AM5"/>
  <c r="AN5" s="1"/>
  <c r="AL5"/>
  <c r="H713" i="18"/>
  <c r="P713"/>
  <c r="H620"/>
  <c r="I256" i="19" l="1"/>
  <c r="P8"/>
  <c r="P7" s="1"/>
  <c r="J10"/>
  <c r="J8" s="1"/>
  <c r="J7" s="1"/>
  <c r="I8"/>
  <c r="L8"/>
  <c r="L7" s="1"/>
  <c r="AE188"/>
  <c r="U352"/>
  <c r="V352"/>
  <c r="AB352"/>
  <c r="AF352"/>
  <c r="T175"/>
  <c r="AB175"/>
  <c r="AF175"/>
  <c r="AC202"/>
  <c r="AF333"/>
  <c r="AM212"/>
  <c r="AN212" s="1"/>
  <c r="K206"/>
  <c r="Y282"/>
  <c r="Y279" s="1"/>
  <c r="X202"/>
  <c r="AA202"/>
  <c r="K352"/>
  <c r="K299"/>
  <c r="K298" s="1"/>
  <c r="J39"/>
  <c r="J50"/>
  <c r="N149"/>
  <c r="N148" s="1"/>
  <c r="AM148" s="1"/>
  <c r="AN148" s="1"/>
  <c r="L179"/>
  <c r="L175" s="1"/>
  <c r="AB188"/>
  <c r="AF188"/>
  <c r="P229"/>
  <c r="Q279"/>
  <c r="P30"/>
  <c r="P29" s="1"/>
  <c r="Q241"/>
  <c r="O229"/>
  <c r="AE229"/>
  <c r="W253"/>
  <c r="AE253"/>
  <c r="P339"/>
  <c r="I56"/>
  <c r="I55" s="1"/>
  <c r="J57"/>
  <c r="J56" s="1"/>
  <c r="J55" s="1"/>
  <c r="N78"/>
  <c r="P78" s="1"/>
  <c r="P220"/>
  <c r="O241"/>
  <c r="S241"/>
  <c r="W241"/>
  <c r="Z241"/>
  <c r="AD241"/>
  <c r="AJ290"/>
  <c r="AK290" s="1"/>
  <c r="AJ291"/>
  <c r="AK291" s="1"/>
  <c r="AJ321"/>
  <c r="AK321" s="1"/>
  <c r="AJ117"/>
  <c r="AK117" s="1"/>
  <c r="AC35"/>
  <c r="AL57"/>
  <c r="Q369"/>
  <c r="P36"/>
  <c r="AF35"/>
  <c r="P188"/>
  <c r="T188"/>
  <c r="X188"/>
  <c r="J220"/>
  <c r="AJ220" s="1"/>
  <c r="AK220" s="1"/>
  <c r="N267"/>
  <c r="S267"/>
  <c r="W267"/>
  <c r="Z267"/>
  <c r="AD267"/>
  <c r="N279"/>
  <c r="P285"/>
  <c r="P282" s="1"/>
  <c r="P279" s="1"/>
  <c r="J289"/>
  <c r="AA369"/>
  <c r="O35"/>
  <c r="AJ136"/>
  <c r="AK136" s="1"/>
  <c r="W188"/>
  <c r="G229"/>
  <c r="AD35"/>
  <c r="L134"/>
  <c r="L133" s="1"/>
  <c r="M136"/>
  <c r="M134" s="1"/>
  <c r="M133" s="1"/>
  <c r="AJ186"/>
  <c r="AK186" s="1"/>
  <c r="L229"/>
  <c r="I232"/>
  <c r="AJ232" s="1"/>
  <c r="AK232" s="1"/>
  <c r="L241"/>
  <c r="AA241"/>
  <c r="W279"/>
  <c r="Z279"/>
  <c r="AD279"/>
  <c r="O282"/>
  <c r="O279" s="1"/>
  <c r="AL286"/>
  <c r="I337"/>
  <c r="AJ337" s="1"/>
  <c r="AK337" s="1"/>
  <c r="AM108"/>
  <c r="AN108" s="1"/>
  <c r="H202"/>
  <c r="R267"/>
  <c r="V267"/>
  <c r="Y267"/>
  <c r="AC267"/>
  <c r="AG267"/>
  <c r="X279"/>
  <c r="AA279"/>
  <c r="AE279"/>
  <c r="I282"/>
  <c r="AJ282" s="1"/>
  <c r="AK282" s="1"/>
  <c r="J283"/>
  <c r="J282" s="1"/>
  <c r="J279" s="1"/>
  <c r="AJ283"/>
  <c r="AK283" s="1"/>
  <c r="J340"/>
  <c r="J337" s="1"/>
  <c r="AA352"/>
  <c r="AE352"/>
  <c r="AL358"/>
  <c r="G35"/>
  <c r="H253"/>
  <c r="P349"/>
  <c r="P333" s="1"/>
  <c r="J15"/>
  <c r="J14" s="1"/>
  <c r="J13" s="1"/>
  <c r="I64"/>
  <c r="I63" s="1"/>
  <c r="P134"/>
  <c r="P133" s="1"/>
  <c r="Q175"/>
  <c r="U175"/>
  <c r="AC175"/>
  <c r="AG175"/>
  <c r="J194"/>
  <c r="I202"/>
  <c r="AD253"/>
  <c r="J276"/>
  <c r="AC352"/>
  <c r="AG352"/>
  <c r="AD175"/>
  <c r="G188"/>
  <c r="T241"/>
  <c r="O267"/>
  <c r="X267"/>
  <c r="O334"/>
  <c r="AJ351"/>
  <c r="AK351" s="1"/>
  <c r="L21"/>
  <c r="L20" s="1"/>
  <c r="P21"/>
  <c r="P20" s="1"/>
  <c r="V35"/>
  <c r="Y35"/>
  <c r="N206"/>
  <c r="N202" s="1"/>
  <c r="G241"/>
  <c r="K242"/>
  <c r="G267"/>
  <c r="AJ293"/>
  <c r="AK293" s="1"/>
  <c r="Z333"/>
  <c r="AD333"/>
  <c r="AL338"/>
  <c r="M241"/>
  <c r="U241"/>
  <c r="AB241"/>
  <c r="N35"/>
  <c r="Z35"/>
  <c r="T267"/>
  <c r="AA267"/>
  <c r="L279"/>
  <c r="AL293"/>
  <c r="T333"/>
  <c r="P14"/>
  <c r="P13" s="1"/>
  <c r="I21"/>
  <c r="AJ21" s="1"/>
  <c r="AK21" s="1"/>
  <c r="T35"/>
  <c r="X35"/>
  <c r="AA35"/>
  <c r="AE35"/>
  <c r="J38"/>
  <c r="AJ38"/>
  <c r="AK38" s="1"/>
  <c r="N69"/>
  <c r="P71"/>
  <c r="P69" s="1"/>
  <c r="AJ129"/>
  <c r="AK129" s="1"/>
  <c r="O175"/>
  <c r="S175"/>
  <c r="W175"/>
  <c r="Z175"/>
  <c r="U188"/>
  <c r="K188"/>
  <c r="W229"/>
  <c r="I241"/>
  <c r="P253"/>
  <c r="M261"/>
  <c r="AJ262"/>
  <c r="AK262" s="1"/>
  <c r="AL263"/>
  <c r="J272"/>
  <c r="J270" s="1"/>
  <c r="J267" s="1"/>
  <c r="M274"/>
  <c r="J286"/>
  <c r="AJ294"/>
  <c r="AK294" s="1"/>
  <c r="AJ319"/>
  <c r="AK319" s="1"/>
  <c r="O337"/>
  <c r="J341"/>
  <c r="S352"/>
  <c r="P370"/>
  <c r="P369" s="1"/>
  <c r="AE369"/>
  <c r="AM160"/>
  <c r="AN160" s="1"/>
  <c r="T202"/>
  <c r="AJ374"/>
  <c r="AK374" s="1"/>
  <c r="L369"/>
  <c r="W35"/>
  <c r="N127"/>
  <c r="N126" s="1"/>
  <c r="AM126" s="1"/>
  <c r="AN126" s="1"/>
  <c r="AM130"/>
  <c r="AN130" s="1"/>
  <c r="AJ196"/>
  <c r="AK196" s="1"/>
  <c r="S202"/>
  <c r="Z202"/>
  <c r="X253"/>
  <c r="T279"/>
  <c r="T352"/>
  <c r="O372"/>
  <c r="AL372" s="1"/>
  <c r="M32"/>
  <c r="M30" s="1"/>
  <c r="M29" s="1"/>
  <c r="J40"/>
  <c r="AL40"/>
  <c r="J49"/>
  <c r="AJ50"/>
  <c r="AK50" s="1"/>
  <c r="M52"/>
  <c r="AJ58"/>
  <c r="AK58" s="1"/>
  <c r="J109"/>
  <c r="P130"/>
  <c r="I134"/>
  <c r="AJ134" s="1"/>
  <c r="AK134" s="1"/>
  <c r="J135"/>
  <c r="J134" s="1"/>
  <c r="J133" s="1"/>
  <c r="R175"/>
  <c r="V175"/>
  <c r="Y175"/>
  <c r="AA188"/>
  <c r="O188"/>
  <c r="S188"/>
  <c r="Z188"/>
  <c r="AD188"/>
  <c r="P208"/>
  <c r="P219"/>
  <c r="P218" s="1"/>
  <c r="P217" s="1"/>
  <c r="AL230"/>
  <c r="S229"/>
  <c r="Z229"/>
  <c r="AD229"/>
  <c r="M236"/>
  <c r="AL237"/>
  <c r="P241"/>
  <c r="X241"/>
  <c r="AE241"/>
  <c r="G253"/>
  <c r="AJ261"/>
  <c r="AK261" s="1"/>
  <c r="J263"/>
  <c r="AJ263"/>
  <c r="AK263" s="1"/>
  <c r="AC279"/>
  <c r="AJ286"/>
  <c r="AK286" s="1"/>
  <c r="AL318"/>
  <c r="S333"/>
  <c r="J349"/>
  <c r="I356"/>
  <c r="AL356" s="1"/>
  <c r="J359"/>
  <c r="J356" s="1"/>
  <c r="AJ361"/>
  <c r="AK361" s="1"/>
  <c r="V369"/>
  <c r="P374"/>
  <c r="AM183"/>
  <c r="AN183" s="1"/>
  <c r="AE202"/>
  <c r="S35"/>
  <c r="L202"/>
  <c r="W202"/>
  <c r="AD202"/>
  <c r="AJ224"/>
  <c r="AK224" s="1"/>
  <c r="AL226"/>
  <c r="T253"/>
  <c r="AB253"/>
  <c r="AF253"/>
  <c r="AL340"/>
  <c r="X352"/>
  <c r="J17"/>
  <c r="R35"/>
  <c r="AG35"/>
  <c r="U35"/>
  <c r="AB35"/>
  <c r="J48"/>
  <c r="AL49"/>
  <c r="M51"/>
  <c r="M45" s="1"/>
  <c r="AJ52"/>
  <c r="AK52" s="1"/>
  <c r="J65"/>
  <c r="J64" s="1"/>
  <c r="J63" s="1"/>
  <c r="AJ66"/>
  <c r="AK66" s="1"/>
  <c r="K68"/>
  <c r="P79"/>
  <c r="N102"/>
  <c r="N101" s="1"/>
  <c r="N107"/>
  <c r="N106" s="1"/>
  <c r="M107"/>
  <c r="M106" s="1"/>
  <c r="AJ109"/>
  <c r="AK109" s="1"/>
  <c r="L127"/>
  <c r="L126" s="1"/>
  <c r="M129"/>
  <c r="M127" s="1"/>
  <c r="M126" s="1"/>
  <c r="P131"/>
  <c r="I157"/>
  <c r="AL157" s="1"/>
  <c r="H175"/>
  <c r="AM184"/>
  <c r="AN184" s="1"/>
  <c r="I218"/>
  <c r="AJ218" s="1"/>
  <c r="AK218" s="1"/>
  <c r="O218"/>
  <c r="O217" s="1"/>
  <c r="AJ225"/>
  <c r="AK225" s="1"/>
  <c r="T229"/>
  <c r="X229"/>
  <c r="AL254"/>
  <c r="M263"/>
  <c r="S279"/>
  <c r="J318"/>
  <c r="AJ318"/>
  <c r="AK318" s="1"/>
  <c r="M333"/>
  <c r="AJ339"/>
  <c r="AK339" s="1"/>
  <c r="Z352"/>
  <c r="AD352"/>
  <c r="T369"/>
  <c r="X369"/>
  <c r="AL373"/>
  <c r="AJ9"/>
  <c r="AK9" s="1"/>
  <c r="M9"/>
  <c r="AL18"/>
  <c r="J18"/>
  <c r="AJ18"/>
  <c r="AK18" s="1"/>
  <c r="AM197"/>
  <c r="AN197" s="1"/>
  <c r="M269"/>
  <c r="M268" s="1"/>
  <c r="AJ268" s="1"/>
  <c r="AK268" s="1"/>
  <c r="AM269"/>
  <c r="AN269" s="1"/>
  <c r="AJ292"/>
  <c r="AK292" s="1"/>
  <c r="P292"/>
  <c r="I334"/>
  <c r="AJ335"/>
  <c r="AK335" s="1"/>
  <c r="AL207"/>
  <c r="O206"/>
  <c r="O202" s="1"/>
  <c r="AM287"/>
  <c r="AN287" s="1"/>
  <c r="AL361"/>
  <c r="P361"/>
  <c r="AJ47"/>
  <c r="AK47" s="1"/>
  <c r="P202"/>
  <c r="U369"/>
  <c r="AL62"/>
  <c r="AM76"/>
  <c r="AN76" s="1"/>
  <c r="AJ99"/>
  <c r="AK99" s="1"/>
  <c r="AJ135"/>
  <c r="AK135" s="1"/>
  <c r="AM172"/>
  <c r="AN172" s="1"/>
  <c r="N176"/>
  <c r="G175"/>
  <c r="AE175"/>
  <c r="V188"/>
  <c r="AC188"/>
  <c r="Q267"/>
  <c r="AB267"/>
  <c r="AJ15"/>
  <c r="AK15" s="1"/>
  <c r="AL11"/>
  <c r="J27"/>
  <c r="J31"/>
  <c r="J30" s="1"/>
  <c r="J29" s="1"/>
  <c r="L35"/>
  <c r="J37"/>
  <c r="J36" s="1"/>
  <c r="J41"/>
  <c r="J43"/>
  <c r="P45"/>
  <c r="J61"/>
  <c r="J60" s="1"/>
  <c r="J59" s="1"/>
  <c r="AJ61"/>
  <c r="AK61" s="1"/>
  <c r="J66"/>
  <c r="P76"/>
  <c r="AJ76" s="1"/>
  <c r="AK76" s="1"/>
  <c r="L72"/>
  <c r="L69" s="1"/>
  <c r="L68" s="1"/>
  <c r="P80"/>
  <c r="AJ80" s="1"/>
  <c r="AK80" s="1"/>
  <c r="AM99"/>
  <c r="AN99" s="1"/>
  <c r="H101"/>
  <c r="P129"/>
  <c r="AJ139"/>
  <c r="AK139" s="1"/>
  <c r="AL186"/>
  <c r="AJ198"/>
  <c r="AK198" s="1"/>
  <c r="M202"/>
  <c r="Q202"/>
  <c r="U202"/>
  <c r="AB202"/>
  <c r="AM219"/>
  <c r="AN219" s="1"/>
  <c r="AJ234"/>
  <c r="AK234" s="1"/>
  <c r="L256"/>
  <c r="L253" s="1"/>
  <c r="Q253"/>
  <c r="M257"/>
  <c r="M256" s="1"/>
  <c r="M253" s="1"/>
  <c r="H267"/>
  <c r="V282"/>
  <c r="V279" s="1"/>
  <c r="AB333"/>
  <c r="K333"/>
  <c r="AL341"/>
  <c r="AA333"/>
  <c r="AE333"/>
  <c r="L352"/>
  <c r="R352"/>
  <c r="J369"/>
  <c r="N369"/>
  <c r="AC369"/>
  <c r="AG369"/>
  <c r="P128"/>
  <c r="AJ128" s="1"/>
  <c r="AK128" s="1"/>
  <c r="AL184"/>
  <c r="AJ184"/>
  <c r="AK184" s="1"/>
  <c r="AJ296"/>
  <c r="AK296" s="1"/>
  <c r="AL296"/>
  <c r="AJ358"/>
  <c r="AK358" s="1"/>
  <c r="AL180"/>
  <c r="J180"/>
  <c r="J179" s="1"/>
  <c r="J175" s="1"/>
  <c r="I179"/>
  <c r="AJ179" s="1"/>
  <c r="AK179" s="1"/>
  <c r="AJ180"/>
  <c r="AK180" s="1"/>
  <c r="AL273"/>
  <c r="J273"/>
  <c r="K310"/>
  <c r="K309" s="1"/>
  <c r="K112"/>
  <c r="K111" s="1"/>
  <c r="K203"/>
  <c r="AM210"/>
  <c r="AN210" s="1"/>
  <c r="K282"/>
  <c r="P359"/>
  <c r="N356"/>
  <c r="AM356" s="1"/>
  <c r="AN356" s="1"/>
  <c r="AJ37"/>
  <c r="AK37" s="1"/>
  <c r="AM128"/>
  <c r="AN128" s="1"/>
  <c r="AJ181"/>
  <c r="AK181" s="1"/>
  <c r="AL27"/>
  <c r="AM56"/>
  <c r="AN56" s="1"/>
  <c r="P64"/>
  <c r="P63" s="1"/>
  <c r="R188"/>
  <c r="Y188"/>
  <c r="AG188"/>
  <c r="U267"/>
  <c r="AF267"/>
  <c r="AB369"/>
  <c r="AF369"/>
  <c r="AJ41"/>
  <c r="AK41" s="1"/>
  <c r="I60"/>
  <c r="M72"/>
  <c r="M69" s="1"/>
  <c r="M68" s="1"/>
  <c r="AM80"/>
  <c r="AN80" s="1"/>
  <c r="G68"/>
  <c r="N92"/>
  <c r="K98"/>
  <c r="K97" s="1"/>
  <c r="P107"/>
  <c r="P106" s="1"/>
  <c r="AJ114"/>
  <c r="AK114" s="1"/>
  <c r="AL138"/>
  <c r="AL152"/>
  <c r="AM158"/>
  <c r="AN158" s="1"/>
  <c r="AL172"/>
  <c r="AJ219"/>
  <c r="AK219" s="1"/>
  <c r="AE267"/>
  <c r="AJ273"/>
  <c r="AK273" s="1"/>
  <c r="R279"/>
  <c r="AL335"/>
  <c r="X333"/>
  <c r="AJ150"/>
  <c r="AK150" s="1"/>
  <c r="AL171"/>
  <c r="AL182"/>
  <c r="AA179"/>
  <c r="AA175" s="1"/>
  <c r="H188"/>
  <c r="AJ197"/>
  <c r="AK197" s="1"/>
  <c r="AJ207"/>
  <c r="AK207" s="1"/>
  <c r="AM207"/>
  <c r="AN207" s="1"/>
  <c r="AC229"/>
  <c r="AG229"/>
  <c r="H229"/>
  <c r="AA232"/>
  <c r="AA229" s="1"/>
  <c r="AJ237"/>
  <c r="AK237" s="1"/>
  <c r="J241"/>
  <c r="N241"/>
  <c r="R241"/>
  <c r="V241"/>
  <c r="Y241"/>
  <c r="AC241"/>
  <c r="H241"/>
  <c r="P270"/>
  <c r="P267" s="1"/>
  <c r="AJ287"/>
  <c r="AK287" s="1"/>
  <c r="AJ336"/>
  <c r="AK336" s="1"/>
  <c r="P345"/>
  <c r="AL353"/>
  <c r="AL359"/>
  <c r="AJ364"/>
  <c r="AK364" s="1"/>
  <c r="P112"/>
  <c r="P111" s="1"/>
  <c r="AM121"/>
  <c r="AN121" s="1"/>
  <c r="AA143"/>
  <c r="AA142" s="1"/>
  <c r="AM150"/>
  <c r="AN150" s="1"/>
  <c r="AL166"/>
  <c r="P175"/>
  <c r="X175"/>
  <c r="AJ182"/>
  <c r="AK182" s="1"/>
  <c r="AJ185"/>
  <c r="AK185" s="1"/>
  <c r="R202"/>
  <c r="V202"/>
  <c r="Y202"/>
  <c r="AJ210"/>
  <c r="AK210" s="1"/>
  <c r="AB229"/>
  <c r="AF229"/>
  <c r="O253"/>
  <c r="S253"/>
  <c r="Z253"/>
  <c r="AA256"/>
  <c r="AA253" s="1"/>
  <c r="I270"/>
  <c r="AJ270" s="1"/>
  <c r="AK270" s="1"/>
  <c r="AJ271"/>
  <c r="AK271" s="1"/>
  <c r="M279"/>
  <c r="U279"/>
  <c r="AB279"/>
  <c r="AJ285"/>
  <c r="AK285" s="1"/>
  <c r="AJ320"/>
  <c r="AK320" s="1"/>
  <c r="V333"/>
  <c r="AC333"/>
  <c r="AG333"/>
  <c r="W333"/>
  <c r="AJ348"/>
  <c r="AK348" s="1"/>
  <c r="M352"/>
  <c r="W352"/>
  <c r="AJ360"/>
  <c r="AK360" s="1"/>
  <c r="AJ365"/>
  <c r="AK365" s="1"/>
  <c r="H369"/>
  <c r="J143"/>
  <c r="J142" s="1"/>
  <c r="Q188"/>
  <c r="AJ265"/>
  <c r="AK265" s="1"/>
  <c r="M235"/>
  <c r="AM60"/>
  <c r="AN60" s="1"/>
  <c r="AM59"/>
  <c r="AN59" s="1"/>
  <c r="K30"/>
  <c r="M14"/>
  <c r="M13" s="1"/>
  <c r="Q35"/>
  <c r="H35"/>
  <c r="AK45"/>
  <c r="AJ145"/>
  <c r="AK145" s="1"/>
  <c r="AJ33"/>
  <c r="AK33" s="1"/>
  <c r="Q352"/>
  <c r="AJ44"/>
  <c r="AL51"/>
  <c r="J51"/>
  <c r="P74"/>
  <c r="G111"/>
  <c r="AM193"/>
  <c r="AN193" s="1"/>
  <c r="N192"/>
  <c r="G309"/>
  <c r="AM372"/>
  <c r="AN372" s="1"/>
  <c r="I107"/>
  <c r="AJ108"/>
  <c r="AK108" s="1"/>
  <c r="K175"/>
  <c r="AM186"/>
  <c r="AN186" s="1"/>
  <c r="AL199"/>
  <c r="J199"/>
  <c r="AJ199"/>
  <c r="AK199" s="1"/>
  <c r="J202"/>
  <c r="AJ257"/>
  <c r="AK257" s="1"/>
  <c r="AL276"/>
  <c r="L270"/>
  <c r="L267" s="1"/>
  <c r="AM42"/>
  <c r="AN42" s="1"/>
  <c r="AM47"/>
  <c r="AN47" s="1"/>
  <c r="AL73"/>
  <c r="I72"/>
  <c r="G106"/>
  <c r="M114"/>
  <c r="M112" s="1"/>
  <c r="M111" s="1"/>
  <c r="H119"/>
  <c r="AM129"/>
  <c r="AN129" s="1"/>
  <c r="G142"/>
  <c r="AM144"/>
  <c r="AN144" s="1"/>
  <c r="AL158"/>
  <c r="J158"/>
  <c r="J157" s="1"/>
  <c r="J156" s="1"/>
  <c r="G166"/>
  <c r="K166"/>
  <c r="AM181"/>
  <c r="AN181" s="1"/>
  <c r="N179"/>
  <c r="AL195"/>
  <c r="L192"/>
  <c r="L188" s="1"/>
  <c r="AJ195"/>
  <c r="AK195" s="1"/>
  <c r="M195"/>
  <c r="M192" s="1"/>
  <c r="M188" s="1"/>
  <c r="AM196"/>
  <c r="AN196" s="1"/>
  <c r="AM198"/>
  <c r="AN198" s="1"/>
  <c r="AM200"/>
  <c r="AN200" s="1"/>
  <c r="AJ212"/>
  <c r="AK212" s="1"/>
  <c r="AL268"/>
  <c r="H279"/>
  <c r="AL10"/>
  <c r="AL23"/>
  <c r="AJ46"/>
  <c r="AK46" s="1"/>
  <c r="AM55"/>
  <c r="AN55" s="1"/>
  <c r="AM139"/>
  <c r="AN139" s="1"/>
  <c r="AL153"/>
  <c r="AL183"/>
  <c r="K14"/>
  <c r="K13" s="1"/>
  <c r="AM15"/>
  <c r="AN15" s="1"/>
  <c r="AL17"/>
  <c r="AM18"/>
  <c r="AN18" s="1"/>
  <c r="AM37"/>
  <c r="AN37" s="1"/>
  <c r="AJ42"/>
  <c r="AK42" s="1"/>
  <c r="M57"/>
  <c r="M56" s="1"/>
  <c r="M55" s="1"/>
  <c r="H68"/>
  <c r="AJ81"/>
  <c r="AK81" s="1"/>
  <c r="AJ138"/>
  <c r="AL139"/>
  <c r="AL142"/>
  <c r="AM153"/>
  <c r="AN153" s="1"/>
  <c r="AJ10"/>
  <c r="AK10" s="1"/>
  <c r="AJ16"/>
  <c r="AK16" s="1"/>
  <c r="K21"/>
  <c r="K20" s="1"/>
  <c r="AJ23"/>
  <c r="AK23" s="1"/>
  <c r="I30"/>
  <c r="AM32"/>
  <c r="AN32" s="1"/>
  <c r="AL9"/>
  <c r="AJ11"/>
  <c r="AK11" s="1"/>
  <c r="H13"/>
  <c r="I14"/>
  <c r="M24"/>
  <c r="M21" s="1"/>
  <c r="M20" s="1"/>
  <c r="J26"/>
  <c r="G29"/>
  <c r="AJ31"/>
  <c r="AK31" s="1"/>
  <c r="I36"/>
  <c r="M37"/>
  <c r="M36" s="1"/>
  <c r="AL39"/>
  <c r="AM40"/>
  <c r="AN40" s="1"/>
  <c r="AL42"/>
  <c r="AL43"/>
  <c r="K45"/>
  <c r="J46"/>
  <c r="J45" s="1"/>
  <c r="AL46"/>
  <c r="AL48"/>
  <c r="AM49"/>
  <c r="AN49" s="1"/>
  <c r="AJ51"/>
  <c r="AK51" s="1"/>
  <c r="L56"/>
  <c r="L55" s="1"/>
  <c r="AJ65"/>
  <c r="AK65" s="1"/>
  <c r="AM72"/>
  <c r="AN72" s="1"/>
  <c r="AL78"/>
  <c r="AM81"/>
  <c r="AN81" s="1"/>
  <c r="J98"/>
  <c r="J97" s="1"/>
  <c r="M130"/>
  <c r="K143"/>
  <c r="M146"/>
  <c r="N163"/>
  <c r="N162" s="1"/>
  <c r="J183"/>
  <c r="G202"/>
  <c r="AM44"/>
  <c r="AN44" s="1"/>
  <c r="AL98"/>
  <c r="I97"/>
  <c r="AM135"/>
  <c r="AN135" s="1"/>
  <c r="K134"/>
  <c r="N189"/>
  <c r="AL121"/>
  <c r="J121"/>
  <c r="J120" s="1"/>
  <c r="J119" s="1"/>
  <c r="AM138"/>
  <c r="AM152"/>
  <c r="AM66"/>
  <c r="AN66" s="1"/>
  <c r="K64"/>
  <c r="P75"/>
  <c r="N82"/>
  <c r="AL114"/>
  <c r="L112"/>
  <c r="AM117"/>
  <c r="AN117" s="1"/>
  <c r="I126"/>
  <c r="H133"/>
  <c r="G138"/>
  <c r="AL149"/>
  <c r="I148"/>
  <c r="G152"/>
  <c r="M154"/>
  <c r="N167"/>
  <c r="AM168"/>
  <c r="AN168" s="1"/>
  <c r="G171"/>
  <c r="AM199"/>
  <c r="AN199" s="1"/>
  <c r="J222"/>
  <c r="H218"/>
  <c r="AM222"/>
  <c r="AN222" s="1"/>
  <c r="AL235"/>
  <c r="J235"/>
  <c r="AJ235"/>
  <c r="AK235" s="1"/>
  <c r="AL26"/>
  <c r="AJ130"/>
  <c r="AK130" s="1"/>
  <c r="H7"/>
  <c r="K36"/>
  <c r="AL108"/>
  <c r="G7"/>
  <c r="AL45"/>
  <c r="AM46"/>
  <c r="AN46" s="1"/>
  <c r="N73"/>
  <c r="AJ113"/>
  <c r="AK113" s="1"/>
  <c r="I120"/>
  <c r="AJ140"/>
  <c r="AK140" s="1"/>
  <c r="AL143"/>
  <c r="AJ144"/>
  <c r="AK144" s="1"/>
  <c r="H166"/>
  <c r="AM171"/>
  <c r="AM182"/>
  <c r="AN182" s="1"/>
  <c r="AJ193"/>
  <c r="AK193" s="1"/>
  <c r="I192"/>
  <c r="J193"/>
  <c r="J192" s="1"/>
  <c r="J188" s="1"/>
  <c r="AL200"/>
  <c r="J200"/>
  <c r="AM239"/>
  <c r="AN239" s="1"/>
  <c r="M239"/>
  <c r="AJ239" s="1"/>
  <c r="AK239" s="1"/>
  <c r="K244"/>
  <c r="R333"/>
  <c r="J78"/>
  <c r="AM113"/>
  <c r="AN113" s="1"/>
  <c r="N120"/>
  <c r="N119" s="1"/>
  <c r="K157"/>
  <c r="K156" s="1"/>
  <c r="AJ173"/>
  <c r="AK173" s="1"/>
  <c r="M179"/>
  <c r="M175" s="1"/>
  <c r="AL194"/>
  <c r="AJ221"/>
  <c r="AK221" s="1"/>
  <c r="Q229"/>
  <c r="U229"/>
  <c r="AM185"/>
  <c r="AN185" s="1"/>
  <c r="AM221"/>
  <c r="AN221" s="1"/>
  <c r="K218"/>
  <c r="K217" s="1"/>
  <c r="AM234"/>
  <c r="AN234" s="1"/>
  <c r="M238"/>
  <c r="AM238"/>
  <c r="AN238" s="1"/>
  <c r="P288"/>
  <c r="AJ288" s="1"/>
  <c r="AK288" s="1"/>
  <c r="AL288"/>
  <c r="AL370"/>
  <c r="R369"/>
  <c r="AL167"/>
  <c r="AJ168"/>
  <c r="AK168" s="1"/>
  <c r="AJ171"/>
  <c r="AJ172"/>
  <c r="AK172" s="1"/>
  <c r="N229"/>
  <c r="R229"/>
  <c r="V229"/>
  <c r="Y229"/>
  <c r="AM224"/>
  <c r="AN224" s="1"/>
  <c r="AM226"/>
  <c r="AN226" s="1"/>
  <c r="M233"/>
  <c r="AJ233" s="1"/>
  <c r="AK233" s="1"/>
  <c r="K232"/>
  <c r="AJ255"/>
  <c r="AK255" s="1"/>
  <c r="J254"/>
  <c r="J258"/>
  <c r="K258"/>
  <c r="K256" s="1"/>
  <c r="K253" s="1"/>
  <c r="AM273"/>
  <c r="AN273" s="1"/>
  <c r="K270"/>
  <c r="M275"/>
  <c r="AJ275" s="1"/>
  <c r="AK275" s="1"/>
  <c r="AJ311"/>
  <c r="AK311" s="1"/>
  <c r="G333"/>
  <c r="AM349"/>
  <c r="AN349" s="1"/>
  <c r="H333"/>
  <c r="AL349"/>
  <c r="L333"/>
  <c r="Y388"/>
  <c r="AL181"/>
  <c r="AL185"/>
  <c r="AL196"/>
  <c r="AL208"/>
  <c r="AJ215"/>
  <c r="AK215" s="1"/>
  <c r="AM215"/>
  <c r="AN215" s="1"/>
  <c r="AJ223"/>
  <c r="AK223" s="1"/>
  <c r="AL348"/>
  <c r="O352"/>
  <c r="P213"/>
  <c r="AJ213" s="1"/>
  <c r="AK213" s="1"/>
  <c r="M231"/>
  <c r="K230"/>
  <c r="AL236"/>
  <c r="J236"/>
  <c r="I253"/>
  <c r="M259"/>
  <c r="AJ274"/>
  <c r="AK274" s="1"/>
  <c r="J274"/>
  <c r="AL274"/>
  <c r="M276"/>
  <c r="AM276"/>
  <c r="AN276" s="1"/>
  <c r="AJ314"/>
  <c r="AK314" s="1"/>
  <c r="Y372"/>
  <c r="AM213"/>
  <c r="AN213" s="1"/>
  <c r="AJ236"/>
  <c r="AK236" s="1"/>
  <c r="AJ238"/>
  <c r="AK238" s="1"/>
  <c r="U253"/>
  <c r="AJ256"/>
  <c r="AK256" s="1"/>
  <c r="AM259"/>
  <c r="AN259" s="1"/>
  <c r="AM254"/>
  <c r="AN254" s="1"/>
  <c r="AM268"/>
  <c r="AN268" s="1"/>
  <c r="T310"/>
  <c r="T309" s="1"/>
  <c r="AM312"/>
  <c r="AN312" s="1"/>
  <c r="AL319"/>
  <c r="P319"/>
  <c r="G352"/>
  <c r="AL362"/>
  <c r="AJ362"/>
  <c r="AK362" s="1"/>
  <c r="J362"/>
  <c r="J226"/>
  <c r="J234"/>
  <c r="J232" s="1"/>
  <c r="J229" s="1"/>
  <c r="N253"/>
  <c r="R253"/>
  <c r="V253"/>
  <c r="Y253"/>
  <c r="J259"/>
  <c r="AL259"/>
  <c r="AM263"/>
  <c r="AN263" s="1"/>
  <c r="AJ272"/>
  <c r="AK272" s="1"/>
  <c r="G279"/>
  <c r="AJ289"/>
  <c r="AK289" s="1"/>
  <c r="AM283"/>
  <c r="AN283" s="1"/>
  <c r="AL284"/>
  <c r="J284"/>
  <c r="I312"/>
  <c r="J315"/>
  <c r="J312" s="1"/>
  <c r="J310" s="1"/>
  <c r="J309" s="1"/>
  <c r="AL315"/>
  <c r="AJ315"/>
  <c r="AK315" s="1"/>
  <c r="H323"/>
  <c r="AJ347"/>
  <c r="AK347" s="1"/>
  <c r="J347"/>
  <c r="AL347"/>
  <c r="AL360"/>
  <c r="P360"/>
  <c r="AJ363"/>
  <c r="AK363" s="1"/>
  <c r="J363"/>
  <c r="AL363"/>
  <c r="J367"/>
  <c r="AL367"/>
  <c r="AJ367"/>
  <c r="AK367" s="1"/>
  <c r="AC253"/>
  <c r="AG253"/>
  <c r="AM262"/>
  <c r="AN262" s="1"/>
  <c r="AJ277"/>
  <c r="AK277" s="1"/>
  <c r="AM293"/>
  <c r="AN293" s="1"/>
  <c r="J317"/>
  <c r="AJ317" s="1"/>
  <c r="AK317" s="1"/>
  <c r="H310"/>
  <c r="AM317"/>
  <c r="AN317" s="1"/>
  <c r="AM334"/>
  <c r="AN334" s="1"/>
  <c r="AL336"/>
  <c r="P336"/>
  <c r="AJ338"/>
  <c r="AK338" s="1"/>
  <c r="J353"/>
  <c r="I369"/>
  <c r="AM271"/>
  <c r="AN271" s="1"/>
  <c r="AM277"/>
  <c r="AN277" s="1"/>
  <c r="AL342"/>
  <c r="AJ357"/>
  <c r="AK357" s="1"/>
  <c r="K369"/>
  <c r="S369"/>
  <c r="W369"/>
  <c r="Z369"/>
  <c r="AD369"/>
  <c r="M369"/>
  <c r="AE299"/>
  <c r="O310"/>
  <c r="O309" s="1"/>
  <c r="AL314"/>
  <c r="P314"/>
  <c r="P310" s="1"/>
  <c r="P309" s="1"/>
  <c r="AL357"/>
  <c r="P357"/>
  <c r="P356" s="1"/>
  <c r="Y356"/>
  <c r="Y352" s="1"/>
  <c r="AM370"/>
  <c r="AN370" s="1"/>
  <c r="AL383"/>
  <c r="P383"/>
  <c r="AJ383"/>
  <c r="AK383" s="1"/>
  <c r="Q333"/>
  <c r="U333"/>
  <c r="AJ366"/>
  <c r="AK366" s="1"/>
  <c r="AJ373"/>
  <c r="AK373" s="1"/>
  <c r="N337"/>
  <c r="AM337" s="1"/>
  <c r="AN337" s="1"/>
  <c r="Y337"/>
  <c r="AJ342"/>
  <c r="AK342" s="1"/>
  <c r="H352"/>
  <c r="G369"/>
  <c r="N725" i="18"/>
  <c r="K725"/>
  <c r="H543"/>
  <c r="M8" i="19" l="1"/>
  <c r="M7" s="1"/>
  <c r="AL8"/>
  <c r="AJ8"/>
  <c r="AK8" s="1"/>
  <c r="AJ370"/>
  <c r="AK370" s="1"/>
  <c r="AJ78"/>
  <c r="AK78" s="1"/>
  <c r="AJ149"/>
  <c r="AK149" s="1"/>
  <c r="AM149"/>
  <c r="AN149" s="1"/>
  <c r="AL282"/>
  <c r="I133"/>
  <c r="AJ133" s="1"/>
  <c r="AK133" s="1"/>
  <c r="AM282"/>
  <c r="AN282" s="1"/>
  <c r="K279"/>
  <c r="I217"/>
  <c r="AJ217" s="1"/>
  <c r="AK217" s="1"/>
  <c r="AM127"/>
  <c r="AN127" s="1"/>
  <c r="AJ64"/>
  <c r="AK64" s="1"/>
  <c r="AL134"/>
  <c r="AJ372"/>
  <c r="AK372" s="1"/>
  <c r="I229"/>
  <c r="AL64"/>
  <c r="AL337"/>
  <c r="AL127"/>
  <c r="AM78"/>
  <c r="AN78" s="1"/>
  <c r="O369"/>
  <c r="AJ369" s="1"/>
  <c r="AK369" s="1"/>
  <c r="N175"/>
  <c r="AJ56"/>
  <c r="AK56" s="1"/>
  <c r="AL232"/>
  <c r="AJ127"/>
  <c r="AK127" s="1"/>
  <c r="J333"/>
  <c r="O333"/>
  <c r="I279"/>
  <c r="AJ279" s="1"/>
  <c r="AK279" s="1"/>
  <c r="P35"/>
  <c r="AL21"/>
  <c r="AL202"/>
  <c r="AJ349"/>
  <c r="AK349" s="1"/>
  <c r="K202"/>
  <c r="P127"/>
  <c r="P126" s="1"/>
  <c r="J35"/>
  <c r="I20"/>
  <c r="AL20" s="1"/>
  <c r="AJ32"/>
  <c r="AK32" s="1"/>
  <c r="AJ356"/>
  <c r="AK356" s="1"/>
  <c r="N353"/>
  <c r="AM353" s="1"/>
  <c r="AN353" s="1"/>
  <c r="I352"/>
  <c r="AL352" s="1"/>
  <c r="AJ157"/>
  <c r="AK157" s="1"/>
  <c r="AM107"/>
  <c r="AN107" s="1"/>
  <c r="AM355"/>
  <c r="AN355" s="1"/>
  <c r="AL256"/>
  <c r="I156"/>
  <c r="AL156" s="1"/>
  <c r="AJ206"/>
  <c r="AK206" s="1"/>
  <c r="AM106"/>
  <c r="AN106" s="1"/>
  <c r="AL218"/>
  <c r="AM206"/>
  <c r="AN206" s="1"/>
  <c r="AM98"/>
  <c r="AN98" s="1"/>
  <c r="I267"/>
  <c r="AL267" s="1"/>
  <c r="I175"/>
  <c r="AJ175" s="1"/>
  <c r="AK175" s="1"/>
  <c r="K241"/>
  <c r="AM111"/>
  <c r="AN111" s="1"/>
  <c r="AJ112"/>
  <c r="AK112" s="1"/>
  <c r="P355"/>
  <c r="P353" s="1"/>
  <c r="P352" s="1"/>
  <c r="AL270"/>
  <c r="AM157"/>
  <c r="AN157" s="1"/>
  <c r="AM112"/>
  <c r="AN112" s="1"/>
  <c r="AM97"/>
  <c r="AN97" s="1"/>
  <c r="AM179"/>
  <c r="AN179" s="1"/>
  <c r="AL179"/>
  <c r="I333"/>
  <c r="AJ334"/>
  <c r="AK334" s="1"/>
  <c r="AL60"/>
  <c r="AJ60"/>
  <c r="AK60" s="1"/>
  <c r="M270"/>
  <c r="M267" s="1"/>
  <c r="AJ269"/>
  <c r="AK269" s="1"/>
  <c r="AJ258"/>
  <c r="AK258" s="1"/>
  <c r="AL206"/>
  <c r="AL334"/>
  <c r="I59"/>
  <c r="AJ59" s="1"/>
  <c r="AK59" s="1"/>
  <c r="AM192"/>
  <c r="AN192" s="1"/>
  <c r="M232"/>
  <c r="K29"/>
  <c r="AM30"/>
  <c r="AN30" s="1"/>
  <c r="AM21"/>
  <c r="AN21" s="1"/>
  <c r="AM14"/>
  <c r="AN14" s="1"/>
  <c r="AM45"/>
  <c r="AN45" s="1"/>
  <c r="AJ146"/>
  <c r="AK146" s="1"/>
  <c r="M143"/>
  <c r="AM369"/>
  <c r="AN369" s="1"/>
  <c r="Y349"/>
  <c r="Y369"/>
  <c r="AM253"/>
  <c r="AN253" s="1"/>
  <c r="P73"/>
  <c r="AJ73" s="1"/>
  <c r="AK73" s="1"/>
  <c r="N68"/>
  <c r="M153"/>
  <c r="AJ154"/>
  <c r="AK154" s="1"/>
  <c r="AN138"/>
  <c r="AK138"/>
  <c r="I7"/>
  <c r="AJ107"/>
  <c r="AK107" s="1"/>
  <c r="AL107"/>
  <c r="I106"/>
  <c r="AL253"/>
  <c r="AJ253"/>
  <c r="AK253" s="1"/>
  <c r="AM230"/>
  <c r="AN230" s="1"/>
  <c r="K229"/>
  <c r="I119"/>
  <c r="AL120"/>
  <c r="AJ120"/>
  <c r="AK120" s="1"/>
  <c r="K142"/>
  <c r="I35"/>
  <c r="AL36"/>
  <c r="AJ36"/>
  <c r="AK36" s="1"/>
  <c r="AM13"/>
  <c r="AN13" s="1"/>
  <c r="AL72"/>
  <c r="I69"/>
  <c r="I68" s="1"/>
  <c r="M258"/>
  <c r="AM258"/>
  <c r="AN258" s="1"/>
  <c r="AM232"/>
  <c r="AN232" s="1"/>
  <c r="AM156"/>
  <c r="AN156" s="1"/>
  <c r="AJ55"/>
  <c r="AK55" s="1"/>
  <c r="AL55"/>
  <c r="AL97"/>
  <c r="AJ97"/>
  <c r="AK97" s="1"/>
  <c r="AL63"/>
  <c r="AJ63"/>
  <c r="AK63" s="1"/>
  <c r="N333"/>
  <c r="AM256"/>
  <c r="AN256" s="1"/>
  <c r="K35"/>
  <c r="M35"/>
  <c r="AM36"/>
  <c r="AN36" s="1"/>
  <c r="AM20"/>
  <c r="AN20" s="1"/>
  <c r="AM120"/>
  <c r="AN120" s="1"/>
  <c r="AJ98"/>
  <c r="AK98" s="1"/>
  <c r="J352"/>
  <c r="AJ231"/>
  <c r="AK231" s="1"/>
  <c r="M230"/>
  <c r="AN171"/>
  <c r="AK171"/>
  <c r="AL148"/>
  <c r="AJ148"/>
  <c r="AK148" s="1"/>
  <c r="AE298"/>
  <c r="AJ222"/>
  <c r="AK222" s="1"/>
  <c r="J218"/>
  <c r="J217" s="1"/>
  <c r="N166"/>
  <c r="AJ166" s="1"/>
  <c r="AK166" s="1"/>
  <c r="AM167"/>
  <c r="AN167" s="1"/>
  <c r="L111"/>
  <c r="AL112"/>
  <c r="H309"/>
  <c r="AJ312"/>
  <c r="AK312" s="1"/>
  <c r="AL312"/>
  <c r="I310"/>
  <c r="I309" s="1"/>
  <c r="AM270"/>
  <c r="AN270" s="1"/>
  <c r="K267"/>
  <c r="AL192"/>
  <c r="I188"/>
  <c r="AJ192"/>
  <c r="AK192" s="1"/>
  <c r="AM7"/>
  <c r="AN7" s="1"/>
  <c r="AM218"/>
  <c r="AN218" s="1"/>
  <c r="H217"/>
  <c r="AN152"/>
  <c r="AL126"/>
  <c r="AJ126"/>
  <c r="AK126" s="1"/>
  <c r="K63"/>
  <c r="AM134"/>
  <c r="AN134" s="1"/>
  <c r="K133"/>
  <c r="AJ14"/>
  <c r="AK14" s="1"/>
  <c r="I13"/>
  <c r="AL14"/>
  <c r="AJ30"/>
  <c r="AK30" s="1"/>
  <c r="I29"/>
  <c r="AL30"/>
  <c r="AM119"/>
  <c r="AN119" s="1"/>
  <c r="AJ24"/>
  <c r="AK24" s="1"/>
  <c r="J256"/>
  <c r="J253" s="1"/>
  <c r="AJ254"/>
  <c r="AK254" s="1"/>
  <c r="AM73"/>
  <c r="AN73" s="1"/>
  <c r="AM64"/>
  <c r="AN64" s="1"/>
  <c r="AJ167"/>
  <c r="AK167" s="1"/>
  <c r="N188"/>
  <c r="J72"/>
  <c r="J69" s="1"/>
  <c r="J68" s="1"/>
  <c r="AL56"/>
  <c r="N385" i="18"/>
  <c r="K614"/>
  <c r="H755"/>
  <c r="H759"/>
  <c r="H767"/>
  <c r="AM333" i="19" l="1"/>
  <c r="AN333" s="1"/>
  <c r="AJ333"/>
  <c r="AK333" s="1"/>
  <c r="AL133"/>
  <c r="AL369"/>
  <c r="AM202"/>
  <c r="AN202" s="1"/>
  <c r="AJ202"/>
  <c r="AK202" s="1"/>
  <c r="AL229"/>
  <c r="AJ229"/>
  <c r="AK229" s="1"/>
  <c r="AL217"/>
  <c r="AM279"/>
  <c r="AN279" s="1"/>
  <c r="AJ267"/>
  <c r="AK267" s="1"/>
  <c r="AL59"/>
  <c r="AM175"/>
  <c r="AN175" s="1"/>
  <c r="AJ156"/>
  <c r="AK156" s="1"/>
  <c r="AJ20"/>
  <c r="AK20" s="1"/>
  <c r="AL175"/>
  <c r="N352"/>
  <c r="AL279"/>
  <c r="AM166"/>
  <c r="AN166" s="1"/>
  <c r="AJ352"/>
  <c r="AK352" s="1"/>
  <c r="AL333"/>
  <c r="M229"/>
  <c r="AM68"/>
  <c r="AN68" s="1"/>
  <c r="AJ353"/>
  <c r="AK353" s="1"/>
  <c r="AJ355"/>
  <c r="AK355" s="1"/>
  <c r="AM29"/>
  <c r="AN29" s="1"/>
  <c r="AM146"/>
  <c r="AN146" s="1"/>
  <c r="Q143"/>
  <c r="AJ143" s="1"/>
  <c r="AK143" s="1"/>
  <c r="M142"/>
  <c r="Y333"/>
  <c r="AJ13"/>
  <c r="AK13" s="1"/>
  <c r="AL13"/>
  <c r="AL68"/>
  <c r="M152"/>
  <c r="AJ153"/>
  <c r="AK153" s="1"/>
  <c r="AL309"/>
  <c r="AJ309"/>
  <c r="AK309" s="1"/>
  <c r="AL29"/>
  <c r="AJ29"/>
  <c r="AK29" s="1"/>
  <c r="AM63"/>
  <c r="AN63" s="1"/>
  <c r="AJ188"/>
  <c r="AK188" s="1"/>
  <c r="AL188"/>
  <c r="AM309"/>
  <c r="AN309" s="1"/>
  <c r="AL111"/>
  <c r="L399"/>
  <c r="I402" s="1"/>
  <c r="I403" s="1"/>
  <c r="AJ111"/>
  <c r="AK111" s="1"/>
  <c r="AM35"/>
  <c r="AN35" s="1"/>
  <c r="AL106"/>
  <c r="AJ106"/>
  <c r="AK106" s="1"/>
  <c r="AJ230"/>
  <c r="AK230" s="1"/>
  <c r="AM133"/>
  <c r="AN133" s="1"/>
  <c r="AM188"/>
  <c r="AN188" s="1"/>
  <c r="AM267"/>
  <c r="AN267" s="1"/>
  <c r="AM229"/>
  <c r="AN229" s="1"/>
  <c r="AM217"/>
  <c r="AN217" s="1"/>
  <c r="AJ35"/>
  <c r="AK35" s="1"/>
  <c r="AL35"/>
  <c r="AJ119"/>
  <c r="AK119" s="1"/>
  <c r="AL119"/>
  <c r="AL7"/>
  <c r="AJ7"/>
  <c r="AK7" s="1"/>
  <c r="AJ72"/>
  <c r="AK72" s="1"/>
  <c r="P68"/>
  <c r="AC788" i="18"/>
  <c r="W788"/>
  <c r="T788"/>
  <c r="G786"/>
  <c r="L807"/>
  <c r="G802"/>
  <c r="G800"/>
  <c r="G794"/>
  <c r="G795" s="1"/>
  <c r="G779"/>
  <c r="AK777"/>
  <c r="AY776"/>
  <c r="AX776"/>
  <c r="AK776"/>
  <c r="AY775"/>
  <c r="AX775"/>
  <c r="AK775"/>
  <c r="AP772"/>
  <c r="AQ772" s="1"/>
  <c r="AP771"/>
  <c r="AQ771" s="1"/>
  <c r="AP770"/>
  <c r="AQ770" s="1"/>
  <c r="AF768"/>
  <c r="AE768"/>
  <c r="AD768"/>
  <c r="AC768"/>
  <c r="AB768"/>
  <c r="AA768"/>
  <c r="Y768"/>
  <c r="X768"/>
  <c r="W768"/>
  <c r="V768"/>
  <c r="U768"/>
  <c r="T768"/>
  <c r="S768"/>
  <c r="R768"/>
  <c r="Q768"/>
  <c r="P768"/>
  <c r="O768"/>
  <c r="N768"/>
  <c r="M768"/>
  <c r="L768"/>
  <c r="K768"/>
  <c r="J768"/>
  <c r="I768"/>
  <c r="H768"/>
  <c r="G768"/>
  <c r="AP767"/>
  <c r="AQ767" s="1"/>
  <c r="AY766"/>
  <c r="AX766"/>
  <c r="AW766"/>
  <c r="AU766"/>
  <c r="AV766" s="1"/>
  <c r="P766"/>
  <c r="AY765"/>
  <c r="AX765"/>
  <c r="AW765"/>
  <c r="AU765"/>
  <c r="AV765" s="1"/>
  <c r="AP765"/>
  <c r="AQ765" s="1"/>
  <c r="AM765"/>
  <c r="AL765"/>
  <c r="AK765"/>
  <c r="P765"/>
  <c r="AP764"/>
  <c r="AQ764" s="1"/>
  <c r="AX763"/>
  <c r="AY763" s="1"/>
  <c r="AP763"/>
  <c r="AQ763" s="1"/>
  <c r="AK763"/>
  <c r="O763"/>
  <c r="AX762"/>
  <c r="AY762" s="1"/>
  <c r="AW762"/>
  <c r="AV762"/>
  <c r="AP762"/>
  <c r="AQ762" s="1"/>
  <c r="AK762"/>
  <c r="P762"/>
  <c r="AU762" s="1"/>
  <c r="AP761"/>
  <c r="AQ761" s="1"/>
  <c r="AP760"/>
  <c r="AQ760" s="1"/>
  <c r="Z759"/>
  <c r="AP759" s="1"/>
  <c r="AQ759" s="1"/>
  <c r="AP758"/>
  <c r="AQ758" s="1"/>
  <c r="AP757"/>
  <c r="AQ757" s="1"/>
  <c r="AP756"/>
  <c r="AQ756" s="1"/>
  <c r="AQ755"/>
  <c r="AP755"/>
  <c r="AY754"/>
  <c r="AX754"/>
  <c r="AW754"/>
  <c r="AU754"/>
  <c r="AV754" s="1"/>
  <c r="AP754"/>
  <c r="AQ754" s="1"/>
  <c r="AM754"/>
  <c r="AL754"/>
  <c r="AK754"/>
  <c r="P754"/>
  <c r="O754"/>
  <c r="AX753"/>
  <c r="AY753" s="1"/>
  <c r="AW753"/>
  <c r="O753"/>
  <c r="P753" s="1"/>
  <c r="P752" s="1"/>
  <c r="AH752"/>
  <c r="AG752"/>
  <c r="AG749" s="1"/>
  <c r="AF752"/>
  <c r="AE752"/>
  <c r="AD752"/>
  <c r="AC752"/>
  <c r="AC749" s="1"/>
  <c r="AB752"/>
  <c r="AA752"/>
  <c r="Y752"/>
  <c r="Y749" s="1"/>
  <c r="X752"/>
  <c r="W752"/>
  <c r="V752"/>
  <c r="U752"/>
  <c r="U749" s="1"/>
  <c r="T752"/>
  <c r="S752"/>
  <c r="R752"/>
  <c r="Q752"/>
  <c r="Q749" s="1"/>
  <c r="O752"/>
  <c r="N752"/>
  <c r="M752"/>
  <c r="L752"/>
  <c r="K752"/>
  <c r="J752"/>
  <c r="I752"/>
  <c r="H752"/>
  <c r="G752"/>
  <c r="AX751"/>
  <c r="AY751" s="1"/>
  <c r="AW751"/>
  <c r="AU751"/>
  <c r="AV751" s="1"/>
  <c r="AP751"/>
  <c r="AQ751" s="1"/>
  <c r="AK751"/>
  <c r="P751"/>
  <c r="AH750"/>
  <c r="AH749" s="1"/>
  <c r="AG750"/>
  <c r="AF750"/>
  <c r="AE750"/>
  <c r="AD750"/>
  <c r="AD749" s="1"/>
  <c r="AC750"/>
  <c r="AB750"/>
  <c r="AA750"/>
  <c r="Z750"/>
  <c r="Y750"/>
  <c r="X750"/>
  <c r="W750"/>
  <c r="V750"/>
  <c r="V749" s="1"/>
  <c r="U750"/>
  <c r="T750"/>
  <c r="S750"/>
  <c r="R750"/>
  <c r="Q750"/>
  <c r="P750"/>
  <c r="O750"/>
  <c r="N750"/>
  <c r="N749" s="1"/>
  <c r="M750"/>
  <c r="L750"/>
  <c r="K750"/>
  <c r="J750"/>
  <c r="I750"/>
  <c r="H750"/>
  <c r="G750"/>
  <c r="AF749"/>
  <c r="AB749"/>
  <c r="X749"/>
  <c r="T749"/>
  <c r="P749"/>
  <c r="L749"/>
  <c r="J749"/>
  <c r="AY748"/>
  <c r="AX748"/>
  <c r="AW748"/>
  <c r="AV748"/>
  <c r="AQ748"/>
  <c r="AP748"/>
  <c r="AM748"/>
  <c r="AK748"/>
  <c r="AL748" s="1"/>
  <c r="AX747"/>
  <c r="AY747" s="1"/>
  <c r="AW747"/>
  <c r="AQ747"/>
  <c r="AP747"/>
  <c r="AM747"/>
  <c r="AX746"/>
  <c r="AY746" s="1"/>
  <c r="AW746"/>
  <c r="AQ746"/>
  <c r="AP746"/>
  <c r="AM746"/>
  <c r="AX745"/>
  <c r="AY745" s="1"/>
  <c r="AW745"/>
  <c r="AQ745"/>
  <c r="AP745"/>
  <c r="AM745"/>
  <c r="AX744"/>
  <c r="AY744" s="1"/>
  <c r="AW744"/>
  <c r="AQ744"/>
  <c r="AP744"/>
  <c r="AM744"/>
  <c r="AK744"/>
  <c r="AL744" s="1"/>
  <c r="AP743"/>
  <c r="AQ743" s="1"/>
  <c r="AM743"/>
  <c r="AL743"/>
  <c r="AK743"/>
  <c r="AQ742"/>
  <c r="AP742"/>
  <c r="AM742"/>
  <c r="AK742"/>
  <c r="AL742" s="1"/>
  <c r="AX741"/>
  <c r="AY741" s="1"/>
  <c r="AW741"/>
  <c r="AQ741"/>
  <c r="AP741"/>
  <c r="AK741"/>
  <c r="AX740"/>
  <c r="AY740" s="1"/>
  <c r="AW740"/>
  <c r="AQ740"/>
  <c r="AP740"/>
  <c r="AM740"/>
  <c r="AK740"/>
  <c r="AL740" s="1"/>
  <c r="AX739"/>
  <c r="AY739" s="1"/>
  <c r="AW739"/>
  <c r="AV739"/>
  <c r="AU739"/>
  <c r="AQ739"/>
  <c r="AP739"/>
  <c r="AM739"/>
  <c r="AK739"/>
  <c r="AL739" s="1"/>
  <c r="AX738"/>
  <c r="AY738" s="1"/>
  <c r="AW738"/>
  <c r="AV738"/>
  <c r="AQ738"/>
  <c r="AP738"/>
  <c r="AM738"/>
  <c r="AK738"/>
  <c r="AL738" s="1"/>
  <c r="P738"/>
  <c r="AU738" s="1"/>
  <c r="AY737"/>
  <c r="AX737"/>
  <c r="AP737"/>
  <c r="AQ737" s="1"/>
  <c r="AM737"/>
  <c r="AL737"/>
  <c r="AK737"/>
  <c r="P737"/>
  <c r="I737"/>
  <c r="AX736"/>
  <c r="AY736" s="1"/>
  <c r="AW736"/>
  <c r="AM736"/>
  <c r="AK736"/>
  <c r="AL736" s="1"/>
  <c r="AP736"/>
  <c r="AQ736" s="1"/>
  <c r="P736"/>
  <c r="J736"/>
  <c r="AY735"/>
  <c r="AX735"/>
  <c r="AW735"/>
  <c r="AP735"/>
  <c r="AQ735" s="1"/>
  <c r="AL735"/>
  <c r="AK735"/>
  <c r="AM735" s="1"/>
  <c r="P735"/>
  <c r="AU735" s="1"/>
  <c r="AV735" s="1"/>
  <c r="J735"/>
  <c r="AY734"/>
  <c r="AX734"/>
  <c r="AW734"/>
  <c r="AP734"/>
  <c r="AQ734" s="1"/>
  <c r="P734"/>
  <c r="J734"/>
  <c r="AU734" s="1"/>
  <c r="AV734" s="1"/>
  <c r="AX733"/>
  <c r="AY733" s="1"/>
  <c r="AQ733"/>
  <c r="AP733"/>
  <c r="AM733"/>
  <c r="AK733"/>
  <c r="AL733" s="1"/>
  <c r="O733"/>
  <c r="P733" s="1"/>
  <c r="I733"/>
  <c r="AX732"/>
  <c r="AY732" s="1"/>
  <c r="AQ732"/>
  <c r="AP732"/>
  <c r="AM732"/>
  <c r="AK732"/>
  <c r="AL732" s="1"/>
  <c r="O732"/>
  <c r="P732" s="1"/>
  <c r="I732"/>
  <c r="AX731"/>
  <c r="AY731" s="1"/>
  <c r="AK731"/>
  <c r="AL731" s="1"/>
  <c r="AP731"/>
  <c r="AQ731" s="1"/>
  <c r="P731"/>
  <c r="O731"/>
  <c r="AW731" s="1"/>
  <c r="J731"/>
  <c r="AU731" s="1"/>
  <c r="AV731" s="1"/>
  <c r="AX730"/>
  <c r="AY730" s="1"/>
  <c r="AP730"/>
  <c r="AQ730" s="1"/>
  <c r="AK730"/>
  <c r="AL730" s="1"/>
  <c r="O730"/>
  <c r="J730"/>
  <c r="AU730" s="1"/>
  <c r="AV730" s="1"/>
  <c r="AW729"/>
  <c r="AU729"/>
  <c r="AV729" s="1"/>
  <c r="P729"/>
  <c r="J729"/>
  <c r="I729"/>
  <c r="AX728"/>
  <c r="AY728" s="1"/>
  <c r="AW728"/>
  <c r="AP728"/>
  <c r="AQ728" s="1"/>
  <c r="AK728"/>
  <c r="AL728" s="1"/>
  <c r="P728"/>
  <c r="O728"/>
  <c r="J728"/>
  <c r="AX727"/>
  <c r="AY727" s="1"/>
  <c r="AP727"/>
  <c r="AQ727" s="1"/>
  <c r="AK727"/>
  <c r="O727"/>
  <c r="O726" s="1"/>
  <c r="J727"/>
  <c r="AI726"/>
  <c r="AH726"/>
  <c r="AG726"/>
  <c r="AF726"/>
  <c r="AE726"/>
  <c r="AD726"/>
  <c r="AC726"/>
  <c r="AB726"/>
  <c r="AA726"/>
  <c r="AA722" s="1"/>
  <c r="Y726"/>
  <c r="X726"/>
  <c r="W726"/>
  <c r="W722" s="1"/>
  <c r="V726"/>
  <c r="U726"/>
  <c r="T726"/>
  <c r="S726"/>
  <c r="R726"/>
  <c r="Q726"/>
  <c r="M726"/>
  <c r="M722" s="1"/>
  <c r="L726"/>
  <c r="K726"/>
  <c r="I726"/>
  <c r="H726"/>
  <c r="G726"/>
  <c r="AW725"/>
  <c r="AK725"/>
  <c r="J725"/>
  <c r="AP724"/>
  <c r="AQ724" s="1"/>
  <c r="AI723"/>
  <c r="AH723"/>
  <c r="AG723"/>
  <c r="AG722" s="1"/>
  <c r="AF723"/>
  <c r="AF722" s="1"/>
  <c r="AE723"/>
  <c r="AD723"/>
  <c r="AC723"/>
  <c r="AC722" s="1"/>
  <c r="AB723"/>
  <c r="AB722" s="1"/>
  <c r="AA723"/>
  <c r="Z723"/>
  <c r="Y723"/>
  <c r="X723"/>
  <c r="X722" s="1"/>
  <c r="W723"/>
  <c r="V723"/>
  <c r="U723"/>
  <c r="U722" s="1"/>
  <c r="T723"/>
  <c r="T722" s="1"/>
  <c r="S723"/>
  <c r="R723"/>
  <c r="Q723"/>
  <c r="Q722" s="1"/>
  <c r="O723"/>
  <c r="O722" s="1"/>
  <c r="M723"/>
  <c r="L723"/>
  <c r="L722" s="1"/>
  <c r="K723"/>
  <c r="I723"/>
  <c r="AW723" s="1"/>
  <c r="H723"/>
  <c r="G723"/>
  <c r="AH722"/>
  <c r="AE722"/>
  <c r="AD722"/>
  <c r="Y722"/>
  <c r="V722"/>
  <c r="S722"/>
  <c r="R722"/>
  <c r="AX721"/>
  <c r="AY721" s="1"/>
  <c r="AW721"/>
  <c r="AV721"/>
  <c r="AP721"/>
  <c r="AQ721" s="1"/>
  <c r="AL721"/>
  <c r="AK721"/>
  <c r="AM721" s="1"/>
  <c r="AY720"/>
  <c r="AX720"/>
  <c r="AW720"/>
  <c r="AP720"/>
  <c r="AQ720" s="1"/>
  <c r="AM720"/>
  <c r="AY719"/>
  <c r="AX719"/>
  <c r="AW719"/>
  <c r="AP719"/>
  <c r="AQ719" s="1"/>
  <c r="AM719"/>
  <c r="AY718"/>
  <c r="AX718"/>
  <c r="AW718"/>
  <c r="AP718"/>
  <c r="AQ718" s="1"/>
  <c r="AM718"/>
  <c r="AY717"/>
  <c r="AX717"/>
  <c r="AW717"/>
  <c r="AP717"/>
  <c r="AQ717" s="1"/>
  <c r="AM717"/>
  <c r="AL717"/>
  <c r="AK717"/>
  <c r="AY716"/>
  <c r="AX716"/>
  <c r="AW716"/>
  <c r="AP716"/>
  <c r="AQ716" s="1"/>
  <c r="AM716"/>
  <c r="AL716"/>
  <c r="AK716"/>
  <c r="AY715"/>
  <c r="AX715"/>
  <c r="AW715"/>
  <c r="AU715"/>
  <c r="AV715" s="1"/>
  <c r="AP715"/>
  <c r="AQ715" s="1"/>
  <c r="AL715"/>
  <c r="AK715"/>
  <c r="AM715" s="1"/>
  <c r="AY714"/>
  <c r="AX714"/>
  <c r="AW714"/>
  <c r="AU714"/>
  <c r="AV714" s="1"/>
  <c r="AP714"/>
  <c r="AQ714" s="1"/>
  <c r="AM714"/>
  <c r="AL714"/>
  <c r="AK714"/>
  <c r="P714"/>
  <c r="J714"/>
  <c r="AF712"/>
  <c r="AF696" s="1"/>
  <c r="AF695" s="1"/>
  <c r="AE712"/>
  <c r="AD712"/>
  <c r="AC712"/>
  <c r="AB712"/>
  <c r="AA712"/>
  <c r="Y712"/>
  <c r="X712"/>
  <c r="W712"/>
  <c r="V712"/>
  <c r="U712"/>
  <c r="T712"/>
  <c r="S712"/>
  <c r="R712"/>
  <c r="Q712"/>
  <c r="P712"/>
  <c r="O712"/>
  <c r="N712"/>
  <c r="M712"/>
  <c r="L712"/>
  <c r="AW712" s="1"/>
  <c r="K712"/>
  <c r="J712"/>
  <c r="I712"/>
  <c r="H712"/>
  <c r="G712"/>
  <c r="AY711"/>
  <c r="AX711"/>
  <c r="AU711"/>
  <c r="AV711" s="1"/>
  <c r="AP711"/>
  <c r="AQ711" s="1"/>
  <c r="AM711"/>
  <c r="AL711"/>
  <c r="AK711"/>
  <c r="S711"/>
  <c r="S700" s="1"/>
  <c r="S696" s="1"/>
  <c r="O711"/>
  <c r="P711" s="1"/>
  <c r="I711"/>
  <c r="J711" s="1"/>
  <c r="AX710"/>
  <c r="AY710" s="1"/>
  <c r="AP710"/>
  <c r="AQ710" s="1"/>
  <c r="AM710"/>
  <c r="AK710"/>
  <c r="AL710" s="1"/>
  <c r="O710"/>
  <c r="P710" s="1"/>
  <c r="I710"/>
  <c r="AP709"/>
  <c r="AQ709" s="1"/>
  <c r="Z709"/>
  <c r="P708"/>
  <c r="N708"/>
  <c r="AP708" s="1"/>
  <c r="AQ708" s="1"/>
  <c r="AQ707"/>
  <c r="AP707"/>
  <c r="P707"/>
  <c r="AP706"/>
  <c r="AQ706" s="1"/>
  <c r="AX705"/>
  <c r="AY705" s="1"/>
  <c r="AP705"/>
  <c r="AQ705" s="1"/>
  <c r="AK705"/>
  <c r="AL705" s="1"/>
  <c r="O705"/>
  <c r="P705" s="1"/>
  <c r="J705"/>
  <c r="I705"/>
  <c r="AY704"/>
  <c r="AX704"/>
  <c r="AW704"/>
  <c r="AU704"/>
  <c r="AV704" s="1"/>
  <c r="AP704"/>
  <c r="AQ704" s="1"/>
  <c r="AM704"/>
  <c r="AL704"/>
  <c r="AK704"/>
  <c r="P704"/>
  <c r="O704"/>
  <c r="J704"/>
  <c r="I704"/>
  <c r="AY703"/>
  <c r="AX703"/>
  <c r="AW703"/>
  <c r="AU703"/>
  <c r="AV703" s="1"/>
  <c r="AP703"/>
  <c r="AQ703" s="1"/>
  <c r="AL703"/>
  <c r="AK703"/>
  <c r="AM703" s="1"/>
  <c r="P703"/>
  <c r="O703"/>
  <c r="J703"/>
  <c r="I703"/>
  <c r="AY702"/>
  <c r="AX702"/>
  <c r="AW702"/>
  <c r="AP702"/>
  <c r="AQ702" s="1"/>
  <c r="AM702"/>
  <c r="AL702"/>
  <c r="AK702"/>
  <c r="P702"/>
  <c r="O702"/>
  <c r="J702"/>
  <c r="AU702" s="1"/>
  <c r="AV702" s="1"/>
  <c r="AX701"/>
  <c r="AY701" s="1"/>
  <c r="AW701"/>
  <c r="AQ701"/>
  <c r="AM701"/>
  <c r="AK701"/>
  <c r="AL701" s="1"/>
  <c r="Z701"/>
  <c r="AP701" s="1"/>
  <c r="P701"/>
  <c r="P700" s="1"/>
  <c r="O701"/>
  <c r="J701"/>
  <c r="AH700"/>
  <c r="AG700"/>
  <c r="AF700"/>
  <c r="AE700"/>
  <c r="AE696" s="1"/>
  <c r="AD700"/>
  <c r="AC700"/>
  <c r="AB700"/>
  <c r="AA700"/>
  <c r="AA696" s="1"/>
  <c r="Y700"/>
  <c r="X700"/>
  <c r="W700"/>
  <c r="W696" s="1"/>
  <c r="V700"/>
  <c r="U700"/>
  <c r="T700"/>
  <c r="R700"/>
  <c r="Q700"/>
  <c r="O700"/>
  <c r="N700"/>
  <c r="M700"/>
  <c r="L700"/>
  <c r="K700"/>
  <c r="I700"/>
  <c r="H700"/>
  <c r="G700"/>
  <c r="AX699"/>
  <c r="AY699" s="1"/>
  <c r="AQ699"/>
  <c r="AP699"/>
  <c r="AK699"/>
  <c r="AL699" s="1"/>
  <c r="O699"/>
  <c r="J699"/>
  <c r="AU699" s="1"/>
  <c r="AV699" s="1"/>
  <c r="AX698"/>
  <c r="AY698" s="1"/>
  <c r="AW698"/>
  <c r="AU698"/>
  <c r="AV698" s="1"/>
  <c r="AP698"/>
  <c r="AQ698" s="1"/>
  <c r="AK698"/>
  <c r="AM698" s="1"/>
  <c r="P698"/>
  <c r="P697" s="1"/>
  <c r="O698"/>
  <c r="J698"/>
  <c r="I698"/>
  <c r="AU697"/>
  <c r="AV697" s="1"/>
  <c r="AH697"/>
  <c r="AH696" s="1"/>
  <c r="AG697"/>
  <c r="AF697"/>
  <c r="AE697"/>
  <c r="AD697"/>
  <c r="AC697"/>
  <c r="AB697"/>
  <c r="AA697"/>
  <c r="Z697"/>
  <c r="Y697"/>
  <c r="X697"/>
  <c r="W697"/>
  <c r="V697"/>
  <c r="U697"/>
  <c r="T697"/>
  <c r="S697"/>
  <c r="R697"/>
  <c r="R696" s="1"/>
  <c r="Q697"/>
  <c r="O697"/>
  <c r="N697"/>
  <c r="M697"/>
  <c r="L697"/>
  <c r="K697"/>
  <c r="J697"/>
  <c r="I697"/>
  <c r="I696" s="1"/>
  <c r="H697"/>
  <c r="G697"/>
  <c r="AU696"/>
  <c r="AD696"/>
  <c r="X696"/>
  <c r="X695" s="1"/>
  <c r="V696"/>
  <c r="N696"/>
  <c r="AY694"/>
  <c r="AX694"/>
  <c r="AW694"/>
  <c r="AV694"/>
  <c r="AQ694"/>
  <c r="AP694"/>
  <c r="AM694"/>
  <c r="AK694"/>
  <c r="AL694" s="1"/>
  <c r="AX693"/>
  <c r="AY693" s="1"/>
  <c r="AW693"/>
  <c r="AQ693"/>
  <c r="AP693"/>
  <c r="AM693"/>
  <c r="AX692"/>
  <c r="AY692" s="1"/>
  <c r="AW692"/>
  <c r="AQ692"/>
  <c r="AP692"/>
  <c r="AM692"/>
  <c r="AX691"/>
  <c r="AY691" s="1"/>
  <c r="AW691"/>
  <c r="AQ691"/>
  <c r="AP691"/>
  <c r="AM691"/>
  <c r="AX690"/>
  <c r="AY690" s="1"/>
  <c r="AW690"/>
  <c r="AQ690"/>
  <c r="AP690"/>
  <c r="AM690"/>
  <c r="AK690"/>
  <c r="AL690" s="1"/>
  <c r="AX689"/>
  <c r="AY689" s="1"/>
  <c r="AW689"/>
  <c r="AQ689"/>
  <c r="AP689"/>
  <c r="AK689"/>
  <c r="AL689" s="1"/>
  <c r="AX688"/>
  <c r="AY688" s="1"/>
  <c r="AW688"/>
  <c r="AQ688"/>
  <c r="AP688"/>
  <c r="AM688"/>
  <c r="AK688"/>
  <c r="AL688" s="1"/>
  <c r="AX687"/>
  <c r="AY687" s="1"/>
  <c r="AW687"/>
  <c r="AQ687"/>
  <c r="AP687"/>
  <c r="AK687"/>
  <c r="AL687" s="1"/>
  <c r="AP652"/>
  <c r="AQ652" s="1"/>
  <c r="AP651"/>
  <c r="AQ651" s="1"/>
  <c r="AP650"/>
  <c r="AQ650" s="1"/>
  <c r="AP649"/>
  <c r="AQ649" s="1"/>
  <c r="AP648"/>
  <c r="AQ648" s="1"/>
  <c r="AQ647"/>
  <c r="AP647"/>
  <c r="AQ646"/>
  <c r="AP646"/>
  <c r="AP645"/>
  <c r="AQ645" s="1"/>
  <c r="AP644"/>
  <c r="AQ644" s="1"/>
  <c r="K644"/>
  <c r="K641" s="1"/>
  <c r="K640" s="1"/>
  <c r="AQ643"/>
  <c r="AP643"/>
  <c r="AQ642"/>
  <c r="AP642"/>
  <c r="AH641"/>
  <c r="AH640" s="1"/>
  <c r="AG641"/>
  <c r="AF641"/>
  <c r="AF640" s="1"/>
  <c r="AE641"/>
  <c r="AD641"/>
  <c r="AD640" s="1"/>
  <c r="AD608" s="1"/>
  <c r="AC641"/>
  <c r="AB641"/>
  <c r="AB640" s="1"/>
  <c r="AA641"/>
  <c r="Z641"/>
  <c r="Z640" s="1"/>
  <c r="Y641"/>
  <c r="X641"/>
  <c r="X640" s="1"/>
  <c r="W641"/>
  <c r="V641"/>
  <c r="V640" s="1"/>
  <c r="V608" s="1"/>
  <c r="U641"/>
  <c r="T641"/>
  <c r="T640" s="1"/>
  <c r="S641"/>
  <c r="R641"/>
  <c r="R640" s="1"/>
  <c r="Q641"/>
  <c r="P641"/>
  <c r="P640" s="1"/>
  <c r="O641"/>
  <c r="N641"/>
  <c r="N640" s="1"/>
  <c r="N608" s="1"/>
  <c r="M641"/>
  <c r="L641"/>
  <c r="L640" s="1"/>
  <c r="J641"/>
  <c r="J640" s="1"/>
  <c r="I641"/>
  <c r="H641"/>
  <c r="G641"/>
  <c r="AI640"/>
  <c r="AG640"/>
  <c r="AE640"/>
  <c r="AC640"/>
  <c r="AA640"/>
  <c r="Y640"/>
  <c r="W640"/>
  <c r="U640"/>
  <c r="S640"/>
  <c r="Q640"/>
  <c r="O640"/>
  <c r="M640"/>
  <c r="I640"/>
  <c r="G640"/>
  <c r="AP639"/>
  <c r="AQ639" s="1"/>
  <c r="AX638"/>
  <c r="AY638" s="1"/>
  <c r="AW638"/>
  <c r="AQ638"/>
  <c r="AP638"/>
  <c r="AM638"/>
  <c r="AX637"/>
  <c r="AY637" s="1"/>
  <c r="AW637"/>
  <c r="AQ637"/>
  <c r="AP637"/>
  <c r="AM637"/>
  <c r="AX636"/>
  <c r="AY636" s="1"/>
  <c r="AW636"/>
  <c r="AQ636"/>
  <c r="AP636"/>
  <c r="AM636"/>
  <c r="AP635"/>
  <c r="AQ635" s="1"/>
  <c r="AP625"/>
  <c r="AQ625" s="1"/>
  <c r="AP624"/>
  <c r="AQ624" s="1"/>
  <c r="AP623"/>
  <c r="AQ623" s="1"/>
  <c r="AX622"/>
  <c r="AY622" s="1"/>
  <c r="AW622"/>
  <c r="AQ622"/>
  <c r="AP622"/>
  <c r="AK622"/>
  <c r="AX621"/>
  <c r="AY621" s="1"/>
  <c r="AW621"/>
  <c r="AP621"/>
  <c r="AQ621" s="1"/>
  <c r="AK621"/>
  <c r="AL621" s="1"/>
  <c r="P621"/>
  <c r="J621"/>
  <c r="AU621" s="1"/>
  <c r="AV621" s="1"/>
  <c r="AX620"/>
  <c r="AY620" s="1"/>
  <c r="AW620"/>
  <c r="AP620"/>
  <c r="AQ620" s="1"/>
  <c r="AK620"/>
  <c r="P620"/>
  <c r="J620"/>
  <c r="AU620" s="1"/>
  <c r="AV620" s="1"/>
  <c r="AX619"/>
  <c r="AY619" s="1"/>
  <c r="AQ619"/>
  <c r="AP619"/>
  <c r="AK619"/>
  <c r="O619"/>
  <c r="J619"/>
  <c r="AX618"/>
  <c r="AY618" s="1"/>
  <c r="AW618"/>
  <c r="AU618"/>
  <c r="AV618" s="1"/>
  <c r="AP618"/>
  <c r="AQ618" s="1"/>
  <c r="AK618"/>
  <c r="AM618" s="1"/>
  <c r="P618"/>
  <c r="O618"/>
  <c r="J618"/>
  <c r="I618"/>
  <c r="AW617"/>
  <c r="AP617"/>
  <c r="AQ617" s="1"/>
  <c r="P617"/>
  <c r="AP616"/>
  <c r="AQ616" s="1"/>
  <c r="AL616"/>
  <c r="AK616"/>
  <c r="AM616" s="1"/>
  <c r="AY615"/>
  <c r="AX615"/>
  <c r="AU615"/>
  <c r="AV615" s="1"/>
  <c r="AP615"/>
  <c r="AQ615" s="1"/>
  <c r="AL615"/>
  <c r="AK615"/>
  <c r="AM615" s="1"/>
  <c r="P615"/>
  <c r="I615"/>
  <c r="AX614"/>
  <c r="AY614" s="1"/>
  <c r="AK614"/>
  <c r="AL614" s="1"/>
  <c r="O614"/>
  <c r="AP614"/>
  <c r="AQ614" s="1"/>
  <c r="J614"/>
  <c r="AU614" s="1"/>
  <c r="AV614" s="1"/>
  <c r="AP613"/>
  <c r="AQ613" s="1"/>
  <c r="AQ612"/>
  <c r="AH612"/>
  <c r="AG612"/>
  <c r="AG610" s="1"/>
  <c r="AG609" s="1"/>
  <c r="AF612"/>
  <c r="AE612"/>
  <c r="AD612"/>
  <c r="AC612"/>
  <c r="AC610" s="1"/>
  <c r="AC609" s="1"/>
  <c r="AC608" s="1"/>
  <c r="AB612"/>
  <c r="AA612"/>
  <c r="Y612"/>
  <c r="X612"/>
  <c r="X610" s="1"/>
  <c r="X609" s="1"/>
  <c r="W612"/>
  <c r="V612"/>
  <c r="V610" s="1"/>
  <c r="U612"/>
  <c r="T612"/>
  <c r="S612"/>
  <c r="R612"/>
  <c r="R610" s="1"/>
  <c r="Q612"/>
  <c r="AP612" s="1"/>
  <c r="M612"/>
  <c r="L612"/>
  <c r="AY611"/>
  <c r="AX611"/>
  <c r="AW611"/>
  <c r="AU611"/>
  <c r="AV611" s="1"/>
  <c r="AP611"/>
  <c r="AQ611" s="1"/>
  <c r="AM611"/>
  <c r="AL611"/>
  <c r="AK611"/>
  <c r="P611"/>
  <c r="J611"/>
  <c r="AH610"/>
  <c r="AF610"/>
  <c r="AE610"/>
  <c r="AE609" s="1"/>
  <c r="AE608" s="1"/>
  <c r="AD610"/>
  <c r="AB610"/>
  <c r="AA610"/>
  <c r="AA609" s="1"/>
  <c r="Z610"/>
  <c r="Y610"/>
  <c r="Y609" s="1"/>
  <c r="W610"/>
  <c r="W609" s="1"/>
  <c r="W608" s="1"/>
  <c r="U610"/>
  <c r="U609" s="1"/>
  <c r="S610"/>
  <c r="S609" s="1"/>
  <c r="Q610"/>
  <c r="Q609" s="1"/>
  <c r="N610"/>
  <c r="M610"/>
  <c r="M609" s="1"/>
  <c r="M608" s="1"/>
  <c r="L610"/>
  <c r="K610"/>
  <c r="K609" s="1"/>
  <c r="G610"/>
  <c r="G609" s="1"/>
  <c r="AI609"/>
  <c r="AH609"/>
  <c r="AF609"/>
  <c r="AD609"/>
  <c r="AB609"/>
  <c r="AB608" s="1"/>
  <c r="Z609"/>
  <c r="Z608" s="1"/>
  <c r="V609"/>
  <c r="R609"/>
  <c r="N609"/>
  <c r="L609"/>
  <c r="AF608"/>
  <c r="X608"/>
  <c r="AY607"/>
  <c r="AX607"/>
  <c r="AW607"/>
  <c r="AV607"/>
  <c r="AQ607"/>
  <c r="AP607"/>
  <c r="AK607"/>
  <c r="AX606"/>
  <c r="AY606" s="1"/>
  <c r="AW606"/>
  <c r="AQ606"/>
  <c r="AP606"/>
  <c r="AM606"/>
  <c r="AX605"/>
  <c r="AY605" s="1"/>
  <c r="AW605"/>
  <c r="AQ605"/>
  <c r="AP605"/>
  <c r="AM605"/>
  <c r="AX604"/>
  <c r="AY604" s="1"/>
  <c r="AW604"/>
  <c r="AQ604"/>
  <c r="AP604"/>
  <c r="AM604"/>
  <c r="AP603"/>
  <c r="AQ603" s="1"/>
  <c r="AP602"/>
  <c r="AQ602" s="1"/>
  <c r="AP601"/>
  <c r="AQ601" s="1"/>
  <c r="AP600"/>
  <c r="AQ600" s="1"/>
  <c r="AP599"/>
  <c r="AQ599" s="1"/>
  <c r="AP598"/>
  <c r="AQ598" s="1"/>
  <c r="AP597"/>
  <c r="AQ597" s="1"/>
  <c r="AP596"/>
  <c r="AQ596" s="1"/>
  <c r="AP595"/>
  <c r="AQ595" s="1"/>
  <c r="AF595"/>
  <c r="AQ594"/>
  <c r="AF594"/>
  <c r="AP594" s="1"/>
  <c r="AP593"/>
  <c r="AQ593" s="1"/>
  <c r="AF593"/>
  <c r="AF589" s="1"/>
  <c r="AQ592"/>
  <c r="K592"/>
  <c r="AP592" s="1"/>
  <c r="AP591"/>
  <c r="AQ591" s="1"/>
  <c r="AP590"/>
  <c r="AQ590" s="1"/>
  <c r="AE589"/>
  <c r="AE588" s="1"/>
  <c r="AD589"/>
  <c r="AC589"/>
  <c r="AC588" s="1"/>
  <c r="AC587" s="1"/>
  <c r="AB589"/>
  <c r="AA589"/>
  <c r="AA588" s="1"/>
  <c r="Z589"/>
  <c r="Y589"/>
  <c r="Y588" s="1"/>
  <c r="Y587" s="1"/>
  <c r="X589"/>
  <c r="W589"/>
  <c r="V589"/>
  <c r="U589"/>
  <c r="U588" s="1"/>
  <c r="U587" s="1"/>
  <c r="T589"/>
  <c r="S589"/>
  <c r="R589"/>
  <c r="Q589"/>
  <c r="P589"/>
  <c r="O589"/>
  <c r="N589"/>
  <c r="M589"/>
  <c r="M588" s="1"/>
  <c r="M587" s="1"/>
  <c r="L589"/>
  <c r="K589"/>
  <c r="K588" s="1"/>
  <c r="K587" s="1"/>
  <c r="J589"/>
  <c r="I589"/>
  <c r="I588" s="1"/>
  <c r="I587" s="1"/>
  <c r="H589"/>
  <c r="H588" s="1"/>
  <c r="H587" s="1"/>
  <c r="G589"/>
  <c r="AI588"/>
  <c r="AH588"/>
  <c r="AG588"/>
  <c r="AF588"/>
  <c r="AF587" s="1"/>
  <c r="AD588"/>
  <c r="AB588"/>
  <c r="AB587" s="1"/>
  <c r="Z588"/>
  <c r="Z587" s="1"/>
  <c r="X588"/>
  <c r="W588"/>
  <c r="W587" s="1"/>
  <c r="V588"/>
  <c r="T588"/>
  <c r="S588"/>
  <c r="S587" s="1"/>
  <c r="R588"/>
  <c r="P588"/>
  <c r="O588"/>
  <c r="O587" s="1"/>
  <c r="N588"/>
  <c r="N587" s="1"/>
  <c r="L588"/>
  <c r="J588"/>
  <c r="J587" s="1"/>
  <c r="G588"/>
  <c r="G587" s="1"/>
  <c r="AE587"/>
  <c r="AD587"/>
  <c r="AA587"/>
  <c r="X587"/>
  <c r="V587"/>
  <c r="T587"/>
  <c r="R587"/>
  <c r="P587"/>
  <c r="L587"/>
  <c r="AY586"/>
  <c r="AX586"/>
  <c r="AW586"/>
  <c r="AV586"/>
  <c r="AQ586"/>
  <c r="AP586"/>
  <c r="AK586"/>
  <c r="AY585"/>
  <c r="AX585"/>
  <c r="AW585"/>
  <c r="AQ585"/>
  <c r="AP585"/>
  <c r="AM585"/>
  <c r="AX584"/>
  <c r="AY584" s="1"/>
  <c r="AW584"/>
  <c r="AP584"/>
  <c r="AQ584" s="1"/>
  <c r="AM584"/>
  <c r="AY583"/>
  <c r="AX583"/>
  <c r="AW583"/>
  <c r="AQ583"/>
  <c r="AP583"/>
  <c r="AM583"/>
  <c r="AP582"/>
  <c r="AQ582" s="1"/>
  <c r="AQ581"/>
  <c r="AP581"/>
  <c r="AP580"/>
  <c r="AQ580" s="1"/>
  <c r="AQ579"/>
  <c r="AP579"/>
  <c r="AP577"/>
  <c r="AQ577" s="1"/>
  <c r="AQ576"/>
  <c r="AP576"/>
  <c r="AP575"/>
  <c r="AQ575" s="1"/>
  <c r="AQ557"/>
  <c r="AP557"/>
  <c r="AP556"/>
  <c r="AQ556" s="1"/>
  <c r="AQ555"/>
  <c r="AP555"/>
  <c r="AX554"/>
  <c r="AY554" s="1"/>
  <c r="AW554"/>
  <c r="AU554"/>
  <c r="AV554" s="1"/>
  <c r="AQ554"/>
  <c r="AP554"/>
  <c r="AK554"/>
  <c r="AL554" s="1"/>
  <c r="AY553"/>
  <c r="AX553"/>
  <c r="AU553"/>
  <c r="AV553" s="1"/>
  <c r="AP553"/>
  <c r="AQ553" s="1"/>
  <c r="AK553"/>
  <c r="AL553" s="1"/>
  <c r="V553"/>
  <c r="I553"/>
  <c r="AQ552"/>
  <c r="AP552"/>
  <c r="AX551"/>
  <c r="AY551" s="1"/>
  <c r="AW551"/>
  <c r="AP551"/>
  <c r="AQ551" s="1"/>
  <c r="AL551"/>
  <c r="AK551"/>
  <c r="V551"/>
  <c r="J551"/>
  <c r="AU551" s="1"/>
  <c r="AV551" s="1"/>
  <c r="AW550"/>
  <c r="AP550"/>
  <c r="AQ550" s="1"/>
  <c r="V550"/>
  <c r="O550"/>
  <c r="P550" s="1"/>
  <c r="K550"/>
  <c r="J550"/>
  <c r="AX549"/>
  <c r="AY549" s="1"/>
  <c r="Z549"/>
  <c r="AK549" s="1"/>
  <c r="AL549" s="1"/>
  <c r="V549"/>
  <c r="O549"/>
  <c r="J549"/>
  <c r="AY548"/>
  <c r="AX548"/>
  <c r="AW548"/>
  <c r="AP548"/>
  <c r="AQ548" s="1"/>
  <c r="AK548"/>
  <c r="AL548" s="1"/>
  <c r="V548"/>
  <c r="P548"/>
  <c r="J548"/>
  <c r="AU548" s="1"/>
  <c r="AV548" s="1"/>
  <c r="AX547"/>
  <c r="AY547" s="1"/>
  <c r="AW547"/>
  <c r="AP547"/>
  <c r="AQ547" s="1"/>
  <c r="AL547"/>
  <c r="AK547"/>
  <c r="V547"/>
  <c r="P547"/>
  <c r="J547"/>
  <c r="AX546"/>
  <c r="AY546" s="1"/>
  <c r="AW546"/>
  <c r="AQ546"/>
  <c r="AP546"/>
  <c r="AL546"/>
  <c r="AK546"/>
  <c r="V546"/>
  <c r="P546"/>
  <c r="J546"/>
  <c r="I546"/>
  <c r="AU546" s="1"/>
  <c r="AV546" s="1"/>
  <c r="AY545"/>
  <c r="AX545"/>
  <c r="AW545"/>
  <c r="AQ545"/>
  <c r="AP545"/>
  <c r="AK545"/>
  <c r="AL545" s="1"/>
  <c r="V545"/>
  <c r="AU545" s="1"/>
  <c r="AV545" s="1"/>
  <c r="P545"/>
  <c r="O545"/>
  <c r="J545"/>
  <c r="AW544"/>
  <c r="AK544"/>
  <c r="AL544" s="1"/>
  <c r="V544"/>
  <c r="P544"/>
  <c r="J544"/>
  <c r="AU544" s="1"/>
  <c r="AV544" s="1"/>
  <c r="V543"/>
  <c r="O543"/>
  <c r="P543" s="1"/>
  <c r="K543"/>
  <c r="AK543" s="1"/>
  <c r="AL543" s="1"/>
  <c r="I543"/>
  <c r="AY542"/>
  <c r="AX542"/>
  <c r="AQ542"/>
  <c r="AP542"/>
  <c r="AL542"/>
  <c r="AK542"/>
  <c r="V542"/>
  <c r="O542"/>
  <c r="J542"/>
  <c r="AY541"/>
  <c r="AX541"/>
  <c r="AW541"/>
  <c r="AP541"/>
  <c r="AQ541" s="1"/>
  <c r="AL541"/>
  <c r="AK541"/>
  <c r="V541"/>
  <c r="P541"/>
  <c r="J541"/>
  <c r="I541"/>
  <c r="AU541" s="1"/>
  <c r="AV541" s="1"/>
  <c r="AX540"/>
  <c r="AY540" s="1"/>
  <c r="AP540"/>
  <c r="AQ540" s="1"/>
  <c r="V540"/>
  <c r="V539" s="1"/>
  <c r="P540"/>
  <c r="AK540"/>
  <c r="AL540" s="1"/>
  <c r="I540"/>
  <c r="AI539"/>
  <c r="AH539"/>
  <c r="AG539"/>
  <c r="AG536" s="1"/>
  <c r="AG535" s="1"/>
  <c r="AF539"/>
  <c r="AF536" s="1"/>
  <c r="AF535" s="1"/>
  <c r="AE539"/>
  <c r="AD539"/>
  <c r="AC539"/>
  <c r="AB539"/>
  <c r="AB536" s="1"/>
  <c r="AB535" s="1"/>
  <c r="AA539"/>
  <c r="Y539"/>
  <c r="X539"/>
  <c r="X536" s="1"/>
  <c r="X535" s="1"/>
  <c r="W539"/>
  <c r="U539"/>
  <c r="T539"/>
  <c r="T536" s="1"/>
  <c r="S539"/>
  <c r="R539"/>
  <c r="Q539"/>
  <c r="N539"/>
  <c r="M539"/>
  <c r="L539"/>
  <c r="H539"/>
  <c r="H536" s="1"/>
  <c r="G539"/>
  <c r="AP538"/>
  <c r="AQ538" s="1"/>
  <c r="AF537"/>
  <c r="AE537"/>
  <c r="AD537"/>
  <c r="AD536" s="1"/>
  <c r="AD535" s="1"/>
  <c r="AC537"/>
  <c r="AB537"/>
  <c r="AA537"/>
  <c r="AA536" s="1"/>
  <c r="AA535" s="1"/>
  <c r="Z537"/>
  <c r="Y537"/>
  <c r="Y536" s="1"/>
  <c r="Y535" s="1"/>
  <c r="X537"/>
  <c r="W537"/>
  <c r="V537"/>
  <c r="U537"/>
  <c r="U536" s="1"/>
  <c r="T537"/>
  <c r="S537"/>
  <c r="S536" s="1"/>
  <c r="S535" s="1"/>
  <c r="R537"/>
  <c r="R536" s="1"/>
  <c r="R535" s="1"/>
  <c r="Q537"/>
  <c r="Q536" s="1"/>
  <c r="Q535" s="1"/>
  <c r="P537"/>
  <c r="O537"/>
  <c r="N537"/>
  <c r="N536" s="1"/>
  <c r="N535" s="1"/>
  <c r="M537"/>
  <c r="L537"/>
  <c r="K537"/>
  <c r="J537"/>
  <c r="I537"/>
  <c r="H537"/>
  <c r="G537"/>
  <c r="AH536"/>
  <c r="AH535" s="1"/>
  <c r="AE536"/>
  <c r="AE535" s="1"/>
  <c r="W536"/>
  <c r="W535" s="1"/>
  <c r="L536"/>
  <c r="G536"/>
  <c r="U535"/>
  <c r="T535"/>
  <c r="L535"/>
  <c r="AX534"/>
  <c r="AY534" s="1"/>
  <c r="AW534"/>
  <c r="AV534"/>
  <c r="AP534"/>
  <c r="AQ534" s="1"/>
  <c r="AL534"/>
  <c r="AK534"/>
  <c r="AX533"/>
  <c r="AY533" s="1"/>
  <c r="AW533"/>
  <c r="AQ533"/>
  <c r="AP533"/>
  <c r="AM533"/>
  <c r="AY532"/>
  <c r="AX532"/>
  <c r="AW532"/>
  <c r="AP532"/>
  <c r="AQ532" s="1"/>
  <c r="AM532"/>
  <c r="AX531"/>
  <c r="AY531" s="1"/>
  <c r="AW531"/>
  <c r="AQ531"/>
  <c r="AP531"/>
  <c r="AM531"/>
  <c r="AY530"/>
  <c r="AX530"/>
  <c r="AW530"/>
  <c r="AQ530"/>
  <c r="AP530"/>
  <c r="AL530"/>
  <c r="AK530"/>
  <c r="AY529"/>
  <c r="AX529"/>
  <c r="AW529"/>
  <c r="AP529"/>
  <c r="AQ529" s="1"/>
  <c r="AL529"/>
  <c r="AK529"/>
  <c r="AX528"/>
  <c r="AY528" s="1"/>
  <c r="AW528"/>
  <c r="AQ528"/>
  <c r="AP528"/>
  <c r="AK528"/>
  <c r="AL528" s="1"/>
  <c r="AQ526"/>
  <c r="AP526"/>
  <c r="AK526"/>
  <c r="AL526" s="1"/>
  <c r="AQ525"/>
  <c r="AP525"/>
  <c r="AK525"/>
  <c r="AL525" s="1"/>
  <c r="AQ524"/>
  <c r="AP524"/>
  <c r="AK524"/>
  <c r="AL524" s="1"/>
  <c r="AQ523"/>
  <c r="AP523"/>
  <c r="AK523"/>
  <c r="AL523" s="1"/>
  <c r="AQ522"/>
  <c r="AP522"/>
  <c r="AK522"/>
  <c r="AL522" s="1"/>
  <c r="AQ518"/>
  <c r="AP518"/>
  <c r="AK518"/>
  <c r="AL518" s="1"/>
  <c r="AQ517"/>
  <c r="AP517"/>
  <c r="AK517"/>
  <c r="AL517" s="1"/>
  <c r="AQ511"/>
  <c r="AP511"/>
  <c r="AK511"/>
  <c r="AL511" s="1"/>
  <c r="AQ505"/>
  <c r="AP505"/>
  <c r="AK505"/>
  <c r="AL505" s="1"/>
  <c r="AQ504"/>
  <c r="AP504"/>
  <c r="AK504"/>
  <c r="AL504" s="1"/>
  <c r="AQ503"/>
  <c r="AP503"/>
  <c r="AK503"/>
  <c r="AL503" s="1"/>
  <c r="AQ502"/>
  <c r="AP502"/>
  <c r="AK502"/>
  <c r="AL502" s="1"/>
  <c r="AQ501"/>
  <c r="AP501"/>
  <c r="AK501"/>
  <c r="AL501" s="1"/>
  <c r="AQ500"/>
  <c r="AP500"/>
  <c r="AK500"/>
  <c r="AL500" s="1"/>
  <c r="AQ499"/>
  <c r="AP499"/>
  <c r="AK499"/>
  <c r="AL499" s="1"/>
  <c r="AQ498"/>
  <c r="AP498"/>
  <c r="AP497"/>
  <c r="AQ497" s="1"/>
  <c r="AQ496"/>
  <c r="AP496"/>
  <c r="AP495"/>
  <c r="AQ495" s="1"/>
  <c r="AQ494"/>
  <c r="AP494"/>
  <c r="AP493"/>
  <c r="AQ493" s="1"/>
  <c r="AQ492"/>
  <c r="AP492"/>
  <c r="AX491"/>
  <c r="AY491" s="1"/>
  <c r="AW491"/>
  <c r="AK491"/>
  <c r="P491"/>
  <c r="K491"/>
  <c r="J491"/>
  <c r="AW490"/>
  <c r="AP490"/>
  <c r="AQ490" s="1"/>
  <c r="P490"/>
  <c r="M490"/>
  <c r="L490"/>
  <c r="L484" s="1"/>
  <c r="K490"/>
  <c r="AX490" s="1"/>
  <c r="AY490" s="1"/>
  <c r="J490"/>
  <c r="I490"/>
  <c r="AU490" s="1"/>
  <c r="AV490" s="1"/>
  <c r="AW489"/>
  <c r="AP489"/>
  <c r="AQ489" s="1"/>
  <c r="P489"/>
  <c r="M489"/>
  <c r="AU489" s="1"/>
  <c r="AV489" s="1"/>
  <c r="J489"/>
  <c r="AX488"/>
  <c r="AY488" s="1"/>
  <c r="AU488"/>
  <c r="AV488" s="1"/>
  <c r="AK488"/>
  <c r="P488"/>
  <c r="J488"/>
  <c r="I488"/>
  <c r="AW488" s="1"/>
  <c r="AX487"/>
  <c r="AY487" s="1"/>
  <c r="AP487"/>
  <c r="AQ487" s="1"/>
  <c r="AK487"/>
  <c r="P487"/>
  <c r="M487"/>
  <c r="J487"/>
  <c r="I487"/>
  <c r="AU487" s="1"/>
  <c r="AV487" s="1"/>
  <c r="AY486"/>
  <c r="AX486"/>
  <c r="AW486"/>
  <c r="AV486"/>
  <c r="AU486"/>
  <c r="AP486"/>
  <c r="AQ486" s="1"/>
  <c r="AM486"/>
  <c r="AL486"/>
  <c r="AK486"/>
  <c r="P486"/>
  <c r="M486"/>
  <c r="J486"/>
  <c r="I486"/>
  <c r="AW485"/>
  <c r="P485"/>
  <c r="J485"/>
  <c r="AI484"/>
  <c r="AH484"/>
  <c r="AG484"/>
  <c r="AF484"/>
  <c r="AE484"/>
  <c r="AD484"/>
  <c r="AC484"/>
  <c r="AB484"/>
  <c r="AA484"/>
  <c r="Z484"/>
  <c r="Y484"/>
  <c r="X484"/>
  <c r="W484"/>
  <c r="V484"/>
  <c r="U484"/>
  <c r="T484"/>
  <c r="S484"/>
  <c r="R484"/>
  <c r="Q484"/>
  <c r="O484"/>
  <c r="N484"/>
  <c r="I484"/>
  <c r="AU484" s="1"/>
  <c r="H484"/>
  <c r="G484"/>
  <c r="AW483"/>
  <c r="P483"/>
  <c r="J483"/>
  <c r="J482" s="1"/>
  <c r="AI482"/>
  <c r="AH482"/>
  <c r="AH481" s="1"/>
  <c r="AH480" s="1"/>
  <c r="AG482"/>
  <c r="AF482"/>
  <c r="AE482"/>
  <c r="AE481" s="1"/>
  <c r="AD482"/>
  <c r="AC482"/>
  <c r="AB482"/>
  <c r="AA482"/>
  <c r="AA481" s="1"/>
  <c r="Z482"/>
  <c r="Y482"/>
  <c r="X482"/>
  <c r="W482"/>
  <c r="W481" s="1"/>
  <c r="V482"/>
  <c r="V481" s="1"/>
  <c r="U482"/>
  <c r="T482"/>
  <c r="S482"/>
  <c r="S481" s="1"/>
  <c r="S480" s="1"/>
  <c r="R482"/>
  <c r="R481" s="1"/>
  <c r="R480" s="1"/>
  <c r="Q482"/>
  <c r="P482"/>
  <c r="O482"/>
  <c r="N482"/>
  <c r="L482"/>
  <c r="I482"/>
  <c r="H482"/>
  <c r="G482"/>
  <c r="AG481"/>
  <c r="AG480" s="1"/>
  <c r="AF481"/>
  <c r="AF480" s="1"/>
  <c r="AD481"/>
  <c r="AD480" s="1"/>
  <c r="AC481"/>
  <c r="AC480" s="1"/>
  <c r="AB481"/>
  <c r="Z481"/>
  <c r="Z480" s="1"/>
  <c r="Y481"/>
  <c r="Y480" s="1"/>
  <c r="X481"/>
  <c r="U481"/>
  <c r="U480" s="1"/>
  <c r="T481"/>
  <c r="T480" s="1"/>
  <c r="Q481"/>
  <c r="Q480" s="1"/>
  <c r="N481"/>
  <c r="N480" s="1"/>
  <c r="I481"/>
  <c r="AE480"/>
  <c r="AB480"/>
  <c r="AA480"/>
  <c r="X480"/>
  <c r="W480"/>
  <c r="V480"/>
  <c r="AY479"/>
  <c r="AX479"/>
  <c r="AW479"/>
  <c r="AV479"/>
  <c r="AQ479"/>
  <c r="AP479"/>
  <c r="AK479"/>
  <c r="AX478"/>
  <c r="AY478" s="1"/>
  <c r="AW478"/>
  <c r="AQ478"/>
  <c r="AP478"/>
  <c r="AM478"/>
  <c r="AX477"/>
  <c r="AY477" s="1"/>
  <c r="AW477"/>
  <c r="AQ477"/>
  <c r="AP477"/>
  <c r="AM477"/>
  <c r="AX476"/>
  <c r="AY476" s="1"/>
  <c r="AW476"/>
  <c r="AQ476"/>
  <c r="AP476"/>
  <c r="AM476"/>
  <c r="AQ475"/>
  <c r="AP475"/>
  <c r="AP474"/>
  <c r="AQ474" s="1"/>
  <c r="AQ473"/>
  <c r="AP473"/>
  <c r="AX472"/>
  <c r="AY472" s="1"/>
  <c r="AW472"/>
  <c r="AQ472"/>
  <c r="AP472"/>
  <c r="AK472"/>
  <c r="AX471"/>
  <c r="AY471" s="1"/>
  <c r="AW471"/>
  <c r="AV471"/>
  <c r="AU471"/>
  <c r="AQ471"/>
  <c r="AP471"/>
  <c r="AK471"/>
  <c r="AW470"/>
  <c r="AK470"/>
  <c r="AB470"/>
  <c r="J470"/>
  <c r="AP469"/>
  <c r="AQ469" s="1"/>
  <c r="AP468"/>
  <c r="AQ468" s="1"/>
  <c r="AB468"/>
  <c r="L468"/>
  <c r="M468" s="1"/>
  <c r="AX468"/>
  <c r="AY468" s="1"/>
  <c r="I468"/>
  <c r="AW467"/>
  <c r="AP467"/>
  <c r="AQ467" s="1"/>
  <c r="AB467"/>
  <c r="M467"/>
  <c r="J467"/>
  <c r="AU467" s="1"/>
  <c r="AV467" s="1"/>
  <c r="AX466"/>
  <c r="AY466" s="1"/>
  <c r="AP466"/>
  <c r="AQ466" s="1"/>
  <c r="AK466"/>
  <c r="AM466" s="1"/>
  <c r="AB466"/>
  <c r="L466"/>
  <c r="AW466" s="1"/>
  <c r="J466"/>
  <c r="AP465"/>
  <c r="AQ465" s="1"/>
  <c r="AB464"/>
  <c r="AB461" s="1"/>
  <c r="AP464"/>
  <c r="AQ464" s="1"/>
  <c r="I464"/>
  <c r="AB463"/>
  <c r="L463"/>
  <c r="AW463" s="1"/>
  <c r="M463"/>
  <c r="H463"/>
  <c r="AB462"/>
  <c r="L462"/>
  <c r="J462"/>
  <c r="AH461"/>
  <c r="AG461"/>
  <c r="AF461"/>
  <c r="AE461"/>
  <c r="AD461"/>
  <c r="AD458" s="1"/>
  <c r="AD457" s="1"/>
  <c r="AC461"/>
  <c r="AA461"/>
  <c r="Z461"/>
  <c r="Y461"/>
  <c r="X461"/>
  <c r="W461"/>
  <c r="V461"/>
  <c r="U461"/>
  <c r="T461"/>
  <c r="S461"/>
  <c r="R461"/>
  <c r="Q461"/>
  <c r="P461"/>
  <c r="O461"/>
  <c r="N461"/>
  <c r="N458" s="1"/>
  <c r="G461"/>
  <c r="AY460"/>
  <c r="AW460"/>
  <c r="AP460"/>
  <c r="AQ460" s="1"/>
  <c r="AB460"/>
  <c r="AB459" s="1"/>
  <c r="M460"/>
  <c r="M459" s="1"/>
  <c r="J460"/>
  <c r="J459" s="1"/>
  <c r="H460"/>
  <c r="AX460" s="1"/>
  <c r="AX459"/>
  <c r="AY459" s="1"/>
  <c r="AI459"/>
  <c r="AH459"/>
  <c r="AG459"/>
  <c r="AF459"/>
  <c r="AE459"/>
  <c r="AD459"/>
  <c r="AC459"/>
  <c r="AA459"/>
  <c r="Z459"/>
  <c r="Y459"/>
  <c r="X459"/>
  <c r="W459"/>
  <c r="W458" s="1"/>
  <c r="V459"/>
  <c r="U459"/>
  <c r="T459"/>
  <c r="S459"/>
  <c r="S458" s="1"/>
  <c r="R459"/>
  <c r="Q459"/>
  <c r="P459"/>
  <c r="O459"/>
  <c r="N459"/>
  <c r="L459"/>
  <c r="K459"/>
  <c r="I459"/>
  <c r="H459"/>
  <c r="G459"/>
  <c r="AH458"/>
  <c r="AG458"/>
  <c r="AG457" s="1"/>
  <c r="AE458"/>
  <c r="AC458"/>
  <c r="AC457" s="1"/>
  <c r="AA458"/>
  <c r="AA457" s="1"/>
  <c r="Z458"/>
  <c r="Y458"/>
  <c r="V458"/>
  <c r="V457" s="1"/>
  <c r="U458"/>
  <c r="U457" s="1"/>
  <c r="R458"/>
  <c r="Q458"/>
  <c r="Q457" s="1"/>
  <c r="O458"/>
  <c r="O457" s="1"/>
  <c r="AH457"/>
  <c r="AE457"/>
  <c r="Z457"/>
  <c r="Y457"/>
  <c r="W457"/>
  <c r="S457"/>
  <c r="R457"/>
  <c r="N457"/>
  <c r="AY456"/>
  <c r="AX456"/>
  <c r="AW456"/>
  <c r="AV456"/>
  <c r="AQ456"/>
  <c r="AP456"/>
  <c r="AK456"/>
  <c r="AL456" s="1"/>
  <c r="AY455"/>
  <c r="AX455"/>
  <c r="AW455"/>
  <c r="AQ455"/>
  <c r="AP455"/>
  <c r="AM455"/>
  <c r="AX454"/>
  <c r="AY454" s="1"/>
  <c r="AW454"/>
  <c r="AP454"/>
  <c r="AQ454" s="1"/>
  <c r="AM454"/>
  <c r="AY453"/>
  <c r="AX453"/>
  <c r="AW453"/>
  <c r="AP453"/>
  <c r="AQ453" s="1"/>
  <c r="AM453"/>
  <c r="AP452"/>
  <c r="AQ452" s="1"/>
  <c r="AQ451"/>
  <c r="AP451"/>
  <c r="AK451"/>
  <c r="AL451" s="1"/>
  <c r="AQ450"/>
  <c r="AP450"/>
  <c r="AK450"/>
  <c r="AL450" s="1"/>
  <c r="AQ449"/>
  <c r="K449"/>
  <c r="AP449" s="1"/>
  <c r="AP448"/>
  <c r="AQ448" s="1"/>
  <c r="AL448"/>
  <c r="AK448"/>
  <c r="AP447"/>
  <c r="AQ447" s="1"/>
  <c r="AK447"/>
  <c r="AL447" s="1"/>
  <c r="AP446"/>
  <c r="AQ446" s="1"/>
  <c r="K446"/>
  <c r="AK446" s="1"/>
  <c r="AL446" s="1"/>
  <c r="AP444"/>
  <c r="AQ444" s="1"/>
  <c r="AK444"/>
  <c r="AL444" s="1"/>
  <c r="AP443"/>
  <c r="AQ443" s="1"/>
  <c r="K443"/>
  <c r="AK443" s="1"/>
  <c r="AL443" s="1"/>
  <c r="AF442"/>
  <c r="AE442"/>
  <c r="AD442"/>
  <c r="AC442"/>
  <c r="AB442"/>
  <c r="AA442"/>
  <c r="Z442"/>
  <c r="Y442"/>
  <c r="X442"/>
  <c r="W442"/>
  <c r="V442"/>
  <c r="U442"/>
  <c r="T442"/>
  <c r="S442"/>
  <c r="R442"/>
  <c r="Q442"/>
  <c r="P442"/>
  <c r="O442"/>
  <c r="N442"/>
  <c r="M442"/>
  <c r="L442"/>
  <c r="J442"/>
  <c r="I442"/>
  <c r="H442"/>
  <c r="H439" s="1"/>
  <c r="G442"/>
  <c r="AP441"/>
  <c r="AQ441" s="1"/>
  <c r="AL441"/>
  <c r="AK441"/>
  <c r="AF440"/>
  <c r="AE440"/>
  <c r="AE439" s="1"/>
  <c r="AD440"/>
  <c r="AD439" s="1"/>
  <c r="AC440"/>
  <c r="AB440"/>
  <c r="AA440"/>
  <c r="AA439" s="1"/>
  <c r="Z440"/>
  <c r="Z439" s="1"/>
  <c r="Y440"/>
  <c r="X440"/>
  <c r="W440"/>
  <c r="W439" s="1"/>
  <c r="V440"/>
  <c r="V439" s="1"/>
  <c r="U440"/>
  <c r="T440"/>
  <c r="S440"/>
  <c r="S439" s="1"/>
  <c r="R440"/>
  <c r="R439" s="1"/>
  <c r="Q440"/>
  <c r="P440"/>
  <c r="O440"/>
  <c r="O439" s="1"/>
  <c r="N440"/>
  <c r="N439" s="1"/>
  <c r="M440"/>
  <c r="L440"/>
  <c r="K440"/>
  <c r="J440"/>
  <c r="J439" s="1"/>
  <c r="I440"/>
  <c r="H440"/>
  <c r="G440"/>
  <c r="G439" s="1"/>
  <c r="AF439"/>
  <c r="AC439"/>
  <c r="AB439"/>
  <c r="Y439"/>
  <c r="X439"/>
  <c r="U439"/>
  <c r="T439"/>
  <c r="Q439"/>
  <c r="P439"/>
  <c r="M439"/>
  <c r="L439"/>
  <c r="I439"/>
  <c r="AP438"/>
  <c r="AQ438" s="1"/>
  <c r="AW437"/>
  <c r="AB437"/>
  <c r="K437"/>
  <c r="J437"/>
  <c r="AW436"/>
  <c r="AB436"/>
  <c r="L436"/>
  <c r="K436"/>
  <c r="J436"/>
  <c r="AW435"/>
  <c r="AP435"/>
  <c r="AQ435" s="1"/>
  <c r="AB435"/>
  <c r="M435"/>
  <c r="L435"/>
  <c r="AX435"/>
  <c r="AY435" s="1"/>
  <c r="J435"/>
  <c r="AU435" s="1"/>
  <c r="AV435" s="1"/>
  <c r="AP434"/>
  <c r="AQ434" s="1"/>
  <c r="AB434"/>
  <c r="L434"/>
  <c r="M434" s="1"/>
  <c r="AX434"/>
  <c r="AY434" s="1"/>
  <c r="I434"/>
  <c r="AU433"/>
  <c r="AV433" s="1"/>
  <c r="AP433"/>
  <c r="AQ433" s="1"/>
  <c r="AB433"/>
  <c r="L433"/>
  <c r="L430" s="1"/>
  <c r="AX433"/>
  <c r="AY433" s="1"/>
  <c r="J433"/>
  <c r="I433"/>
  <c r="AW432"/>
  <c r="AB432"/>
  <c r="K432"/>
  <c r="I432"/>
  <c r="AW431"/>
  <c r="AB431"/>
  <c r="M431"/>
  <c r="K431"/>
  <c r="J431"/>
  <c r="AW430"/>
  <c r="AH430"/>
  <c r="AG430"/>
  <c r="AF430"/>
  <c r="AE430"/>
  <c r="AD430"/>
  <c r="AC430"/>
  <c r="AA430"/>
  <c r="AA427" s="1"/>
  <c r="Z430"/>
  <c r="Y430"/>
  <c r="X430"/>
  <c r="W430"/>
  <c r="V430"/>
  <c r="U430"/>
  <c r="T430"/>
  <c r="S430"/>
  <c r="S427" s="1"/>
  <c r="S426" s="1"/>
  <c r="R430"/>
  <c r="Q430"/>
  <c r="P430"/>
  <c r="O430"/>
  <c r="N430"/>
  <c r="I430"/>
  <c r="AU430" s="1"/>
  <c r="AV430" s="1"/>
  <c r="H430"/>
  <c r="H427" s="1"/>
  <c r="G430"/>
  <c r="AY429"/>
  <c r="AX429"/>
  <c r="AW429"/>
  <c r="AQ429"/>
  <c r="AK429"/>
  <c r="AB429"/>
  <c r="K429"/>
  <c r="AP429" s="1"/>
  <c r="J429"/>
  <c r="AX428"/>
  <c r="AH428"/>
  <c r="AH427" s="1"/>
  <c r="AG428"/>
  <c r="AF428"/>
  <c r="AE428"/>
  <c r="AE427" s="1"/>
  <c r="AE426" s="1"/>
  <c r="AD428"/>
  <c r="AD427" s="1"/>
  <c r="AC428"/>
  <c r="AC427" s="1"/>
  <c r="AC426" s="1"/>
  <c r="AB428"/>
  <c r="AA428"/>
  <c r="Z428"/>
  <c r="Z427" s="1"/>
  <c r="Y428"/>
  <c r="Y427" s="1"/>
  <c r="Y426" s="1"/>
  <c r="X428"/>
  <c r="W428"/>
  <c r="V428"/>
  <c r="V427" s="1"/>
  <c r="U428"/>
  <c r="U427" s="1"/>
  <c r="U426" s="1"/>
  <c r="T428"/>
  <c r="S428"/>
  <c r="R428"/>
  <c r="R427" s="1"/>
  <c r="Q428"/>
  <c r="P428"/>
  <c r="O428"/>
  <c r="N428"/>
  <c r="L428"/>
  <c r="K428"/>
  <c r="I428"/>
  <c r="H428"/>
  <c r="G428"/>
  <c r="AG427"/>
  <c r="AG426" s="1"/>
  <c r="AF427"/>
  <c r="AF426" s="1"/>
  <c r="X427"/>
  <c r="X426" s="1"/>
  <c r="W427"/>
  <c r="T427"/>
  <c r="Q427"/>
  <c r="Q426" s="1"/>
  <c r="P427"/>
  <c r="P426" s="1"/>
  <c r="L427"/>
  <c r="G427"/>
  <c r="AH426"/>
  <c r="AA426"/>
  <c r="W426"/>
  <c r="AY425"/>
  <c r="AX425"/>
  <c r="AW425"/>
  <c r="AV425"/>
  <c r="AQ425"/>
  <c r="AP425"/>
  <c r="AK425"/>
  <c r="AY424"/>
  <c r="AX424"/>
  <c r="AW424"/>
  <c r="AQ424"/>
  <c r="AP424"/>
  <c r="AM424"/>
  <c r="AX423"/>
  <c r="AY423" s="1"/>
  <c r="AW423"/>
  <c r="AP423"/>
  <c r="AQ423" s="1"/>
  <c r="AM423"/>
  <c r="AY422"/>
  <c r="AX422"/>
  <c r="AW422"/>
  <c r="AP422"/>
  <c r="AQ422" s="1"/>
  <c r="AM422"/>
  <c r="AP421"/>
  <c r="AQ421" s="1"/>
  <c r="AQ420"/>
  <c r="AP420"/>
  <c r="AP419"/>
  <c r="AQ419" s="1"/>
  <c r="AQ418"/>
  <c r="AP418"/>
  <c r="AP417"/>
  <c r="AQ417" s="1"/>
  <c r="AQ416"/>
  <c r="AP416"/>
  <c r="AP415"/>
  <c r="AQ415" s="1"/>
  <c r="AQ414"/>
  <c r="AP414"/>
  <c r="AP413"/>
  <c r="AQ413" s="1"/>
  <c r="AQ412"/>
  <c r="AP412"/>
  <c r="AP411"/>
  <c r="AQ411" s="1"/>
  <c r="AQ410"/>
  <c r="AP410"/>
  <c r="AM409"/>
  <c r="AK409"/>
  <c r="AL409" s="1"/>
  <c r="P409"/>
  <c r="H409"/>
  <c r="AP409" s="1"/>
  <c r="AQ409" s="1"/>
  <c r="AX408"/>
  <c r="AY408" s="1"/>
  <c r="AW408"/>
  <c r="P408"/>
  <c r="I408"/>
  <c r="AW407"/>
  <c r="P407"/>
  <c r="J407"/>
  <c r="AW406"/>
  <c r="P406"/>
  <c r="H406"/>
  <c r="AX405"/>
  <c r="AY405" s="1"/>
  <c r="AW405"/>
  <c r="AP405"/>
  <c r="AQ405" s="1"/>
  <c r="AM405"/>
  <c r="AK405"/>
  <c r="AL405" s="1"/>
  <c r="P405"/>
  <c r="J405"/>
  <c r="AU405" s="1"/>
  <c r="AV405" s="1"/>
  <c r="H405"/>
  <c r="AW404"/>
  <c r="AK404"/>
  <c r="AM404" s="1"/>
  <c r="P404"/>
  <c r="H404"/>
  <c r="AX403"/>
  <c r="AY403" s="1"/>
  <c r="AW403"/>
  <c r="AU403"/>
  <c r="AV403" s="1"/>
  <c r="AK403"/>
  <c r="P403"/>
  <c r="AP403"/>
  <c r="AQ403" s="1"/>
  <c r="J403"/>
  <c r="AY402"/>
  <c r="AW402"/>
  <c r="AP402"/>
  <c r="AQ402" s="1"/>
  <c r="O402"/>
  <c r="P402" s="1"/>
  <c r="J402"/>
  <c r="H402"/>
  <c r="AX402" s="1"/>
  <c r="AW401"/>
  <c r="P401"/>
  <c r="P400" s="1"/>
  <c r="O401"/>
  <c r="J401"/>
  <c r="AU401" s="1"/>
  <c r="AV401" s="1"/>
  <c r="AI400"/>
  <c r="AH400"/>
  <c r="AG400"/>
  <c r="AG399" s="1"/>
  <c r="AG373" s="1"/>
  <c r="AF400"/>
  <c r="AE400"/>
  <c r="AE399" s="1"/>
  <c r="AD400"/>
  <c r="AC400"/>
  <c r="AC399" s="1"/>
  <c r="AC373" s="1"/>
  <c r="AB400"/>
  <c r="AA400"/>
  <c r="AA399" s="1"/>
  <c r="Z400"/>
  <c r="Y400"/>
  <c r="Y399" s="1"/>
  <c r="Y373" s="1"/>
  <c r="X400"/>
  <c r="W400"/>
  <c r="W399" s="1"/>
  <c r="V400"/>
  <c r="V399" s="1"/>
  <c r="U400"/>
  <c r="U399" s="1"/>
  <c r="U373" s="1"/>
  <c r="T400"/>
  <c r="S400"/>
  <c r="S399" s="1"/>
  <c r="R400"/>
  <c r="Q400"/>
  <c r="Q399" s="1"/>
  <c r="Q373" s="1"/>
  <c r="O400"/>
  <c r="O399" s="1"/>
  <c r="N400"/>
  <c r="M400"/>
  <c r="L400"/>
  <c r="K400"/>
  <c r="K399" s="1"/>
  <c r="G400"/>
  <c r="AH399"/>
  <c r="AF399"/>
  <c r="AD399"/>
  <c r="AD373" s="1"/>
  <c r="AB399"/>
  <c r="Z399"/>
  <c r="X399"/>
  <c r="T399"/>
  <c r="R399"/>
  <c r="P399"/>
  <c r="N399"/>
  <c r="M399"/>
  <c r="L399"/>
  <c r="AX398"/>
  <c r="AY398" s="1"/>
  <c r="AW398"/>
  <c r="AV398"/>
  <c r="AP398"/>
  <c r="AQ398" s="1"/>
  <c r="AK398"/>
  <c r="AX397"/>
  <c r="AY397" s="1"/>
  <c r="AW397"/>
  <c r="AQ397"/>
  <c r="AP397"/>
  <c r="AM397"/>
  <c r="AX396"/>
  <c r="AY396" s="1"/>
  <c r="AW396"/>
  <c r="AQ396"/>
  <c r="AP396"/>
  <c r="AM396"/>
  <c r="AY395"/>
  <c r="AX395"/>
  <c r="AW395"/>
  <c r="AQ395"/>
  <c r="AP395"/>
  <c r="AM395"/>
  <c r="AP394"/>
  <c r="AQ394" s="1"/>
  <c r="AY393"/>
  <c r="AX393"/>
  <c r="AW393"/>
  <c r="AP393"/>
  <c r="AQ393" s="1"/>
  <c r="AM393"/>
  <c r="AK393"/>
  <c r="AL393" s="1"/>
  <c r="AX392"/>
  <c r="AY392" s="1"/>
  <c r="AW392"/>
  <c r="AP392"/>
  <c r="AQ392" s="1"/>
  <c r="AK392"/>
  <c r="AX391"/>
  <c r="AY391" s="1"/>
  <c r="AW391"/>
  <c r="AQ391"/>
  <c r="AP391"/>
  <c r="AK391"/>
  <c r="AY390"/>
  <c r="AX390"/>
  <c r="AW390"/>
  <c r="AQ390"/>
  <c r="AP390"/>
  <c r="AK390"/>
  <c r="AL390" s="1"/>
  <c r="AX389"/>
  <c r="AY389" s="1"/>
  <c r="AW389"/>
  <c r="AP389"/>
  <c r="AQ389" s="1"/>
  <c r="AM389"/>
  <c r="AK389"/>
  <c r="AL389" s="1"/>
  <c r="AX388"/>
  <c r="AY388" s="1"/>
  <c r="AW388"/>
  <c r="AU388"/>
  <c r="AV388" s="1"/>
  <c r="AQ388"/>
  <c r="AP388"/>
  <c r="AK388"/>
  <c r="AW387"/>
  <c r="P387"/>
  <c r="AX387"/>
  <c r="AY387" s="1"/>
  <c r="AP386"/>
  <c r="AQ386" s="1"/>
  <c r="AW385"/>
  <c r="AW384"/>
  <c r="AV384"/>
  <c r="AU384"/>
  <c r="AK384"/>
  <c r="AM384" s="1"/>
  <c r="P384"/>
  <c r="K384"/>
  <c r="AP384" s="1"/>
  <c r="AQ384" s="1"/>
  <c r="AP383"/>
  <c r="AQ383" s="1"/>
  <c r="AX382"/>
  <c r="AY382" s="1"/>
  <c r="AW382"/>
  <c r="AP382"/>
  <c r="AQ382" s="1"/>
  <c r="AL382"/>
  <c r="AK382"/>
  <c r="AM382" s="1"/>
  <c r="P382"/>
  <c r="AU382" s="1"/>
  <c r="AV382" s="1"/>
  <c r="AQ381"/>
  <c r="N381"/>
  <c r="AP381" s="1"/>
  <c r="AX380"/>
  <c r="AY380" s="1"/>
  <c r="AP380"/>
  <c r="AQ380" s="1"/>
  <c r="AM380"/>
  <c r="AK380"/>
  <c r="AL380" s="1"/>
  <c r="O380"/>
  <c r="O379"/>
  <c r="AW379" s="1"/>
  <c r="K379"/>
  <c r="AH378"/>
  <c r="AG378"/>
  <c r="AF378"/>
  <c r="AE378"/>
  <c r="AD378"/>
  <c r="AC378"/>
  <c r="AB378"/>
  <c r="AB374" s="1"/>
  <c r="AB373" s="1"/>
  <c r="AA378"/>
  <c r="Z378"/>
  <c r="Y378"/>
  <c r="X378"/>
  <c r="X374" s="1"/>
  <c r="X373" s="1"/>
  <c r="W378"/>
  <c r="V378"/>
  <c r="U378"/>
  <c r="T378"/>
  <c r="T374" s="1"/>
  <c r="T373" s="1"/>
  <c r="S378"/>
  <c r="R378"/>
  <c r="Q378"/>
  <c r="M378"/>
  <c r="L378"/>
  <c r="L374" s="1"/>
  <c r="L373" s="1"/>
  <c r="J378"/>
  <c r="I378"/>
  <c r="H378"/>
  <c r="G378"/>
  <c r="AP376"/>
  <c r="AQ376" s="1"/>
  <c r="AF375"/>
  <c r="AE375"/>
  <c r="AD375"/>
  <c r="AD374" s="1"/>
  <c r="AC375"/>
  <c r="AC374" s="1"/>
  <c r="AB375"/>
  <c r="AA375"/>
  <c r="Z375"/>
  <c r="Z374" s="1"/>
  <c r="Z373" s="1"/>
  <c r="Y375"/>
  <c r="Y374" s="1"/>
  <c r="X375"/>
  <c r="W375"/>
  <c r="V375"/>
  <c r="V374" s="1"/>
  <c r="U375"/>
  <c r="U374" s="1"/>
  <c r="T375"/>
  <c r="S375"/>
  <c r="R375"/>
  <c r="R374" s="1"/>
  <c r="R373" s="1"/>
  <c r="Q375"/>
  <c r="Q374" s="1"/>
  <c r="P375"/>
  <c r="O375"/>
  <c r="N375"/>
  <c r="M375"/>
  <c r="L375"/>
  <c r="J375"/>
  <c r="J374" s="1"/>
  <c r="I375"/>
  <c r="H375"/>
  <c r="G375"/>
  <c r="AH374"/>
  <c r="AG374"/>
  <c r="AF374"/>
  <c r="AF373" s="1"/>
  <c r="AE374"/>
  <c r="AE373" s="1"/>
  <c r="AA374"/>
  <c r="AA373" s="1"/>
  <c r="W374"/>
  <c r="W373" s="1"/>
  <c r="S374"/>
  <c r="S373" s="1"/>
  <c r="G374"/>
  <c r="AH373"/>
  <c r="V373"/>
  <c r="AY372"/>
  <c r="AX372"/>
  <c r="AW372"/>
  <c r="AV372"/>
  <c r="AQ372"/>
  <c r="AP372"/>
  <c r="AK372"/>
  <c r="AJ372"/>
  <c r="AX371"/>
  <c r="AY371" s="1"/>
  <c r="AW371"/>
  <c r="AQ371"/>
  <c r="AP371"/>
  <c r="AM371"/>
  <c r="AY370"/>
  <c r="AX370"/>
  <c r="AW370"/>
  <c r="AP370"/>
  <c r="AQ370" s="1"/>
  <c r="AM370"/>
  <c r="AX369"/>
  <c r="AY369" s="1"/>
  <c r="AW369"/>
  <c r="AQ369"/>
  <c r="AP369"/>
  <c r="AM369"/>
  <c r="AP368"/>
  <c r="AQ368" s="1"/>
  <c r="AP367"/>
  <c r="AQ367" s="1"/>
  <c r="AP366"/>
  <c r="AQ366" s="1"/>
  <c r="AP362"/>
  <c r="AQ362" s="1"/>
  <c r="AQ361"/>
  <c r="AP361"/>
  <c r="AP360"/>
  <c r="AQ360" s="1"/>
  <c r="AQ359"/>
  <c r="AP359"/>
  <c r="AP358"/>
  <c r="AQ358" s="1"/>
  <c r="AP357"/>
  <c r="AQ357" s="1"/>
  <c r="AP356"/>
  <c r="AQ356" s="1"/>
  <c r="AP355"/>
  <c r="AQ355" s="1"/>
  <c r="AP354"/>
  <c r="AQ354" s="1"/>
  <c r="AQ353"/>
  <c r="AP353"/>
  <c r="AW352"/>
  <c r="AJ352"/>
  <c r="N352"/>
  <c r="L352"/>
  <c r="M352" s="1"/>
  <c r="I352"/>
  <c r="N351"/>
  <c r="AP351" s="1"/>
  <c r="AQ351" s="1"/>
  <c r="L351"/>
  <c r="M351" s="1"/>
  <c r="J351"/>
  <c r="I351"/>
  <c r="AW350"/>
  <c r="AP350"/>
  <c r="AQ350" s="1"/>
  <c r="AJ350"/>
  <c r="N350"/>
  <c r="M350"/>
  <c r="J350"/>
  <c r="AU350" s="1"/>
  <c r="AV350" s="1"/>
  <c r="AY349"/>
  <c r="AX349"/>
  <c r="AW349"/>
  <c r="AU349"/>
  <c r="AV349" s="1"/>
  <c r="AK349"/>
  <c r="AJ349"/>
  <c r="N349"/>
  <c r="AP349" s="1"/>
  <c r="AQ349" s="1"/>
  <c r="M349"/>
  <c r="J349"/>
  <c r="AJ348"/>
  <c r="N348"/>
  <c r="AP348" s="1"/>
  <c r="AQ348" s="1"/>
  <c r="M348"/>
  <c r="I348"/>
  <c r="AW348" s="1"/>
  <c r="AW347"/>
  <c r="AU347"/>
  <c r="AV347" s="1"/>
  <c r="AJ347"/>
  <c r="N347"/>
  <c r="M347"/>
  <c r="L347"/>
  <c r="J347"/>
  <c r="AY346"/>
  <c r="AX346"/>
  <c r="AU346"/>
  <c r="AV346" s="1"/>
  <c r="AL346"/>
  <c r="AK346"/>
  <c r="AM346" s="1"/>
  <c r="N346"/>
  <c r="AP346" s="1"/>
  <c r="AQ346" s="1"/>
  <c r="M346"/>
  <c r="J346"/>
  <c r="I346"/>
  <c r="AW346" s="1"/>
  <c r="AX345"/>
  <c r="AY345" s="1"/>
  <c r="AP345"/>
  <c r="AQ345" s="1"/>
  <c r="AK345"/>
  <c r="N345"/>
  <c r="M345"/>
  <c r="J345"/>
  <c r="J344" s="1"/>
  <c r="I345"/>
  <c r="AI344"/>
  <c r="AH344"/>
  <c r="AG344"/>
  <c r="AF344"/>
  <c r="AE344"/>
  <c r="AE340" s="1"/>
  <c r="AE339" s="1"/>
  <c r="AD344"/>
  <c r="AC344"/>
  <c r="AB344"/>
  <c r="AB340" s="1"/>
  <c r="AB339" s="1"/>
  <c r="AA344"/>
  <c r="AA340" s="1"/>
  <c r="AA339" s="1"/>
  <c r="Z344"/>
  <c r="Y344"/>
  <c r="X344"/>
  <c r="X340" s="1"/>
  <c r="X339" s="1"/>
  <c r="W344"/>
  <c r="W340" s="1"/>
  <c r="V344"/>
  <c r="U344"/>
  <c r="T344"/>
  <c r="T340" s="1"/>
  <c r="T339" s="1"/>
  <c r="S344"/>
  <c r="S340" s="1"/>
  <c r="S339" s="1"/>
  <c r="R344"/>
  <c r="Q344"/>
  <c r="P344"/>
  <c r="P340" s="1"/>
  <c r="P339" s="1"/>
  <c r="O344"/>
  <c r="O340" s="1"/>
  <c r="O339" s="1"/>
  <c r="L344"/>
  <c r="L340" s="1"/>
  <c r="L339" s="1"/>
  <c r="K344"/>
  <c r="K340" s="1"/>
  <c r="H344"/>
  <c r="G344"/>
  <c r="AB343"/>
  <c r="AB341" s="1"/>
  <c r="N343"/>
  <c r="AP343" s="1"/>
  <c r="AQ343" s="1"/>
  <c r="N342"/>
  <c r="AI341"/>
  <c r="AH341"/>
  <c r="AH340" s="1"/>
  <c r="AH339" s="1"/>
  <c r="AG341"/>
  <c r="AG340" s="1"/>
  <c r="AG339" s="1"/>
  <c r="AF341"/>
  <c r="AE341"/>
  <c r="AD341"/>
  <c r="AD340" s="1"/>
  <c r="AD339" s="1"/>
  <c r="AC341"/>
  <c r="AC340" s="1"/>
  <c r="AC339" s="1"/>
  <c r="AA341"/>
  <c r="Z341"/>
  <c r="Z340" s="1"/>
  <c r="Z339" s="1"/>
  <c r="Y341"/>
  <c r="X341"/>
  <c r="W341"/>
  <c r="V341"/>
  <c r="V340" s="1"/>
  <c r="V339" s="1"/>
  <c r="U341"/>
  <c r="T341"/>
  <c r="S341"/>
  <c r="R341"/>
  <c r="R340" s="1"/>
  <c r="R339" s="1"/>
  <c r="Q341"/>
  <c r="P341"/>
  <c r="O341"/>
  <c r="M341"/>
  <c r="L341"/>
  <c r="K341"/>
  <c r="J341"/>
  <c r="I341"/>
  <c r="H341"/>
  <c r="G341"/>
  <c r="AF340"/>
  <c r="AF339" s="1"/>
  <c r="Y340"/>
  <c r="Y339" s="1"/>
  <c r="U340"/>
  <c r="U339" s="1"/>
  <c r="Q340"/>
  <c r="Q339" s="1"/>
  <c r="W339"/>
  <c r="K339"/>
  <c r="AX338"/>
  <c r="AY338" s="1"/>
  <c r="AW338"/>
  <c r="AV338"/>
  <c r="AP338"/>
  <c r="AQ338" s="1"/>
  <c r="AM338"/>
  <c r="AL338"/>
  <c r="AK338"/>
  <c r="AJ338"/>
  <c r="AY337"/>
  <c r="AX337"/>
  <c r="AW337"/>
  <c r="AP337"/>
  <c r="AQ337" s="1"/>
  <c r="AM337"/>
  <c r="AX336"/>
  <c r="AY336" s="1"/>
  <c r="AW336"/>
  <c r="AQ336"/>
  <c r="AP336"/>
  <c r="AM336"/>
  <c r="AY335"/>
  <c r="AX335"/>
  <c r="AW335"/>
  <c r="AP335"/>
  <c r="AQ335" s="1"/>
  <c r="AM335"/>
  <c r="AX334"/>
  <c r="AY334" s="1"/>
  <c r="AQ334"/>
  <c r="AP334"/>
  <c r="AL334"/>
  <c r="AK334"/>
  <c r="AM334" s="1"/>
  <c r="AJ334"/>
  <c r="AW333"/>
  <c r="AJ333"/>
  <c r="N333"/>
  <c r="M333"/>
  <c r="J333"/>
  <c r="H333"/>
  <c r="AY332"/>
  <c r="AX332"/>
  <c r="AW332"/>
  <c r="AQ332"/>
  <c r="AP332"/>
  <c r="AK332"/>
  <c r="AJ332"/>
  <c r="AX331"/>
  <c r="AY331" s="1"/>
  <c r="AW331"/>
  <c r="AQ331"/>
  <c r="AP331"/>
  <c r="AL331"/>
  <c r="AK331"/>
  <c r="AM331" s="1"/>
  <c r="AJ331"/>
  <c r="AX330"/>
  <c r="AY330" s="1"/>
  <c r="AW330"/>
  <c r="AQ330"/>
  <c r="AP330"/>
  <c r="AK330"/>
  <c r="AB330"/>
  <c r="AB323" s="1"/>
  <c r="AB319" s="1"/>
  <c r="AB318" s="1"/>
  <c r="N330"/>
  <c r="L330"/>
  <c r="M330" s="1"/>
  <c r="J330"/>
  <c r="AU330" s="1"/>
  <c r="AV330" s="1"/>
  <c r="AW329"/>
  <c r="AB329"/>
  <c r="N329"/>
  <c r="AP329" s="1"/>
  <c r="AQ329" s="1"/>
  <c r="M329"/>
  <c r="I329"/>
  <c r="AV328"/>
  <c r="AU328"/>
  <c r="AB328"/>
  <c r="N328"/>
  <c r="M328"/>
  <c r="I328"/>
  <c r="J328" s="1"/>
  <c r="AY327"/>
  <c r="AX327"/>
  <c r="AU327"/>
  <c r="AV327" s="1"/>
  <c r="AL327"/>
  <c r="AK327"/>
  <c r="AM327" s="1"/>
  <c r="AB327"/>
  <c r="N327"/>
  <c r="AP327" s="1"/>
  <c r="AQ327" s="1"/>
  <c r="M327"/>
  <c r="J327"/>
  <c r="I327"/>
  <c r="AW327" s="1"/>
  <c r="AX326"/>
  <c r="AY326" s="1"/>
  <c r="AP326"/>
  <c r="AQ326" s="1"/>
  <c r="AK326"/>
  <c r="AB326"/>
  <c r="N326"/>
  <c r="L326"/>
  <c r="J326"/>
  <c r="AU326" s="1"/>
  <c r="AV326" s="1"/>
  <c r="AP325"/>
  <c r="AQ325" s="1"/>
  <c r="AB325"/>
  <c r="N325"/>
  <c r="M325"/>
  <c r="I325"/>
  <c r="AU324"/>
  <c r="AV324" s="1"/>
  <c r="AB324"/>
  <c r="N324"/>
  <c r="M324"/>
  <c r="I324"/>
  <c r="J324" s="1"/>
  <c r="J323" s="1"/>
  <c r="AI323"/>
  <c r="AH323"/>
  <c r="AG323"/>
  <c r="AF323"/>
  <c r="AF319" s="1"/>
  <c r="AE323"/>
  <c r="AD323"/>
  <c r="AC323"/>
  <c r="AA323"/>
  <c r="Z323"/>
  <c r="Y323"/>
  <c r="X323"/>
  <c r="W323"/>
  <c r="V323"/>
  <c r="U323"/>
  <c r="T323"/>
  <c r="T319" s="1"/>
  <c r="S323"/>
  <c r="R323"/>
  <c r="Q323"/>
  <c r="P323"/>
  <c r="P319" s="1"/>
  <c r="O323"/>
  <c r="K323"/>
  <c r="I323"/>
  <c r="H323"/>
  <c r="H319" s="1"/>
  <c r="G323"/>
  <c r="AP322"/>
  <c r="AQ322" s="1"/>
  <c r="AB322"/>
  <c r="AB320" s="1"/>
  <c r="N322"/>
  <c r="N321"/>
  <c r="AP321" s="1"/>
  <c r="AQ321" s="1"/>
  <c r="AI320"/>
  <c r="AH320"/>
  <c r="AH319" s="1"/>
  <c r="AH318" s="1"/>
  <c r="AG320"/>
  <c r="AF320"/>
  <c r="AE320"/>
  <c r="AE319" s="1"/>
  <c r="AE318" s="1"/>
  <c r="AD320"/>
  <c r="AD319" s="1"/>
  <c r="AD318" s="1"/>
  <c r="AC320"/>
  <c r="AA320"/>
  <c r="AA319" s="1"/>
  <c r="AA318" s="1"/>
  <c r="Z320"/>
  <c r="Z319" s="1"/>
  <c r="Z318" s="1"/>
  <c r="Y320"/>
  <c r="X320"/>
  <c r="W320"/>
  <c r="W319" s="1"/>
  <c r="W318" s="1"/>
  <c r="V320"/>
  <c r="U320"/>
  <c r="T320"/>
  <c r="S320"/>
  <c r="S319" s="1"/>
  <c r="S318" s="1"/>
  <c r="R320"/>
  <c r="Q320"/>
  <c r="P320"/>
  <c r="O320"/>
  <c r="O319" s="1"/>
  <c r="O318" s="1"/>
  <c r="M320"/>
  <c r="L320"/>
  <c r="K320"/>
  <c r="J320"/>
  <c r="I320"/>
  <c r="H320"/>
  <c r="G320"/>
  <c r="G319" s="1"/>
  <c r="AG319"/>
  <c r="AC319"/>
  <c r="AC318" s="1"/>
  <c r="Y319"/>
  <c r="X319"/>
  <c r="X318" s="1"/>
  <c r="V319"/>
  <c r="V318" s="1"/>
  <c r="U319"/>
  <c r="R319"/>
  <c r="R318" s="1"/>
  <c r="Q319"/>
  <c r="K319"/>
  <c r="K318" s="1"/>
  <c r="J319"/>
  <c r="J318" s="1"/>
  <c r="AG318"/>
  <c r="AF318"/>
  <c r="Y318"/>
  <c r="U318"/>
  <c r="T318"/>
  <c r="Q318"/>
  <c r="P318"/>
  <c r="H318"/>
  <c r="AX317"/>
  <c r="AY317" s="1"/>
  <c r="AW317"/>
  <c r="AV317"/>
  <c r="AP317"/>
  <c r="AQ317" s="1"/>
  <c r="AM317"/>
  <c r="AL317"/>
  <c r="AK317"/>
  <c r="AY316"/>
  <c r="AX316"/>
  <c r="AW316"/>
  <c r="AP316"/>
  <c r="AQ316" s="1"/>
  <c r="AM316"/>
  <c r="AY315"/>
  <c r="AX315"/>
  <c r="AW315"/>
  <c r="AQ315"/>
  <c r="AP315"/>
  <c r="AM315"/>
  <c r="AY314"/>
  <c r="AX314"/>
  <c r="AW314"/>
  <c r="AP314"/>
  <c r="AQ314" s="1"/>
  <c r="AM314"/>
  <c r="AQ313"/>
  <c r="AP313"/>
  <c r="AP312"/>
  <c r="AQ312" s="1"/>
  <c r="AQ311"/>
  <c r="AP311"/>
  <c r="AP310"/>
  <c r="AQ310" s="1"/>
  <c r="AQ309"/>
  <c r="AP309"/>
  <c r="AP308"/>
  <c r="AQ308" s="1"/>
  <c r="AQ304"/>
  <c r="AP304"/>
  <c r="AP303"/>
  <c r="AQ303" s="1"/>
  <c r="AQ302"/>
  <c r="AP302"/>
  <c r="AP301"/>
  <c r="AQ301" s="1"/>
  <c r="AQ300"/>
  <c r="AP300"/>
  <c r="AP299"/>
  <c r="AQ299" s="1"/>
  <c r="AQ298"/>
  <c r="AP298"/>
  <c r="AP297"/>
  <c r="AQ297" s="1"/>
  <c r="AQ296"/>
  <c r="AP296"/>
  <c r="AP295"/>
  <c r="AQ295" s="1"/>
  <c r="AQ294"/>
  <c r="AP294"/>
  <c r="AX293"/>
  <c r="AY293" s="1"/>
  <c r="AW293"/>
  <c r="AU293"/>
  <c r="AV293" s="1"/>
  <c r="AQ293"/>
  <c r="AP293"/>
  <c r="AL293"/>
  <c r="AK293"/>
  <c r="AM293" s="1"/>
  <c r="AY292"/>
  <c r="AX292"/>
  <c r="AW292"/>
  <c r="AP292"/>
  <c r="AQ292" s="1"/>
  <c r="AM292"/>
  <c r="AL292"/>
  <c r="AK292"/>
  <c r="M292"/>
  <c r="M291" s="1"/>
  <c r="J292"/>
  <c r="AU292" s="1"/>
  <c r="AV292" s="1"/>
  <c r="AI291"/>
  <c r="AH291"/>
  <c r="AH290" s="1"/>
  <c r="AG291"/>
  <c r="AF291"/>
  <c r="AE291"/>
  <c r="AE290" s="1"/>
  <c r="AD291"/>
  <c r="AD290" s="1"/>
  <c r="AC291"/>
  <c r="AB291"/>
  <c r="AA291"/>
  <c r="AA290" s="1"/>
  <c r="Z291"/>
  <c r="Z290" s="1"/>
  <c r="Y291"/>
  <c r="X291"/>
  <c r="W291"/>
  <c r="W290" s="1"/>
  <c r="V291"/>
  <c r="V290" s="1"/>
  <c r="U291"/>
  <c r="T291"/>
  <c r="S291"/>
  <c r="S290" s="1"/>
  <c r="R291"/>
  <c r="R290" s="1"/>
  <c r="Q291"/>
  <c r="P291"/>
  <c r="O291"/>
  <c r="O290" s="1"/>
  <c r="N291"/>
  <c r="N290" s="1"/>
  <c r="L291"/>
  <c r="K291"/>
  <c r="K290" s="1"/>
  <c r="I291"/>
  <c r="H291"/>
  <c r="G291"/>
  <c r="AG290"/>
  <c r="AF290"/>
  <c r="AC290"/>
  <c r="AB290"/>
  <c r="Y290"/>
  <c r="X290"/>
  <c r="U290"/>
  <c r="T290"/>
  <c r="Q290"/>
  <c r="P290"/>
  <c r="M290"/>
  <c r="L290"/>
  <c r="I290"/>
  <c r="H290"/>
  <c r="AP289"/>
  <c r="AQ289" s="1"/>
  <c r="AB289"/>
  <c r="N288"/>
  <c r="AP288" s="1"/>
  <c r="AQ288" s="1"/>
  <c r="AW287"/>
  <c r="AB287"/>
  <c r="N287"/>
  <c r="M287"/>
  <c r="M286" s="1"/>
  <c r="J287"/>
  <c r="AH286"/>
  <c r="AH285" s="1"/>
  <c r="AH280" s="1"/>
  <c r="AG286"/>
  <c r="AF286"/>
  <c r="AE286"/>
  <c r="AE285" s="1"/>
  <c r="AE280" s="1"/>
  <c r="AD286"/>
  <c r="AD285" s="1"/>
  <c r="AC286"/>
  <c r="AB286"/>
  <c r="AA286"/>
  <c r="AA285" s="1"/>
  <c r="Z286"/>
  <c r="Z285" s="1"/>
  <c r="Y286"/>
  <c r="X286"/>
  <c r="W286"/>
  <c r="W285" s="1"/>
  <c r="W280" s="1"/>
  <c r="V286"/>
  <c r="V285" s="1"/>
  <c r="U286"/>
  <c r="T286"/>
  <c r="S286"/>
  <c r="S285" s="1"/>
  <c r="R286"/>
  <c r="R285" s="1"/>
  <c r="Q286"/>
  <c r="P286"/>
  <c r="O286"/>
  <c r="O285" s="1"/>
  <c r="O280" s="1"/>
  <c r="N286"/>
  <c r="N285" s="1"/>
  <c r="L286"/>
  <c r="K286"/>
  <c r="J286"/>
  <c r="J285" s="1"/>
  <c r="I286"/>
  <c r="H286"/>
  <c r="G286"/>
  <c r="AG285"/>
  <c r="AG280" s="1"/>
  <c r="AF285"/>
  <c r="AF280" s="1"/>
  <c r="AC285"/>
  <c r="AB285"/>
  <c r="Y285"/>
  <c r="X285"/>
  <c r="X280" s="1"/>
  <c r="U285"/>
  <c r="T285"/>
  <c r="Q285"/>
  <c r="P285"/>
  <c r="P280" s="1"/>
  <c r="M285"/>
  <c r="L285"/>
  <c r="I285"/>
  <c r="H285"/>
  <c r="H280" s="1"/>
  <c r="AP284"/>
  <c r="AQ284" s="1"/>
  <c r="AQ283"/>
  <c r="AP283"/>
  <c r="N283"/>
  <c r="AQ282"/>
  <c r="AF282"/>
  <c r="AE282"/>
  <c r="AD282"/>
  <c r="AC282"/>
  <c r="AB282"/>
  <c r="AA282"/>
  <c r="Z282"/>
  <c r="Y282"/>
  <c r="X282"/>
  <c r="W282"/>
  <c r="V282"/>
  <c r="U282"/>
  <c r="T282"/>
  <c r="S282"/>
  <c r="R282"/>
  <c r="Q282"/>
  <c r="P282"/>
  <c r="O282"/>
  <c r="N282"/>
  <c r="AP282" s="1"/>
  <c r="M282"/>
  <c r="L282"/>
  <c r="K282"/>
  <c r="J282"/>
  <c r="I282"/>
  <c r="H282"/>
  <c r="G282"/>
  <c r="AF281"/>
  <c r="AE281"/>
  <c r="AD281"/>
  <c r="AD280" s="1"/>
  <c r="AC281"/>
  <c r="AB281"/>
  <c r="AA281"/>
  <c r="Z281"/>
  <c r="Z280" s="1"/>
  <c r="Y281"/>
  <c r="Y280" s="1"/>
  <c r="X281"/>
  <c r="W281"/>
  <c r="V281"/>
  <c r="V280" s="1"/>
  <c r="U281"/>
  <c r="T281"/>
  <c r="S281"/>
  <c r="R281"/>
  <c r="R280" s="1"/>
  <c r="Q281"/>
  <c r="Q280" s="1"/>
  <c r="P281"/>
  <c r="O281"/>
  <c r="N281"/>
  <c r="M281"/>
  <c r="L281"/>
  <c r="K281"/>
  <c r="J281"/>
  <c r="I281"/>
  <c r="I280" s="1"/>
  <c r="H281"/>
  <c r="G281"/>
  <c r="AB280"/>
  <c r="AA280"/>
  <c r="T280"/>
  <c r="S280"/>
  <c r="L280"/>
  <c r="AY279"/>
  <c r="AX279"/>
  <c r="AW279"/>
  <c r="AV279"/>
  <c r="AU279"/>
  <c r="AP279"/>
  <c r="AQ279" s="1"/>
  <c r="AM279"/>
  <c r="AL279"/>
  <c r="AK279"/>
  <c r="AX278"/>
  <c r="AY278" s="1"/>
  <c r="AW278"/>
  <c r="AK278"/>
  <c r="AM278" s="1"/>
  <c r="AP278"/>
  <c r="AQ278" s="1"/>
  <c r="J278"/>
  <c r="AU278" s="1"/>
  <c r="AV278" s="1"/>
  <c r="AX277"/>
  <c r="AY277" s="1"/>
  <c r="AW277"/>
  <c r="AU277"/>
  <c r="AV277" s="1"/>
  <c r="AP277"/>
  <c r="AQ277" s="1"/>
  <c r="AL277"/>
  <c r="AK277"/>
  <c r="AM277" s="1"/>
  <c r="J277"/>
  <c r="AW276"/>
  <c r="J276"/>
  <c r="J275" s="1"/>
  <c r="I276"/>
  <c r="AU276" s="1"/>
  <c r="AV276" s="1"/>
  <c r="AI275"/>
  <c r="AH275"/>
  <c r="AG275"/>
  <c r="AG274" s="1"/>
  <c r="AF275"/>
  <c r="AF274" s="1"/>
  <c r="AE275"/>
  <c r="AD275"/>
  <c r="AC275"/>
  <c r="AC274" s="1"/>
  <c r="AB275"/>
  <c r="AB274" s="1"/>
  <c r="AA275"/>
  <c r="Z275"/>
  <c r="Y275"/>
  <c r="Y274" s="1"/>
  <c r="X275"/>
  <c r="X274" s="1"/>
  <c r="W275"/>
  <c r="V275"/>
  <c r="U275"/>
  <c r="U274" s="1"/>
  <c r="T275"/>
  <c r="T274" s="1"/>
  <c r="S275"/>
  <c r="R275"/>
  <c r="Q275"/>
  <c r="Q274" s="1"/>
  <c r="P275"/>
  <c r="P274" s="1"/>
  <c r="O275"/>
  <c r="N275"/>
  <c r="M275"/>
  <c r="M274" s="1"/>
  <c r="L275"/>
  <c r="L274" s="1"/>
  <c r="I275"/>
  <c r="H275"/>
  <c r="G275"/>
  <c r="AH274"/>
  <c r="AE274"/>
  <c r="AD274"/>
  <c r="AA274"/>
  <c r="Z274"/>
  <c r="W274"/>
  <c r="V274"/>
  <c r="S274"/>
  <c r="R274"/>
  <c r="O274"/>
  <c r="N274"/>
  <c r="J274"/>
  <c r="G274"/>
  <c r="AY273"/>
  <c r="AX273"/>
  <c r="AW273"/>
  <c r="AU273"/>
  <c r="AV273" s="1"/>
  <c r="AQ273"/>
  <c r="AP273"/>
  <c r="AM273"/>
  <c r="AL273"/>
  <c r="AK273"/>
  <c r="AX272"/>
  <c r="AY272" s="1"/>
  <c r="AW272"/>
  <c r="AP272"/>
  <c r="AQ272" s="1"/>
  <c r="AK272"/>
  <c r="AB272"/>
  <c r="AB271" s="1"/>
  <c r="M272"/>
  <c r="J272"/>
  <c r="AU272" s="1"/>
  <c r="AV272" s="1"/>
  <c r="AI271"/>
  <c r="AH271"/>
  <c r="AH270" s="1"/>
  <c r="AG271"/>
  <c r="AG270" s="1"/>
  <c r="AF271"/>
  <c r="AE271"/>
  <c r="AD271"/>
  <c r="AD270" s="1"/>
  <c r="AC271"/>
  <c r="AC270" s="1"/>
  <c r="AA271"/>
  <c r="Z271"/>
  <c r="Z270" s="1"/>
  <c r="Y271"/>
  <c r="Y270" s="1"/>
  <c r="X271"/>
  <c r="W271"/>
  <c r="V271"/>
  <c r="V270" s="1"/>
  <c r="U271"/>
  <c r="U270" s="1"/>
  <c r="T271"/>
  <c r="S271"/>
  <c r="R271"/>
  <c r="R270" s="1"/>
  <c r="Q271"/>
  <c r="Q270" s="1"/>
  <c r="P271"/>
  <c r="O271"/>
  <c r="N271"/>
  <c r="N270" s="1"/>
  <c r="M271"/>
  <c r="M270" s="1"/>
  <c r="L271"/>
  <c r="K271"/>
  <c r="K270" s="1"/>
  <c r="I271"/>
  <c r="H271"/>
  <c r="H270" s="1"/>
  <c r="G271"/>
  <c r="AF270"/>
  <c r="AE270"/>
  <c r="AB270"/>
  <c r="AA270"/>
  <c r="X270"/>
  <c r="W270"/>
  <c r="T270"/>
  <c r="S270"/>
  <c r="P270"/>
  <c r="O270"/>
  <c r="L270"/>
  <c r="G270"/>
  <c r="AY269"/>
  <c r="AX269"/>
  <c r="AW269"/>
  <c r="AV269"/>
  <c r="AU269"/>
  <c r="AP269"/>
  <c r="AQ269" s="1"/>
  <c r="AM269"/>
  <c r="AL269"/>
  <c r="AK269"/>
  <c r="AY268"/>
  <c r="AX268"/>
  <c r="AW268"/>
  <c r="AU268"/>
  <c r="AV268" s="1"/>
  <c r="AQ268"/>
  <c r="AL268"/>
  <c r="AK268"/>
  <c r="AM268" s="1"/>
  <c r="N268"/>
  <c r="AP268" s="1"/>
  <c r="J268"/>
  <c r="AI267"/>
  <c r="AH267"/>
  <c r="AG267"/>
  <c r="AG266" s="1"/>
  <c r="AF267"/>
  <c r="AF266" s="1"/>
  <c r="AE267"/>
  <c r="AD267"/>
  <c r="AC267"/>
  <c r="AC266" s="1"/>
  <c r="AB267"/>
  <c r="AB266" s="1"/>
  <c r="AA267"/>
  <c r="Z267"/>
  <c r="Y267"/>
  <c r="Y266" s="1"/>
  <c r="X267"/>
  <c r="X266" s="1"/>
  <c r="W267"/>
  <c r="V267"/>
  <c r="U267"/>
  <c r="U266" s="1"/>
  <c r="T267"/>
  <c r="T266" s="1"/>
  <c r="S267"/>
  <c r="R267"/>
  <c r="Q267"/>
  <c r="Q266" s="1"/>
  <c r="P267"/>
  <c r="P266" s="1"/>
  <c r="O267"/>
  <c r="M267"/>
  <c r="M266" s="1"/>
  <c r="L267"/>
  <c r="L266" s="1"/>
  <c r="K267"/>
  <c r="J267"/>
  <c r="I267"/>
  <c r="H267"/>
  <c r="G267"/>
  <c r="AH266"/>
  <c r="AE266"/>
  <c r="AD266"/>
  <c r="AA266"/>
  <c r="Z266"/>
  <c r="W266"/>
  <c r="V266"/>
  <c r="S266"/>
  <c r="R266"/>
  <c r="O266"/>
  <c r="K266"/>
  <c r="J266"/>
  <c r="G266"/>
  <c r="AY265"/>
  <c r="AX265"/>
  <c r="AW265"/>
  <c r="AV265"/>
  <c r="AQ265"/>
  <c r="AP265"/>
  <c r="AL265"/>
  <c r="AK265"/>
  <c r="AM265" s="1"/>
  <c r="AY264"/>
  <c r="AX264"/>
  <c r="AW264"/>
  <c r="AQ264"/>
  <c r="AP264"/>
  <c r="AM264"/>
  <c r="AY263"/>
  <c r="AX263"/>
  <c r="AW263"/>
  <c r="AP263"/>
  <c r="AQ263" s="1"/>
  <c r="AM263"/>
  <c r="AY262"/>
  <c r="AX262"/>
  <c r="AW262"/>
  <c r="AQ262"/>
  <c r="AP262"/>
  <c r="AM262"/>
  <c r="AP261"/>
  <c r="AQ261" s="1"/>
  <c r="AQ260"/>
  <c r="AP260"/>
  <c r="AP259"/>
  <c r="AQ259" s="1"/>
  <c r="AQ258"/>
  <c r="AP258"/>
  <c r="AP257"/>
  <c r="AQ257" s="1"/>
  <c r="AQ256"/>
  <c r="AP256"/>
  <c r="AP255"/>
  <c r="AQ255" s="1"/>
  <c r="AQ254"/>
  <c r="AP254"/>
  <c r="AP253"/>
  <c r="AQ253" s="1"/>
  <c r="AQ252"/>
  <c r="AP252"/>
  <c r="AP251"/>
  <c r="AQ251" s="1"/>
  <c r="AQ250"/>
  <c r="AP250"/>
  <c r="AX249"/>
  <c r="AY249" s="1"/>
  <c r="AW249"/>
  <c r="AK249"/>
  <c r="AM249" s="1"/>
  <c r="AB249"/>
  <c r="J249"/>
  <c r="AW248"/>
  <c r="AP248"/>
  <c r="AQ248" s="1"/>
  <c r="AB248"/>
  <c r="AB246" s="1"/>
  <c r="M248"/>
  <c r="AU248"/>
  <c r="AV248" s="1"/>
  <c r="J248"/>
  <c r="AW247"/>
  <c r="AB247"/>
  <c r="AX247"/>
  <c r="AY247" s="1"/>
  <c r="J247"/>
  <c r="AH246"/>
  <c r="AH245" s="1"/>
  <c r="AG246"/>
  <c r="AG245" s="1"/>
  <c r="AF246"/>
  <c r="AE246"/>
  <c r="AD246"/>
  <c r="AD245" s="1"/>
  <c r="AC246"/>
  <c r="AC245" s="1"/>
  <c r="AA246"/>
  <c r="Z246"/>
  <c r="Z245" s="1"/>
  <c r="Y246"/>
  <c r="Y245" s="1"/>
  <c r="X246"/>
  <c r="W246"/>
  <c r="V246"/>
  <c r="V245" s="1"/>
  <c r="U246"/>
  <c r="U245" s="1"/>
  <c r="T246"/>
  <c r="S246"/>
  <c r="R246"/>
  <c r="R245" s="1"/>
  <c r="Q246"/>
  <c r="Q245" s="1"/>
  <c r="P246"/>
  <c r="O246"/>
  <c r="N246"/>
  <c r="N245" s="1"/>
  <c r="L246"/>
  <c r="I246"/>
  <c r="H246"/>
  <c r="H245" s="1"/>
  <c r="G246"/>
  <c r="AF245"/>
  <c r="AE245"/>
  <c r="AB245"/>
  <c r="AA245"/>
  <c r="X245"/>
  <c r="W245"/>
  <c r="T245"/>
  <c r="S245"/>
  <c r="P245"/>
  <c r="O245"/>
  <c r="L245"/>
  <c r="G245"/>
  <c r="AY244"/>
  <c r="AX244"/>
  <c r="AW244"/>
  <c r="AV244"/>
  <c r="AU244"/>
  <c r="AP244"/>
  <c r="AQ244" s="1"/>
  <c r="AM244"/>
  <c r="AL244"/>
  <c r="AK244"/>
  <c r="AX243"/>
  <c r="AY243" s="1"/>
  <c r="AW243"/>
  <c r="AQ243"/>
  <c r="AP243"/>
  <c r="AL243"/>
  <c r="AK243"/>
  <c r="AM243" s="1"/>
  <c r="AB243"/>
  <c r="P243"/>
  <c r="M243"/>
  <c r="M242" s="1"/>
  <c r="M241" s="1"/>
  <c r="J243"/>
  <c r="J242" s="1"/>
  <c r="J241" s="1"/>
  <c r="AP242"/>
  <c r="AQ242" s="1"/>
  <c r="AH242"/>
  <c r="AH241" s="1"/>
  <c r="AG242"/>
  <c r="AG241" s="1"/>
  <c r="AF242"/>
  <c r="AE242"/>
  <c r="AD242"/>
  <c r="AD241" s="1"/>
  <c r="AC242"/>
  <c r="AC241" s="1"/>
  <c r="AB242"/>
  <c r="AA242"/>
  <c r="Z242"/>
  <c r="Z241" s="1"/>
  <c r="Y242"/>
  <c r="Y241" s="1"/>
  <c r="X242"/>
  <c r="W242"/>
  <c r="V242"/>
  <c r="V241" s="1"/>
  <c r="U242"/>
  <c r="U241" s="1"/>
  <c r="T242"/>
  <c r="S242"/>
  <c r="R242"/>
  <c r="R241" s="1"/>
  <c r="Q242"/>
  <c r="Q241" s="1"/>
  <c r="P242"/>
  <c r="O242"/>
  <c r="N242"/>
  <c r="N241" s="1"/>
  <c r="L242"/>
  <c r="K242"/>
  <c r="I242"/>
  <c r="AW242" s="1"/>
  <c r="H242"/>
  <c r="AX242" s="1"/>
  <c r="AY242" s="1"/>
  <c r="G242"/>
  <c r="AF241"/>
  <c r="AE241"/>
  <c r="AE190" s="1"/>
  <c r="AB241"/>
  <c r="AA241"/>
  <c r="X241"/>
  <c r="W241"/>
  <c r="W190" s="1"/>
  <c r="T241"/>
  <c r="S241"/>
  <c r="P241"/>
  <c r="O241"/>
  <c r="O190" s="1"/>
  <c r="L241"/>
  <c r="K241"/>
  <c r="H241"/>
  <c r="G241"/>
  <c r="AY240"/>
  <c r="AX240"/>
  <c r="AW240"/>
  <c r="AV240"/>
  <c r="AU240"/>
  <c r="AP240"/>
  <c r="AQ240" s="1"/>
  <c r="AM240"/>
  <c r="AL240"/>
  <c r="AK240"/>
  <c r="AX239"/>
  <c r="AY239" s="1"/>
  <c r="AW239"/>
  <c r="AV239"/>
  <c r="AP239"/>
  <c r="AQ239" s="1"/>
  <c r="AK239"/>
  <c r="AY238"/>
  <c r="AX238"/>
  <c r="AW238"/>
  <c r="AQ238"/>
  <c r="AP238"/>
  <c r="AM238"/>
  <c r="AX237"/>
  <c r="AY237" s="1"/>
  <c r="AW237"/>
  <c r="AQ237"/>
  <c r="AP237"/>
  <c r="AM237"/>
  <c r="AY236"/>
  <c r="AX236"/>
  <c r="AW236"/>
  <c r="AQ236"/>
  <c r="AP236"/>
  <c r="AM236"/>
  <c r="AP235"/>
  <c r="AQ235" s="1"/>
  <c r="AQ234"/>
  <c r="AP234"/>
  <c r="AP233"/>
  <c r="AQ233" s="1"/>
  <c r="AQ232"/>
  <c r="AP232"/>
  <c r="AP231"/>
  <c r="AQ231" s="1"/>
  <c r="P230"/>
  <c r="M230"/>
  <c r="L230"/>
  <c r="AW230" s="1"/>
  <c r="AX230"/>
  <c r="AY230" s="1"/>
  <c r="J230"/>
  <c r="AU230" s="1"/>
  <c r="AV230" s="1"/>
  <c r="AY229"/>
  <c r="AX229"/>
  <c r="AU229"/>
  <c r="AV229" s="1"/>
  <c r="AK229"/>
  <c r="AM229" s="1"/>
  <c r="P229"/>
  <c r="K228"/>
  <c r="J229"/>
  <c r="J228" s="1"/>
  <c r="J227" s="1"/>
  <c r="I229"/>
  <c r="AW229" s="1"/>
  <c r="AI228"/>
  <c r="AH228"/>
  <c r="AG228"/>
  <c r="AF228"/>
  <c r="AF227" s="1"/>
  <c r="AE228"/>
  <c r="AE227" s="1"/>
  <c r="AD228"/>
  <c r="AC228"/>
  <c r="AB228"/>
  <c r="AB227" s="1"/>
  <c r="AA228"/>
  <c r="AA227" s="1"/>
  <c r="Z228"/>
  <c r="Y228"/>
  <c r="X228"/>
  <c r="X227" s="1"/>
  <c r="W228"/>
  <c r="W227" s="1"/>
  <c r="V228"/>
  <c r="U228"/>
  <c r="T228"/>
  <c r="T227" s="1"/>
  <c r="S228"/>
  <c r="S227" s="1"/>
  <c r="R228"/>
  <c r="Q228"/>
  <c r="P228"/>
  <c r="P227" s="1"/>
  <c r="O228"/>
  <c r="O227" s="1"/>
  <c r="N228"/>
  <c r="L228"/>
  <c r="L227" s="1"/>
  <c r="H228"/>
  <c r="H227" s="1"/>
  <c r="G228"/>
  <c r="AH227"/>
  <c r="AG227"/>
  <c r="AD227"/>
  <c r="AC227"/>
  <c r="Z227"/>
  <c r="Y227"/>
  <c r="V227"/>
  <c r="U227"/>
  <c r="R227"/>
  <c r="Q227"/>
  <c r="N227"/>
  <c r="AX226"/>
  <c r="AY226" s="1"/>
  <c r="AW226"/>
  <c r="AV226"/>
  <c r="AP226"/>
  <c r="AQ226" s="1"/>
  <c r="AK226"/>
  <c r="AY225"/>
  <c r="AX225"/>
  <c r="AW225"/>
  <c r="AQ225"/>
  <c r="AP225"/>
  <c r="AM225"/>
  <c r="AX224"/>
  <c r="AY224" s="1"/>
  <c r="AW224"/>
  <c r="AQ224"/>
  <c r="AP224"/>
  <c r="AM224"/>
  <c r="AY223"/>
  <c r="AX223"/>
  <c r="AW223"/>
  <c r="AQ223"/>
  <c r="AP223"/>
  <c r="AM223"/>
  <c r="AP222"/>
  <c r="AQ222" s="1"/>
  <c r="AQ221"/>
  <c r="AP221"/>
  <c r="AP220"/>
  <c r="AQ220" s="1"/>
  <c r="AQ219"/>
  <c r="AP219"/>
  <c r="AP218"/>
  <c r="AQ218" s="1"/>
  <c r="AB218"/>
  <c r="P218"/>
  <c r="N218"/>
  <c r="AK218" s="1"/>
  <c r="AL218" s="1"/>
  <c r="AX217"/>
  <c r="AY217" s="1"/>
  <c r="AQ217"/>
  <c r="AP217"/>
  <c r="AK217"/>
  <c r="P217"/>
  <c r="N217"/>
  <c r="L217"/>
  <c r="AU216"/>
  <c r="AV216" s="1"/>
  <c r="N216"/>
  <c r="M216"/>
  <c r="M214" s="1"/>
  <c r="M213" s="1"/>
  <c r="L216"/>
  <c r="AW216" s="1"/>
  <c r="AX215"/>
  <c r="AY215" s="1"/>
  <c r="AW215"/>
  <c r="AQ215"/>
  <c r="AP215"/>
  <c r="AK215"/>
  <c r="P215"/>
  <c r="N215"/>
  <c r="N214" s="1"/>
  <c r="M215"/>
  <c r="AU215" s="1"/>
  <c r="AV215" s="1"/>
  <c r="AU214"/>
  <c r="AI214"/>
  <c r="AH214"/>
  <c r="AG214"/>
  <c r="AG213" s="1"/>
  <c r="AF214"/>
  <c r="AF213" s="1"/>
  <c r="AE214"/>
  <c r="AD214"/>
  <c r="AC214"/>
  <c r="AC213" s="1"/>
  <c r="AB214"/>
  <c r="AB213" s="1"/>
  <c r="AA214"/>
  <c r="Z214"/>
  <c r="Y214"/>
  <c r="Y213" s="1"/>
  <c r="X214"/>
  <c r="X213" s="1"/>
  <c r="W214"/>
  <c r="V214"/>
  <c r="U214"/>
  <c r="U213" s="1"/>
  <c r="T214"/>
  <c r="T213" s="1"/>
  <c r="S214"/>
  <c r="R214"/>
  <c r="Q214"/>
  <c r="Q213" s="1"/>
  <c r="O214"/>
  <c r="L214"/>
  <c r="L213" s="1"/>
  <c r="K214"/>
  <c r="J214"/>
  <c r="I214"/>
  <c r="H214"/>
  <c r="G214"/>
  <c r="AH213"/>
  <c r="AE213"/>
  <c r="AD213"/>
  <c r="AA213"/>
  <c r="Z213"/>
  <c r="W213"/>
  <c r="V213"/>
  <c r="S213"/>
  <c r="R213"/>
  <c r="O213"/>
  <c r="K213"/>
  <c r="J213"/>
  <c r="G213"/>
  <c r="AY212"/>
  <c r="AX212"/>
  <c r="AW212"/>
  <c r="AV212"/>
  <c r="AQ212"/>
  <c r="AP212"/>
  <c r="AL212"/>
  <c r="AK212"/>
  <c r="AM212" s="1"/>
  <c r="AY211"/>
  <c r="AX211"/>
  <c r="AW211"/>
  <c r="AQ211"/>
  <c r="AP211"/>
  <c r="AM211"/>
  <c r="AY210"/>
  <c r="AX210"/>
  <c r="AW210"/>
  <c r="AP210"/>
  <c r="AQ210" s="1"/>
  <c r="AM210"/>
  <c r="AY209"/>
  <c r="AX209"/>
  <c r="AW209"/>
  <c r="AQ209"/>
  <c r="AP209"/>
  <c r="AM209"/>
  <c r="AQ208"/>
  <c r="AP208"/>
  <c r="AQ207"/>
  <c r="AP207"/>
  <c r="AQ206"/>
  <c r="AP206"/>
  <c r="AQ202"/>
  <c r="AP202"/>
  <c r="AQ201"/>
  <c r="AP201"/>
  <c r="AQ200"/>
  <c r="AP200"/>
  <c r="AQ199"/>
  <c r="AP199"/>
  <c r="AQ198"/>
  <c r="AP198"/>
  <c r="AQ197"/>
  <c r="AP197"/>
  <c r="N196"/>
  <c r="AP196" s="1"/>
  <c r="AQ196" s="1"/>
  <c r="AP195"/>
  <c r="AQ195" s="1"/>
  <c r="AP194"/>
  <c r="AQ194" s="1"/>
  <c r="N194"/>
  <c r="AX193"/>
  <c r="AY193" s="1"/>
  <c r="AW193"/>
  <c r="AP193"/>
  <c r="AQ193" s="1"/>
  <c r="AK193"/>
  <c r="N193"/>
  <c r="N192" s="1"/>
  <c r="N191" s="1"/>
  <c r="J193"/>
  <c r="I193"/>
  <c r="AU193" s="1"/>
  <c r="AV193" s="1"/>
  <c r="AU192"/>
  <c r="AH192"/>
  <c r="AG192"/>
  <c r="AF192"/>
  <c r="AF191" s="1"/>
  <c r="AE192"/>
  <c r="AE191" s="1"/>
  <c r="AD192"/>
  <c r="AC192"/>
  <c r="AB192"/>
  <c r="AB191" s="1"/>
  <c r="AA192"/>
  <c r="AA191" s="1"/>
  <c r="Z192"/>
  <c r="Y192"/>
  <c r="X192"/>
  <c r="X191" s="1"/>
  <c r="W192"/>
  <c r="W191" s="1"/>
  <c r="V192"/>
  <c r="U192"/>
  <c r="T192"/>
  <c r="T191" s="1"/>
  <c r="S192"/>
  <c r="S191" s="1"/>
  <c r="R192"/>
  <c r="Q192"/>
  <c r="P192"/>
  <c r="P191" s="1"/>
  <c r="O192"/>
  <c r="O191" s="1"/>
  <c r="M192"/>
  <c r="L192"/>
  <c r="K192"/>
  <c r="K191" s="1"/>
  <c r="J192"/>
  <c r="I192"/>
  <c r="H192"/>
  <c r="G192"/>
  <c r="AH191"/>
  <c r="AG191"/>
  <c r="AD191"/>
  <c r="AC191"/>
  <c r="Z191"/>
  <c r="Y191"/>
  <c r="V191"/>
  <c r="V190" s="1"/>
  <c r="U191"/>
  <c r="R191"/>
  <c r="Q191"/>
  <c r="M191"/>
  <c r="J191"/>
  <c r="I191"/>
  <c r="AB190"/>
  <c r="T190"/>
  <c r="AY189"/>
  <c r="AX189"/>
  <c r="AW189"/>
  <c r="AV189"/>
  <c r="AU189"/>
  <c r="AP189"/>
  <c r="AQ189" s="1"/>
  <c r="AM189"/>
  <c r="AL189"/>
  <c r="AK189"/>
  <c r="AW188"/>
  <c r="P188"/>
  <c r="AP187"/>
  <c r="AQ187" s="1"/>
  <c r="AP186"/>
  <c r="AQ186" s="1"/>
  <c r="AX185"/>
  <c r="AY185" s="1"/>
  <c r="AW185"/>
  <c r="AK185"/>
  <c r="P185"/>
  <c r="P183" s="1"/>
  <c r="L185"/>
  <c r="AW184"/>
  <c r="P184"/>
  <c r="AH183"/>
  <c r="AH182" s="1"/>
  <c r="AG183"/>
  <c r="AG182" s="1"/>
  <c r="AF183"/>
  <c r="AE183"/>
  <c r="AD183"/>
  <c r="AD182" s="1"/>
  <c r="AC183"/>
  <c r="AC182" s="1"/>
  <c r="AB183"/>
  <c r="AA183"/>
  <c r="Z183"/>
  <c r="Z182" s="1"/>
  <c r="Y183"/>
  <c r="Y182" s="1"/>
  <c r="X183"/>
  <c r="W183"/>
  <c r="V183"/>
  <c r="V182" s="1"/>
  <c r="U183"/>
  <c r="U182" s="1"/>
  <c r="T183"/>
  <c r="S183"/>
  <c r="R183"/>
  <c r="R182" s="1"/>
  <c r="Q183"/>
  <c r="Q182" s="1"/>
  <c r="O183"/>
  <c r="N183"/>
  <c r="N182" s="1"/>
  <c r="L183"/>
  <c r="J183"/>
  <c r="J182" s="1"/>
  <c r="I183"/>
  <c r="H183"/>
  <c r="H182" s="1"/>
  <c r="G183"/>
  <c r="AF182"/>
  <c r="AE182"/>
  <c r="AB182"/>
  <c r="AA182"/>
  <c r="X182"/>
  <c r="W182"/>
  <c r="T182"/>
  <c r="S182"/>
  <c r="P182"/>
  <c r="O182"/>
  <c r="L182"/>
  <c r="G182"/>
  <c r="AY181"/>
  <c r="AX181"/>
  <c r="AW181"/>
  <c r="AV181"/>
  <c r="AU181"/>
  <c r="AP181"/>
  <c r="AQ181" s="1"/>
  <c r="AM181"/>
  <c r="AL181"/>
  <c r="AK181"/>
  <c r="AY180"/>
  <c r="AX180"/>
  <c r="AQ180"/>
  <c r="AP180"/>
  <c r="AL180"/>
  <c r="AK180"/>
  <c r="AM180" s="1"/>
  <c r="P180"/>
  <c r="M180"/>
  <c r="J180"/>
  <c r="I180"/>
  <c r="AW180" s="1"/>
  <c r="AW179"/>
  <c r="N179"/>
  <c r="M179"/>
  <c r="I179"/>
  <c r="AI178"/>
  <c r="AH178"/>
  <c r="AH177" s="1"/>
  <c r="AG178"/>
  <c r="AG177" s="1"/>
  <c r="AF178"/>
  <c r="AE178"/>
  <c r="AD178"/>
  <c r="AD177" s="1"/>
  <c r="AC178"/>
  <c r="AC177" s="1"/>
  <c r="AB178"/>
  <c r="AA178"/>
  <c r="Z178"/>
  <c r="Z177" s="1"/>
  <c r="Y178"/>
  <c r="Y177" s="1"/>
  <c r="X178"/>
  <c r="W178"/>
  <c r="V178"/>
  <c r="V177" s="1"/>
  <c r="U178"/>
  <c r="U177" s="1"/>
  <c r="T178"/>
  <c r="S178"/>
  <c r="R178"/>
  <c r="R177" s="1"/>
  <c r="Q178"/>
  <c r="Q177" s="1"/>
  <c r="O178"/>
  <c r="N178"/>
  <c r="N177" s="1"/>
  <c r="M178"/>
  <c r="M177" s="1"/>
  <c r="L178"/>
  <c r="K178"/>
  <c r="I178"/>
  <c r="H178"/>
  <c r="G178"/>
  <c r="AF177"/>
  <c r="AE177"/>
  <c r="AB177"/>
  <c r="AA177"/>
  <c r="X177"/>
  <c r="W177"/>
  <c r="T177"/>
  <c r="S177"/>
  <c r="O177"/>
  <c r="L177"/>
  <c r="K177"/>
  <c r="H177"/>
  <c r="G177"/>
  <c r="AQ176"/>
  <c r="AP176"/>
  <c r="AP175"/>
  <c r="AQ175" s="1"/>
  <c r="N175"/>
  <c r="AP174"/>
  <c r="AQ174" s="1"/>
  <c r="N174"/>
  <c r="N173" s="1"/>
  <c r="N172" s="1"/>
  <c r="AF173"/>
  <c r="AE173"/>
  <c r="AE172" s="1"/>
  <c r="AD173"/>
  <c r="AC173"/>
  <c r="AB173"/>
  <c r="AA173"/>
  <c r="AA172" s="1"/>
  <c r="Z173"/>
  <c r="Y173"/>
  <c r="X173"/>
  <c r="W173"/>
  <c r="W172" s="1"/>
  <c r="V173"/>
  <c r="U173"/>
  <c r="T173"/>
  <c r="S173"/>
  <c r="S172" s="1"/>
  <c r="R173"/>
  <c r="Q173"/>
  <c r="P173"/>
  <c r="O173"/>
  <c r="O172" s="1"/>
  <c r="M173"/>
  <c r="L173"/>
  <c r="K173"/>
  <c r="J173"/>
  <c r="I173"/>
  <c r="H173"/>
  <c r="G173"/>
  <c r="AF172"/>
  <c r="AD172"/>
  <c r="AC172"/>
  <c r="AB172"/>
  <c r="Z172"/>
  <c r="Y172"/>
  <c r="X172"/>
  <c r="V172"/>
  <c r="U172"/>
  <c r="T172"/>
  <c r="R172"/>
  <c r="Q172"/>
  <c r="P172"/>
  <c r="M172"/>
  <c r="L172"/>
  <c r="K172"/>
  <c r="J172"/>
  <c r="I172"/>
  <c r="H172"/>
  <c r="G172"/>
  <c r="AQ171"/>
  <c r="AP171"/>
  <c r="AX170"/>
  <c r="AY170" s="1"/>
  <c r="AW170"/>
  <c r="AU170"/>
  <c r="AV170" s="1"/>
  <c r="AL170"/>
  <c r="AK170"/>
  <c r="AM170" s="1"/>
  <c r="AP170"/>
  <c r="AQ170" s="1"/>
  <c r="J170"/>
  <c r="J169" s="1"/>
  <c r="J168" s="1"/>
  <c r="AI169"/>
  <c r="AH169"/>
  <c r="AG169"/>
  <c r="AG168" s="1"/>
  <c r="AF169"/>
  <c r="AF168" s="1"/>
  <c r="AE169"/>
  <c r="AD169"/>
  <c r="AC169"/>
  <c r="AC168" s="1"/>
  <c r="AB169"/>
  <c r="AB168" s="1"/>
  <c r="AA169"/>
  <c r="Z169"/>
  <c r="Y169"/>
  <c r="Y168" s="1"/>
  <c r="X169"/>
  <c r="X168" s="1"/>
  <c r="W169"/>
  <c r="V169"/>
  <c r="U169"/>
  <c r="U168" s="1"/>
  <c r="T169"/>
  <c r="T168" s="1"/>
  <c r="S169"/>
  <c r="R169"/>
  <c r="Q169"/>
  <c r="Q168" s="1"/>
  <c r="P169"/>
  <c r="P168" s="1"/>
  <c r="O169"/>
  <c r="N169"/>
  <c r="M169"/>
  <c r="M168" s="1"/>
  <c r="L169"/>
  <c r="L168" s="1"/>
  <c r="K169"/>
  <c r="K168" s="1"/>
  <c r="I169"/>
  <c r="H169"/>
  <c r="G169"/>
  <c r="AH168"/>
  <c r="AE168"/>
  <c r="AD168"/>
  <c r="AA168"/>
  <c r="Z168"/>
  <c r="W168"/>
  <c r="V168"/>
  <c r="S168"/>
  <c r="R168"/>
  <c r="O168"/>
  <c r="N168"/>
  <c r="G168"/>
  <c r="AQ167"/>
  <c r="AP167"/>
  <c r="AP166"/>
  <c r="AQ166" s="1"/>
  <c r="AQ165"/>
  <c r="AP165"/>
  <c r="AF164"/>
  <c r="AF163" s="1"/>
  <c r="AE164"/>
  <c r="AD164"/>
  <c r="AC164"/>
  <c r="AC163" s="1"/>
  <c r="AB164"/>
  <c r="AB163" s="1"/>
  <c r="AA164"/>
  <c r="Z164"/>
  <c r="Y164"/>
  <c r="Y163" s="1"/>
  <c r="X164"/>
  <c r="X163" s="1"/>
  <c r="W164"/>
  <c r="V164"/>
  <c r="U164"/>
  <c r="U163" s="1"/>
  <c r="T164"/>
  <c r="T163" s="1"/>
  <c r="S164"/>
  <c r="R164"/>
  <c r="Q164"/>
  <c r="Q163" s="1"/>
  <c r="P164"/>
  <c r="P163" s="1"/>
  <c r="O164"/>
  <c r="N164"/>
  <c r="M164"/>
  <c r="M163" s="1"/>
  <c r="L164"/>
  <c r="L163" s="1"/>
  <c r="K164"/>
  <c r="J164"/>
  <c r="I164"/>
  <c r="I163" s="1"/>
  <c r="H164"/>
  <c r="G164"/>
  <c r="AE163"/>
  <c r="AD163"/>
  <c r="AA163"/>
  <c r="Z163"/>
  <c r="W163"/>
  <c r="V163"/>
  <c r="S163"/>
  <c r="R163"/>
  <c r="O163"/>
  <c r="N163"/>
  <c r="K163"/>
  <c r="J163"/>
  <c r="G163"/>
  <c r="AX162"/>
  <c r="AY162" s="1"/>
  <c r="AW162"/>
  <c r="AV162"/>
  <c r="AP162"/>
  <c r="AQ162" s="1"/>
  <c r="AM162"/>
  <c r="AL162"/>
  <c r="AK162"/>
  <c r="AY161"/>
  <c r="AX161"/>
  <c r="AW161"/>
  <c r="AP161"/>
  <c r="AQ161" s="1"/>
  <c r="AM161"/>
  <c r="AY160"/>
  <c r="AX160"/>
  <c r="AW160"/>
  <c r="AQ160"/>
  <c r="AP160"/>
  <c r="AM160"/>
  <c r="AX159"/>
  <c r="AY159" s="1"/>
  <c r="AW159"/>
  <c r="AP159"/>
  <c r="AQ159" s="1"/>
  <c r="AM159"/>
  <c r="AY158"/>
  <c r="AX158"/>
  <c r="AW158"/>
  <c r="AQ158"/>
  <c r="AP158"/>
  <c r="AL158"/>
  <c r="AK158"/>
  <c r="AM158" s="1"/>
  <c r="AY136"/>
  <c r="AX136"/>
  <c r="AW136"/>
  <c r="AQ136"/>
  <c r="AP136"/>
  <c r="AL136"/>
  <c r="AK136"/>
  <c r="AM136" s="1"/>
  <c r="AY135"/>
  <c r="AX135"/>
  <c r="AW135"/>
  <c r="AV135"/>
  <c r="AU135"/>
  <c r="AP135"/>
  <c r="AQ135" s="1"/>
  <c r="AM135"/>
  <c r="AL135"/>
  <c r="AK135"/>
  <c r="AP134"/>
  <c r="AQ134" s="1"/>
  <c r="N133"/>
  <c r="M132"/>
  <c r="L132"/>
  <c r="K132"/>
  <c r="J132"/>
  <c r="I132"/>
  <c r="H132"/>
  <c r="G132"/>
  <c r="N131"/>
  <c r="AP131" s="1"/>
  <c r="AQ131" s="1"/>
  <c r="N130"/>
  <c r="M130"/>
  <c r="L130"/>
  <c r="K130"/>
  <c r="J130"/>
  <c r="I130"/>
  <c r="H130"/>
  <c r="G130"/>
  <c r="AQ129"/>
  <c r="AP129"/>
  <c r="N129"/>
  <c r="N128"/>
  <c r="AP128" s="1"/>
  <c r="AQ128" s="1"/>
  <c r="N127"/>
  <c r="AQ126"/>
  <c r="AP126"/>
  <c r="N126"/>
  <c r="M125"/>
  <c r="L125"/>
  <c r="K125"/>
  <c r="J125"/>
  <c r="I125"/>
  <c r="H125"/>
  <c r="G125"/>
  <c r="AW124"/>
  <c r="AP124"/>
  <c r="AQ124" s="1"/>
  <c r="N124"/>
  <c r="J124"/>
  <c r="AW123"/>
  <c r="P123"/>
  <c r="N123"/>
  <c r="J123"/>
  <c r="AP122"/>
  <c r="AQ122" s="1"/>
  <c r="P122"/>
  <c r="N122"/>
  <c r="M121"/>
  <c r="L121"/>
  <c r="AW121" s="1"/>
  <c r="K121"/>
  <c r="I121"/>
  <c r="H121"/>
  <c r="G121"/>
  <c r="N120"/>
  <c r="P120" s="1"/>
  <c r="K120"/>
  <c r="AP120" s="1"/>
  <c r="AQ120" s="1"/>
  <c r="AX119"/>
  <c r="AY119" s="1"/>
  <c r="AW119"/>
  <c r="AP119"/>
  <c r="AQ119" s="1"/>
  <c r="AK119"/>
  <c r="P119"/>
  <c r="N119"/>
  <c r="N116" s="1"/>
  <c r="P116" s="1"/>
  <c r="J119"/>
  <c r="AU119" s="1"/>
  <c r="AV119" s="1"/>
  <c r="AQ118"/>
  <c r="AP118"/>
  <c r="P118"/>
  <c r="N118"/>
  <c r="AQ117"/>
  <c r="AP117"/>
  <c r="P117"/>
  <c r="N117"/>
  <c r="M116"/>
  <c r="M115" s="1"/>
  <c r="M112" s="1"/>
  <c r="L116"/>
  <c r="L115" s="1"/>
  <c r="L112" s="1"/>
  <c r="L111" s="1"/>
  <c r="K116"/>
  <c r="J116"/>
  <c r="I116"/>
  <c r="H116"/>
  <c r="G116"/>
  <c r="AQ115"/>
  <c r="AP115"/>
  <c r="AI115"/>
  <c r="AH115"/>
  <c r="AG115"/>
  <c r="AF115"/>
  <c r="AE115"/>
  <c r="AD115"/>
  <c r="AC115"/>
  <c r="AB115"/>
  <c r="AA115"/>
  <c r="Z115"/>
  <c r="Y115"/>
  <c r="X115"/>
  <c r="W115"/>
  <c r="V115"/>
  <c r="U115"/>
  <c r="T115"/>
  <c r="AX115" s="1"/>
  <c r="AY115" s="1"/>
  <c r="S115"/>
  <c r="R115"/>
  <c r="Q115"/>
  <c r="O115"/>
  <c r="N115"/>
  <c r="AP114"/>
  <c r="AQ114" s="1"/>
  <c r="P114"/>
  <c r="P112" s="1"/>
  <c r="N114"/>
  <c r="J114"/>
  <c r="AP113"/>
  <c r="AQ113" s="1"/>
  <c r="N113"/>
  <c r="AH112"/>
  <c r="AG112"/>
  <c r="AF112"/>
  <c r="AE112"/>
  <c r="AE111" s="1"/>
  <c r="AD112"/>
  <c r="AC112"/>
  <c r="AB112"/>
  <c r="AA112"/>
  <c r="AA111" s="1"/>
  <c r="Z112"/>
  <c r="Y112"/>
  <c r="X112"/>
  <c r="W112"/>
  <c r="W111" s="1"/>
  <c r="V112"/>
  <c r="V111" s="1"/>
  <c r="U112"/>
  <c r="T112"/>
  <c r="S112"/>
  <c r="S111" s="1"/>
  <c r="R112"/>
  <c r="Q112"/>
  <c r="O112"/>
  <c r="O111" s="1"/>
  <c r="N112"/>
  <c r="K112"/>
  <c r="AP112" s="1"/>
  <c r="AQ112" s="1"/>
  <c r="H112"/>
  <c r="G112"/>
  <c r="AI111"/>
  <c r="AH111"/>
  <c r="AG111"/>
  <c r="AF111"/>
  <c r="AD111"/>
  <c r="AC111"/>
  <c r="AB111"/>
  <c r="Z111"/>
  <c r="Y111"/>
  <c r="X111"/>
  <c r="U111"/>
  <c r="T111"/>
  <c r="R111"/>
  <c r="Q111"/>
  <c r="M111"/>
  <c r="AX110"/>
  <c r="AY110" s="1"/>
  <c r="AW110"/>
  <c r="AV110"/>
  <c r="AP110"/>
  <c r="AQ110" s="1"/>
  <c r="AK110"/>
  <c r="AY109"/>
  <c r="AX109"/>
  <c r="AW109"/>
  <c r="AQ109"/>
  <c r="AP109"/>
  <c r="AM109"/>
  <c r="AX108"/>
  <c r="AY108" s="1"/>
  <c r="AW108"/>
  <c r="AQ108"/>
  <c r="AP108"/>
  <c r="AM108"/>
  <c r="AY107"/>
  <c r="AX107"/>
  <c r="AW107"/>
  <c r="AQ107"/>
  <c r="AP107"/>
  <c r="AM107"/>
  <c r="AX93"/>
  <c r="AY93" s="1"/>
  <c r="AW93"/>
  <c r="AV93"/>
  <c r="AU93"/>
  <c r="AP93"/>
  <c r="AQ93" s="1"/>
  <c r="AM93"/>
  <c r="AK93"/>
  <c r="AL93" s="1"/>
  <c r="P92"/>
  <c r="AX92"/>
  <c r="AY92" s="1"/>
  <c r="J92"/>
  <c r="I92"/>
  <c r="AW92" s="1"/>
  <c r="AW91"/>
  <c r="AM91"/>
  <c r="AK91"/>
  <c r="AL91" s="1"/>
  <c r="P91"/>
  <c r="AX91"/>
  <c r="AY91" s="1"/>
  <c r="I91"/>
  <c r="AH90"/>
  <c r="AG90"/>
  <c r="AF90"/>
  <c r="AF89" s="1"/>
  <c r="AE90"/>
  <c r="AE89" s="1"/>
  <c r="AD90"/>
  <c r="AC90"/>
  <c r="AB90"/>
  <c r="AB89" s="1"/>
  <c r="AA90"/>
  <c r="Z90"/>
  <c r="Y90"/>
  <c r="X90"/>
  <c r="X89" s="1"/>
  <c r="W90"/>
  <c r="W89" s="1"/>
  <c r="V90"/>
  <c r="U90"/>
  <c r="T90"/>
  <c r="T89" s="1"/>
  <c r="S90"/>
  <c r="S89" s="1"/>
  <c r="R90"/>
  <c r="Q90"/>
  <c r="P90"/>
  <c r="P89" s="1"/>
  <c r="O90"/>
  <c r="O89" s="1"/>
  <c r="N90"/>
  <c r="M90"/>
  <c r="L90"/>
  <c r="L89" s="1"/>
  <c r="H90"/>
  <c r="G90"/>
  <c r="AH89"/>
  <c r="AG89"/>
  <c r="AD89"/>
  <c r="AC89"/>
  <c r="AA89"/>
  <c r="Z89"/>
  <c r="Y89"/>
  <c r="V89"/>
  <c r="U89"/>
  <c r="R89"/>
  <c r="Q89"/>
  <c r="N89"/>
  <c r="M89"/>
  <c r="G89"/>
  <c r="AY88"/>
  <c r="AX88"/>
  <c r="AU88"/>
  <c r="AV88" s="1"/>
  <c r="AQ88"/>
  <c r="AP88"/>
  <c r="AK88"/>
  <c r="L88"/>
  <c r="AW88" s="1"/>
  <c r="AW87"/>
  <c r="AL87"/>
  <c r="AK87"/>
  <c r="AM87" s="1"/>
  <c r="P87"/>
  <c r="M87"/>
  <c r="M86" s="1"/>
  <c r="M85" s="1"/>
  <c r="J87"/>
  <c r="J86" s="1"/>
  <c r="J85" s="1"/>
  <c r="I87"/>
  <c r="I86" s="1"/>
  <c r="AU86" s="1"/>
  <c r="AV86" s="1"/>
  <c r="AI86"/>
  <c r="AH86"/>
  <c r="AG86"/>
  <c r="AF86"/>
  <c r="AF85" s="1"/>
  <c r="AE86"/>
  <c r="AE85" s="1"/>
  <c r="AD86"/>
  <c r="AC86"/>
  <c r="AB86"/>
  <c r="AB85" s="1"/>
  <c r="AA86"/>
  <c r="AA85" s="1"/>
  <c r="Z86"/>
  <c r="Y86"/>
  <c r="X86"/>
  <c r="X85" s="1"/>
  <c r="W86"/>
  <c r="W85" s="1"/>
  <c r="V86"/>
  <c r="U86"/>
  <c r="T86"/>
  <c r="T85" s="1"/>
  <c r="S86"/>
  <c r="S85" s="1"/>
  <c r="R86"/>
  <c r="Q86"/>
  <c r="P86"/>
  <c r="P85" s="1"/>
  <c r="O86"/>
  <c r="O85" s="1"/>
  <c r="N86"/>
  <c r="L86"/>
  <c r="K86"/>
  <c r="K85" s="1"/>
  <c r="H86"/>
  <c r="G86"/>
  <c r="AH85"/>
  <c r="AG85"/>
  <c r="AD85"/>
  <c r="AC85"/>
  <c r="Z85"/>
  <c r="Y85"/>
  <c r="V85"/>
  <c r="U85"/>
  <c r="R85"/>
  <c r="Q85"/>
  <c r="N85"/>
  <c r="L85"/>
  <c r="H85"/>
  <c r="AY84"/>
  <c r="AX84"/>
  <c r="AQ84"/>
  <c r="AP84"/>
  <c r="AK84"/>
  <c r="AM84" s="1"/>
  <c r="L84"/>
  <c r="AX83"/>
  <c r="AY83" s="1"/>
  <c r="AP83"/>
  <c r="AQ83" s="1"/>
  <c r="P83"/>
  <c r="M83"/>
  <c r="M82" s="1"/>
  <c r="M81" s="1"/>
  <c r="L83"/>
  <c r="AK83"/>
  <c r="J83"/>
  <c r="J82" s="1"/>
  <c r="J81" s="1"/>
  <c r="I83"/>
  <c r="AW83" s="1"/>
  <c r="AI82"/>
  <c r="AH82"/>
  <c r="AG82"/>
  <c r="AF82"/>
  <c r="AF81" s="1"/>
  <c r="AE82"/>
  <c r="AE81" s="1"/>
  <c r="AD82"/>
  <c r="AC82"/>
  <c r="AB82"/>
  <c r="AB81" s="1"/>
  <c r="AA82"/>
  <c r="AA81" s="1"/>
  <c r="Z82"/>
  <c r="Y82"/>
  <c r="X82"/>
  <c r="X81" s="1"/>
  <c r="W82"/>
  <c r="W81" s="1"/>
  <c r="V82"/>
  <c r="U82"/>
  <c r="T82"/>
  <c r="T81" s="1"/>
  <c r="S82"/>
  <c r="S81" s="1"/>
  <c r="R82"/>
  <c r="Q82"/>
  <c r="P82"/>
  <c r="P81" s="1"/>
  <c r="O82"/>
  <c r="O81" s="1"/>
  <c r="N82"/>
  <c r="L82"/>
  <c r="K82"/>
  <c r="K81" s="1"/>
  <c r="H82"/>
  <c r="H81" s="1"/>
  <c r="G82"/>
  <c r="AH81"/>
  <c r="AG81"/>
  <c r="AD81"/>
  <c r="AC81"/>
  <c r="Z81"/>
  <c r="Y81"/>
  <c r="V81"/>
  <c r="U81"/>
  <c r="R81"/>
  <c r="Q81"/>
  <c r="N81"/>
  <c r="L81"/>
  <c r="AY80"/>
  <c r="AX80"/>
  <c r="AW80"/>
  <c r="AU80"/>
  <c r="AV80" s="1"/>
  <c r="AQ80"/>
  <c r="AP80"/>
  <c r="AK80"/>
  <c r="AM80" s="1"/>
  <c r="AQ79"/>
  <c r="K79"/>
  <c r="AP79" s="1"/>
  <c r="P78"/>
  <c r="L78"/>
  <c r="AW78" s="1"/>
  <c r="AP78"/>
  <c r="AQ78" s="1"/>
  <c r="J78"/>
  <c r="AX77"/>
  <c r="AY77" s="1"/>
  <c r="AU77"/>
  <c r="AV77" s="1"/>
  <c r="AP77"/>
  <c r="AQ77" s="1"/>
  <c r="P77"/>
  <c r="L77"/>
  <c r="K77"/>
  <c r="AK77" s="1"/>
  <c r="J77"/>
  <c r="I77"/>
  <c r="P76"/>
  <c r="M76"/>
  <c r="I76"/>
  <c r="AU76" s="1"/>
  <c r="AV76" s="1"/>
  <c r="AX75"/>
  <c r="AY75" s="1"/>
  <c r="AP75"/>
  <c r="AQ75" s="1"/>
  <c r="AK75"/>
  <c r="P75"/>
  <c r="M75"/>
  <c r="J75"/>
  <c r="I75"/>
  <c r="AU75" s="1"/>
  <c r="AV75" s="1"/>
  <c r="AX74"/>
  <c r="AY74" s="1"/>
  <c r="AP74"/>
  <c r="AQ74" s="1"/>
  <c r="AK74"/>
  <c r="AL74" s="1"/>
  <c r="P74"/>
  <c r="M74"/>
  <c r="I74"/>
  <c r="AW73"/>
  <c r="P73"/>
  <c r="M73"/>
  <c r="AP73"/>
  <c r="AQ73" s="1"/>
  <c r="J73"/>
  <c r="AX72"/>
  <c r="AY72" s="1"/>
  <c r="AQ72"/>
  <c r="AP72"/>
  <c r="AK72"/>
  <c r="P72"/>
  <c r="P71" s="1"/>
  <c r="M72"/>
  <c r="J72"/>
  <c r="J71" s="1"/>
  <c r="I72"/>
  <c r="AU72" s="1"/>
  <c r="AV72" s="1"/>
  <c r="AI71"/>
  <c r="AH71"/>
  <c r="AG71"/>
  <c r="AF71"/>
  <c r="AE71"/>
  <c r="AD71"/>
  <c r="AC71"/>
  <c r="AB71"/>
  <c r="AA71"/>
  <c r="Z71"/>
  <c r="Y71"/>
  <c r="X71"/>
  <c r="W71"/>
  <c r="V71"/>
  <c r="U71"/>
  <c r="T71"/>
  <c r="S71"/>
  <c r="R71"/>
  <c r="Q71"/>
  <c r="O71"/>
  <c r="N71"/>
  <c r="K71"/>
  <c r="H71"/>
  <c r="G71"/>
  <c r="AW70"/>
  <c r="P70"/>
  <c r="J70"/>
  <c r="AX69"/>
  <c r="AY69" s="1"/>
  <c r="AP69"/>
  <c r="AQ69" s="1"/>
  <c r="AM69"/>
  <c r="AK69"/>
  <c r="AL69" s="1"/>
  <c r="P69"/>
  <c r="M69"/>
  <c r="I69"/>
  <c r="AW69" s="1"/>
  <c r="AU68"/>
  <c r="AV68" s="1"/>
  <c r="P68"/>
  <c r="M68"/>
  <c r="AP68"/>
  <c r="AQ68" s="1"/>
  <c r="I68"/>
  <c r="AW68" s="1"/>
  <c r="AU67"/>
  <c r="AV67" s="1"/>
  <c r="P67"/>
  <c r="J67"/>
  <c r="I67"/>
  <c r="AW67" s="1"/>
  <c r="AX66"/>
  <c r="AY66" s="1"/>
  <c r="AQ66"/>
  <c r="AP66"/>
  <c r="AK66"/>
  <c r="P66"/>
  <c r="M66"/>
  <c r="J66"/>
  <c r="I66"/>
  <c r="AU66" s="1"/>
  <c r="AV66" s="1"/>
  <c r="AX65"/>
  <c r="AY65" s="1"/>
  <c r="AP65"/>
  <c r="AQ65" s="1"/>
  <c r="AK65"/>
  <c r="AL65" s="1"/>
  <c r="P65"/>
  <c r="M65"/>
  <c r="I65"/>
  <c r="AU64"/>
  <c r="AV64" s="1"/>
  <c r="P64"/>
  <c r="M64"/>
  <c r="AP64"/>
  <c r="AQ64" s="1"/>
  <c r="I64"/>
  <c r="AW64" s="1"/>
  <c r="AU63"/>
  <c r="AV63" s="1"/>
  <c r="P63"/>
  <c r="J63"/>
  <c r="J62" s="1"/>
  <c r="J61" s="1"/>
  <c r="I63"/>
  <c r="AW63" s="1"/>
  <c r="AI62"/>
  <c r="AH62"/>
  <c r="AG62"/>
  <c r="AG61" s="1"/>
  <c r="AF62"/>
  <c r="AF61" s="1"/>
  <c r="AE62"/>
  <c r="AD62"/>
  <c r="AC62"/>
  <c r="AC61" s="1"/>
  <c r="AB62"/>
  <c r="AB61" s="1"/>
  <c r="AA62"/>
  <c r="Z62"/>
  <c r="Y62"/>
  <c r="Y61" s="1"/>
  <c r="X62"/>
  <c r="X61" s="1"/>
  <c r="W62"/>
  <c r="V62"/>
  <c r="U62"/>
  <c r="U61" s="1"/>
  <c r="T62"/>
  <c r="T61" s="1"/>
  <c r="S62"/>
  <c r="R62"/>
  <c r="Q62"/>
  <c r="Q61" s="1"/>
  <c r="P62"/>
  <c r="P61" s="1"/>
  <c r="O62"/>
  <c r="N62"/>
  <c r="L62"/>
  <c r="I62"/>
  <c r="AU62" s="1"/>
  <c r="H62"/>
  <c r="G62"/>
  <c r="AI61"/>
  <c r="AH61"/>
  <c r="AE61"/>
  <c r="AD61"/>
  <c r="AA61"/>
  <c r="Z61"/>
  <c r="W61"/>
  <c r="V61"/>
  <c r="S61"/>
  <c r="R61"/>
  <c r="O61"/>
  <c r="N61"/>
  <c r="AY60"/>
  <c r="AX60"/>
  <c r="AW60"/>
  <c r="AV60"/>
  <c r="AQ60"/>
  <c r="AP60"/>
  <c r="AL60"/>
  <c r="AK60"/>
  <c r="AM60" s="1"/>
  <c r="AX59"/>
  <c r="AY59" s="1"/>
  <c r="AW59"/>
  <c r="AQ59"/>
  <c r="AP59"/>
  <c r="AM59"/>
  <c r="AY58"/>
  <c r="AX58"/>
  <c r="AW58"/>
  <c r="AP58"/>
  <c r="AQ58" s="1"/>
  <c r="AM58"/>
  <c r="AX57"/>
  <c r="AY57" s="1"/>
  <c r="AW57"/>
  <c r="AQ57"/>
  <c r="AP57"/>
  <c r="AM57"/>
  <c r="AY56"/>
  <c r="AX56"/>
  <c r="AW56"/>
  <c r="AP56"/>
  <c r="AQ56" s="1"/>
  <c r="AM56"/>
  <c r="AK56"/>
  <c r="AL56" s="1"/>
  <c r="AQ55"/>
  <c r="AP55"/>
  <c r="AX54"/>
  <c r="AY54" s="1"/>
  <c r="AW54"/>
  <c r="AQ54"/>
  <c r="AP54"/>
  <c r="AL54"/>
  <c r="AK54"/>
  <c r="AM54" s="1"/>
  <c r="AP53"/>
  <c r="AQ53" s="1"/>
  <c r="AM53"/>
  <c r="AL53"/>
  <c r="AK53"/>
  <c r="AP52"/>
  <c r="AQ52" s="1"/>
  <c r="AM52"/>
  <c r="AK52"/>
  <c r="AL52" s="1"/>
  <c r="AQ51"/>
  <c r="AP51"/>
  <c r="AK51"/>
  <c r="AY47"/>
  <c r="AX47"/>
  <c r="AW47"/>
  <c r="AQ47"/>
  <c r="AP47"/>
  <c r="AK47"/>
  <c r="AY46"/>
  <c r="AX46"/>
  <c r="AW46"/>
  <c r="AQ46"/>
  <c r="AP46"/>
  <c r="AK46"/>
  <c r="AY45"/>
  <c r="AX45"/>
  <c r="AW45"/>
  <c r="AQ45"/>
  <c r="AP45"/>
  <c r="AK45"/>
  <c r="AY44"/>
  <c r="AX44"/>
  <c r="AW44"/>
  <c r="AQ44"/>
  <c r="AP44"/>
  <c r="AK44"/>
  <c r="AY43"/>
  <c r="AX43"/>
  <c r="AW43"/>
  <c r="AQ43"/>
  <c r="AP43"/>
  <c r="AK43"/>
  <c r="AY42"/>
  <c r="AX42"/>
  <c r="AW42"/>
  <c r="AQ42"/>
  <c r="AP42"/>
  <c r="AK42"/>
  <c r="AY41"/>
  <c r="AX41"/>
  <c r="AW41"/>
  <c r="AQ41"/>
  <c r="AP41"/>
  <c r="AK41"/>
  <c r="AY40"/>
  <c r="AX40"/>
  <c r="AW40"/>
  <c r="AQ40"/>
  <c r="AP40"/>
  <c r="AK40"/>
  <c r="AY39"/>
  <c r="AX39"/>
  <c r="AW39"/>
  <c r="AV39"/>
  <c r="AU39"/>
  <c r="AP39"/>
  <c r="AQ39" s="1"/>
  <c r="AM39"/>
  <c r="AL39"/>
  <c r="AK39"/>
  <c r="AX38"/>
  <c r="AY38" s="1"/>
  <c r="AW38"/>
  <c r="AQ38"/>
  <c r="AP38"/>
  <c r="AK38"/>
  <c r="P38"/>
  <c r="M38"/>
  <c r="J38"/>
  <c r="AW37"/>
  <c r="P37"/>
  <c r="M37"/>
  <c r="AP37"/>
  <c r="AQ37" s="1"/>
  <c r="J37"/>
  <c r="AX36"/>
  <c r="AY36" s="1"/>
  <c r="AQ36"/>
  <c r="AP36"/>
  <c r="AK36"/>
  <c r="P36"/>
  <c r="P35" s="1"/>
  <c r="P34" s="1"/>
  <c r="M36"/>
  <c r="M35" s="1"/>
  <c r="M34" s="1"/>
  <c r="J36"/>
  <c r="J35" s="1"/>
  <c r="J34" s="1"/>
  <c r="I36"/>
  <c r="AU36" s="1"/>
  <c r="AV36" s="1"/>
  <c r="AI35"/>
  <c r="AI34" s="1"/>
  <c r="AH35"/>
  <c r="AG35"/>
  <c r="AF35"/>
  <c r="AF34" s="1"/>
  <c r="AE35"/>
  <c r="AE34" s="1"/>
  <c r="AD35"/>
  <c r="AC35"/>
  <c r="AB35"/>
  <c r="AB34" s="1"/>
  <c r="AA35"/>
  <c r="AA34" s="1"/>
  <c r="Z35"/>
  <c r="Y35"/>
  <c r="X35"/>
  <c r="X34" s="1"/>
  <c r="W35"/>
  <c r="W34" s="1"/>
  <c r="V35"/>
  <c r="U35"/>
  <c r="T35"/>
  <c r="T34" s="1"/>
  <c r="S35"/>
  <c r="S34" s="1"/>
  <c r="R35"/>
  <c r="Q35"/>
  <c r="O35"/>
  <c r="O34" s="1"/>
  <c r="N35"/>
  <c r="L35"/>
  <c r="L34" s="1"/>
  <c r="K35"/>
  <c r="K34" s="1"/>
  <c r="H35"/>
  <c r="G35"/>
  <c r="AH34"/>
  <c r="AH11" s="1"/>
  <c r="AG34"/>
  <c r="AD34"/>
  <c r="AC34"/>
  <c r="Z34"/>
  <c r="Y34"/>
  <c r="V34"/>
  <c r="U34"/>
  <c r="R34"/>
  <c r="R11" s="1"/>
  <c r="Q34"/>
  <c r="N34"/>
  <c r="AY33"/>
  <c r="AX33"/>
  <c r="AW33"/>
  <c r="AU33"/>
  <c r="AV33" s="1"/>
  <c r="AQ33"/>
  <c r="AP33"/>
  <c r="AL33"/>
  <c r="AK33"/>
  <c r="AM33" s="1"/>
  <c r="AW32"/>
  <c r="AP32"/>
  <c r="AQ32" s="1"/>
  <c r="P32"/>
  <c r="M32"/>
  <c r="L32"/>
  <c r="AX32"/>
  <c r="AY32" s="1"/>
  <c r="J32"/>
  <c r="I32"/>
  <c r="AU32" s="1"/>
  <c r="AV32" s="1"/>
  <c r="AX31"/>
  <c r="AY31" s="1"/>
  <c r="AP31"/>
  <c r="AQ31" s="1"/>
  <c r="AM31"/>
  <c r="AK31"/>
  <c r="AL31" s="1"/>
  <c r="P31"/>
  <c r="M31"/>
  <c r="I31"/>
  <c r="AW31" s="1"/>
  <c r="AP30"/>
  <c r="AQ30" s="1"/>
  <c r="AW29"/>
  <c r="P29"/>
  <c r="J29"/>
  <c r="AX28"/>
  <c r="AY28" s="1"/>
  <c r="AP28"/>
  <c r="AQ28" s="1"/>
  <c r="AM28"/>
  <c r="AK28"/>
  <c r="AL28" s="1"/>
  <c r="P28"/>
  <c r="M28"/>
  <c r="I28"/>
  <c r="AW28" s="1"/>
  <c r="AQ27"/>
  <c r="AP27"/>
  <c r="P27"/>
  <c r="AI26"/>
  <c r="AH26"/>
  <c r="AH25" s="1"/>
  <c r="AG26"/>
  <c r="AG25" s="1"/>
  <c r="AF26"/>
  <c r="AE26"/>
  <c r="AD26"/>
  <c r="AD25" s="1"/>
  <c r="AD11" s="1"/>
  <c r="AC26"/>
  <c r="AC25" s="1"/>
  <c r="AB26"/>
  <c r="AA26"/>
  <c r="Z26"/>
  <c r="Z25" s="1"/>
  <c r="Z11" s="1"/>
  <c r="Y26"/>
  <c r="Y25" s="1"/>
  <c r="X26"/>
  <c r="W26"/>
  <c r="V26"/>
  <c r="V25" s="1"/>
  <c r="U26"/>
  <c r="U25" s="1"/>
  <c r="T26"/>
  <c r="S26"/>
  <c r="R26"/>
  <c r="R25" s="1"/>
  <c r="Q26"/>
  <c r="Q25" s="1"/>
  <c r="O26"/>
  <c r="N26"/>
  <c r="N25" s="1"/>
  <c r="L26"/>
  <c r="H26"/>
  <c r="H25" s="1"/>
  <c r="G26"/>
  <c r="AI25"/>
  <c r="AF25"/>
  <c r="AE25"/>
  <c r="AB25"/>
  <c r="AA25"/>
  <c r="X25"/>
  <c r="W25"/>
  <c r="T25"/>
  <c r="S25"/>
  <c r="O25"/>
  <c r="L25"/>
  <c r="G25"/>
  <c r="AX24"/>
  <c r="AY24" s="1"/>
  <c r="AW24"/>
  <c r="AV24"/>
  <c r="AU24"/>
  <c r="AP24"/>
  <c r="AQ24" s="1"/>
  <c r="AM24"/>
  <c r="AK24"/>
  <c r="AL24" s="1"/>
  <c r="AU23"/>
  <c r="AV23" s="1"/>
  <c r="P23"/>
  <c r="J23"/>
  <c r="I23"/>
  <c r="AW23" s="1"/>
  <c r="AX22"/>
  <c r="AY22" s="1"/>
  <c r="AQ22"/>
  <c r="AP22"/>
  <c r="AK22"/>
  <c r="P22"/>
  <c r="K22"/>
  <c r="M22" s="1"/>
  <c r="J22"/>
  <c r="I22"/>
  <c r="AU22" s="1"/>
  <c r="AV22" s="1"/>
  <c r="AX21"/>
  <c r="AY21" s="1"/>
  <c r="AW21"/>
  <c r="AP21"/>
  <c r="AQ21" s="1"/>
  <c r="AK21"/>
  <c r="AL21" s="1"/>
  <c r="P21"/>
  <c r="P19" s="1"/>
  <c r="P18" s="1"/>
  <c r="M21"/>
  <c r="J21"/>
  <c r="AU20"/>
  <c r="AV20" s="1"/>
  <c r="P20"/>
  <c r="J20"/>
  <c r="J19" s="1"/>
  <c r="J18" s="1"/>
  <c r="I20"/>
  <c r="AW20" s="1"/>
  <c r="AI19"/>
  <c r="AH19"/>
  <c r="AG19"/>
  <c r="AG18" s="1"/>
  <c r="AF19"/>
  <c r="AF18" s="1"/>
  <c r="AE19"/>
  <c r="AD19"/>
  <c r="AC19"/>
  <c r="AC18" s="1"/>
  <c r="AB19"/>
  <c r="AB18" s="1"/>
  <c r="AA19"/>
  <c r="Z19"/>
  <c r="Y19"/>
  <c r="Y18" s="1"/>
  <c r="X19"/>
  <c r="X18" s="1"/>
  <c r="W19"/>
  <c r="V19"/>
  <c r="U19"/>
  <c r="U18" s="1"/>
  <c r="T19"/>
  <c r="T18" s="1"/>
  <c r="S19"/>
  <c r="R19"/>
  <c r="Q19"/>
  <c r="Q18" s="1"/>
  <c r="O19"/>
  <c r="N19"/>
  <c r="L19"/>
  <c r="I19"/>
  <c r="AU19" s="1"/>
  <c r="H19"/>
  <c r="G19"/>
  <c r="AI18"/>
  <c r="AH18"/>
  <c r="AE18"/>
  <c r="AD18"/>
  <c r="AA18"/>
  <c r="Z18"/>
  <c r="W18"/>
  <c r="V18"/>
  <c r="S18"/>
  <c r="R18"/>
  <c r="O18"/>
  <c r="N18"/>
  <c r="G18"/>
  <c r="AY17"/>
  <c r="AX17"/>
  <c r="AW17"/>
  <c r="AV17"/>
  <c r="AU17"/>
  <c r="AP17"/>
  <c r="AQ17" s="1"/>
  <c r="AM17"/>
  <c r="AL17"/>
  <c r="AK17"/>
  <c r="AX16"/>
  <c r="AY16" s="1"/>
  <c r="AP16"/>
  <c r="AQ16" s="1"/>
  <c r="AK16"/>
  <c r="P16"/>
  <c r="L16"/>
  <c r="M16" s="1"/>
  <c r="J16"/>
  <c r="I16"/>
  <c r="AU16" s="1"/>
  <c r="AV16" s="1"/>
  <c r="AX15"/>
  <c r="AY15" s="1"/>
  <c r="AW15"/>
  <c r="AP15"/>
  <c r="AQ15" s="1"/>
  <c r="AM15"/>
  <c r="AK15"/>
  <c r="AL15" s="1"/>
  <c r="P15"/>
  <c r="P13" s="1"/>
  <c r="P12" s="1"/>
  <c r="M15"/>
  <c r="I15"/>
  <c r="AY14"/>
  <c r="AX14"/>
  <c r="AP14"/>
  <c r="AQ14" s="1"/>
  <c r="AM14"/>
  <c r="AL14"/>
  <c r="AK14"/>
  <c r="P14"/>
  <c r="M14"/>
  <c r="M13" s="1"/>
  <c r="M12" s="1"/>
  <c r="L14"/>
  <c r="AW14" s="1"/>
  <c r="J14"/>
  <c r="AI13"/>
  <c r="AI12" s="1"/>
  <c r="AH13"/>
  <c r="AG13"/>
  <c r="AF13"/>
  <c r="AF12" s="1"/>
  <c r="AE13"/>
  <c r="AE12" s="1"/>
  <c r="AD13"/>
  <c r="AC13"/>
  <c r="AB13"/>
  <c r="AB12" s="1"/>
  <c r="AA13"/>
  <c r="AA12" s="1"/>
  <c r="Z13"/>
  <c r="Y13"/>
  <c r="X13"/>
  <c r="X12" s="1"/>
  <c r="W13"/>
  <c r="W12" s="1"/>
  <c r="V13"/>
  <c r="U13"/>
  <c r="T13"/>
  <c r="T12" s="1"/>
  <c r="S13"/>
  <c r="S12" s="1"/>
  <c r="R13"/>
  <c r="Q13"/>
  <c r="O13"/>
  <c r="O12" s="1"/>
  <c r="N13"/>
  <c r="L13"/>
  <c r="L12" s="1"/>
  <c r="K13"/>
  <c r="K12" s="1"/>
  <c r="H13"/>
  <c r="G13"/>
  <c r="AH12"/>
  <c r="AG12"/>
  <c r="AD12"/>
  <c r="AC12"/>
  <c r="Z12"/>
  <c r="Y12"/>
  <c r="V12"/>
  <c r="U12"/>
  <c r="R12"/>
  <c r="Q12"/>
  <c r="N12"/>
  <c r="V11"/>
  <c r="AV10"/>
  <c r="AK10"/>
  <c r="AX9"/>
  <c r="AY9" s="1"/>
  <c r="AW9"/>
  <c r="AM9"/>
  <c r="AX8"/>
  <c r="AY8" s="1"/>
  <c r="AW8"/>
  <c r="AM8"/>
  <c r="AX7"/>
  <c r="AY7" s="1"/>
  <c r="AW7"/>
  <c r="AM7"/>
  <c r="G800" i="17"/>
  <c r="G802" s="1"/>
  <c r="G795"/>
  <c r="G794"/>
  <c r="AK791"/>
  <c r="G789"/>
  <c r="G788"/>
  <c r="G779"/>
  <c r="AA777"/>
  <c r="AN776"/>
  <c r="AO776" s="1"/>
  <c r="AA776"/>
  <c r="AN775"/>
  <c r="AO775" s="1"/>
  <c r="AA775"/>
  <c r="N772"/>
  <c r="AF772" s="1"/>
  <c r="AG772" s="1"/>
  <c r="N771"/>
  <c r="AF771" s="1"/>
  <c r="AG771" s="1"/>
  <c r="N770"/>
  <c r="AF770" s="1"/>
  <c r="AG770" s="1"/>
  <c r="N769"/>
  <c r="P768"/>
  <c r="O768"/>
  <c r="M768"/>
  <c r="L768"/>
  <c r="K768"/>
  <c r="J768"/>
  <c r="I768"/>
  <c r="H768"/>
  <c r="G768"/>
  <c r="N767"/>
  <c r="AF767" s="1"/>
  <c r="AG767" s="1"/>
  <c r="AN766"/>
  <c r="AO766" s="1"/>
  <c r="AM766"/>
  <c r="N766"/>
  <c r="AK766"/>
  <c r="AL766" s="1"/>
  <c r="AN765"/>
  <c r="AO765" s="1"/>
  <c r="AM765"/>
  <c r="AF765"/>
  <c r="AG765" s="1"/>
  <c r="AA765"/>
  <c r="AK765"/>
  <c r="AL765" s="1"/>
  <c r="AF764"/>
  <c r="AG764" s="1"/>
  <c r="AN763"/>
  <c r="AO763" s="1"/>
  <c r="AF763"/>
  <c r="AG763" s="1"/>
  <c r="AA763"/>
  <c r="AN762"/>
  <c r="AO762" s="1"/>
  <c r="AM762"/>
  <c r="AF762"/>
  <c r="AG762" s="1"/>
  <c r="AA762"/>
  <c r="AK762"/>
  <c r="AL762" s="1"/>
  <c r="N761"/>
  <c r="AF761" s="1"/>
  <c r="AG761" s="1"/>
  <c r="N760"/>
  <c r="AF760" s="1"/>
  <c r="AG760" s="1"/>
  <c r="N759"/>
  <c r="AF759" s="1"/>
  <c r="AG759" s="1"/>
  <c r="I758"/>
  <c r="AF758" s="1"/>
  <c r="AG758" s="1"/>
  <c r="I757"/>
  <c r="AF757" s="1"/>
  <c r="AG757" s="1"/>
  <c r="N756"/>
  <c r="AF756" s="1"/>
  <c r="AG756" s="1"/>
  <c r="AF755"/>
  <c r="AG755" s="1"/>
  <c r="AN754"/>
  <c r="AO754" s="1"/>
  <c r="AM754"/>
  <c r="AK754"/>
  <c r="AL754" s="1"/>
  <c r="AF754"/>
  <c r="AG754" s="1"/>
  <c r="AA754"/>
  <c r="AC754" s="1"/>
  <c r="AN753"/>
  <c r="AO753" s="1"/>
  <c r="N753"/>
  <c r="P752"/>
  <c r="O752"/>
  <c r="M752"/>
  <c r="L752"/>
  <c r="K752"/>
  <c r="J752"/>
  <c r="H752"/>
  <c r="G752"/>
  <c r="AN751"/>
  <c r="AO751" s="1"/>
  <c r="AM751"/>
  <c r="AK751"/>
  <c r="AL751" s="1"/>
  <c r="AF751"/>
  <c r="AG751" s="1"/>
  <c r="AA751"/>
  <c r="AB751" s="1"/>
  <c r="P750"/>
  <c r="O750"/>
  <c r="N750"/>
  <c r="M750"/>
  <c r="L750"/>
  <c r="K750"/>
  <c r="J750"/>
  <c r="I750"/>
  <c r="H750"/>
  <c r="G750"/>
  <c r="AN748"/>
  <c r="AO748" s="1"/>
  <c r="AM748"/>
  <c r="AL748"/>
  <c r="AF748"/>
  <c r="AG748" s="1"/>
  <c r="AC748"/>
  <c r="AA748"/>
  <c r="AB748" s="1"/>
  <c r="AN747"/>
  <c r="AO747" s="1"/>
  <c r="AM747"/>
  <c r="AF747"/>
  <c r="AG747" s="1"/>
  <c r="AC747"/>
  <c r="AN746"/>
  <c r="AO746" s="1"/>
  <c r="AM746"/>
  <c r="AF746"/>
  <c r="AG746" s="1"/>
  <c r="AC746"/>
  <c r="AN745"/>
  <c r="AO745" s="1"/>
  <c r="AM745"/>
  <c r="AF745"/>
  <c r="AG745" s="1"/>
  <c r="AC745"/>
  <c r="AN744"/>
  <c r="AO744" s="1"/>
  <c r="AM744"/>
  <c r="AF744"/>
  <c r="AG744" s="1"/>
  <c r="AA744"/>
  <c r="AB744" s="1"/>
  <c r="AF743"/>
  <c r="AG743" s="1"/>
  <c r="AA743"/>
  <c r="AB743" s="1"/>
  <c r="AG742"/>
  <c r="AF742"/>
  <c r="AA742"/>
  <c r="AB742" s="1"/>
  <c r="AN741"/>
  <c r="AO741" s="1"/>
  <c r="AM741"/>
  <c r="AF741"/>
  <c r="AG741" s="1"/>
  <c r="AA741"/>
  <c r="AN740"/>
  <c r="AO740" s="1"/>
  <c r="AM740"/>
  <c r="AF740"/>
  <c r="AG740" s="1"/>
  <c r="AA740"/>
  <c r="AB740" s="1"/>
  <c r="AN739"/>
  <c r="AO739" s="1"/>
  <c r="AM739"/>
  <c r="AK739"/>
  <c r="AL739" s="1"/>
  <c r="AF739"/>
  <c r="AG739" s="1"/>
  <c r="AA739"/>
  <c r="AB739" s="1"/>
  <c r="AN738"/>
  <c r="AO738" s="1"/>
  <c r="AM738"/>
  <c r="AF738"/>
  <c r="AG738" s="1"/>
  <c r="AA738"/>
  <c r="AB738" s="1"/>
  <c r="AK738"/>
  <c r="AL738" s="1"/>
  <c r="AN737"/>
  <c r="AO737" s="1"/>
  <c r="AF737"/>
  <c r="AG737" s="1"/>
  <c r="AA737"/>
  <c r="AN736"/>
  <c r="AO736" s="1"/>
  <c r="AM736"/>
  <c r="N736"/>
  <c r="AF736" s="1"/>
  <c r="AG736" s="1"/>
  <c r="AO735"/>
  <c r="AN735"/>
  <c r="AM735"/>
  <c r="AF735"/>
  <c r="AG735" s="1"/>
  <c r="AB735"/>
  <c r="AA735"/>
  <c r="AC735" s="1"/>
  <c r="AK735"/>
  <c r="AL735" s="1"/>
  <c r="AN734"/>
  <c r="AO734" s="1"/>
  <c r="AM734"/>
  <c r="N734"/>
  <c r="AF734" s="1"/>
  <c r="AG734" s="1"/>
  <c r="AK734"/>
  <c r="AL734" s="1"/>
  <c r="AN733"/>
  <c r="AO733" s="1"/>
  <c r="AG733"/>
  <c r="AF733"/>
  <c r="AA733"/>
  <c r="AB733" s="1"/>
  <c r="AN732"/>
  <c r="AO732" s="1"/>
  <c r="AF732"/>
  <c r="AG732" s="1"/>
  <c r="AA732"/>
  <c r="AB732" s="1"/>
  <c r="AN731"/>
  <c r="AO731" s="1"/>
  <c r="N731"/>
  <c r="AF731" s="1"/>
  <c r="AG731" s="1"/>
  <c r="AK731"/>
  <c r="AL731" s="1"/>
  <c r="AN730"/>
  <c r="AO730" s="1"/>
  <c r="AF730"/>
  <c r="AG730" s="1"/>
  <c r="AA730"/>
  <c r="AB730" s="1"/>
  <c r="AK730"/>
  <c r="AL730" s="1"/>
  <c r="AM729"/>
  <c r="J729"/>
  <c r="AK729" s="1"/>
  <c r="AL729" s="1"/>
  <c r="AN728"/>
  <c r="AO728" s="1"/>
  <c r="AM728"/>
  <c r="AK728"/>
  <c r="AL728" s="1"/>
  <c r="AF728"/>
  <c r="AG728" s="1"/>
  <c r="AA728"/>
  <c r="AC728" s="1"/>
  <c r="AN727"/>
  <c r="AO727" s="1"/>
  <c r="AF727"/>
  <c r="AG727" s="1"/>
  <c r="AA727"/>
  <c r="Y726"/>
  <c r="P726"/>
  <c r="O726"/>
  <c r="M726"/>
  <c r="L726"/>
  <c r="K726"/>
  <c r="I726"/>
  <c r="H726"/>
  <c r="G726"/>
  <c r="AM725"/>
  <c r="I725"/>
  <c r="J725" s="1"/>
  <c r="AA725" s="1"/>
  <c r="I724"/>
  <c r="AF724" s="1"/>
  <c r="AG724" s="1"/>
  <c r="Y723"/>
  <c r="P723"/>
  <c r="O723"/>
  <c r="N723"/>
  <c r="M723"/>
  <c r="AM723"/>
  <c r="L723"/>
  <c r="L722" s="1"/>
  <c r="K723"/>
  <c r="H723"/>
  <c r="G723"/>
  <c r="AN721"/>
  <c r="AO721" s="1"/>
  <c r="AM721"/>
  <c r="AL721"/>
  <c r="AF721"/>
  <c r="AG721" s="1"/>
  <c r="AA721"/>
  <c r="AC721" s="1"/>
  <c r="AN720"/>
  <c r="AO720" s="1"/>
  <c r="AM720"/>
  <c r="AF720"/>
  <c r="AG720" s="1"/>
  <c r="AC720"/>
  <c r="AN719"/>
  <c r="AO719" s="1"/>
  <c r="AM719"/>
  <c r="AF719"/>
  <c r="AG719" s="1"/>
  <c r="AC719"/>
  <c r="AN718"/>
  <c r="AO718" s="1"/>
  <c r="AM718"/>
  <c r="AF718"/>
  <c r="AG718" s="1"/>
  <c r="AC718"/>
  <c r="AN717"/>
  <c r="AO717" s="1"/>
  <c r="AM717"/>
  <c r="AF717"/>
  <c r="AG717" s="1"/>
  <c r="AA717"/>
  <c r="AB717" s="1"/>
  <c r="AN716"/>
  <c r="AO716" s="1"/>
  <c r="AM716"/>
  <c r="AF716"/>
  <c r="AG716" s="1"/>
  <c r="AA716"/>
  <c r="AC716" s="1"/>
  <c r="AN715"/>
  <c r="AO715" s="1"/>
  <c r="AM715"/>
  <c r="AK715"/>
  <c r="AL715" s="1"/>
  <c r="AF715"/>
  <c r="AG715" s="1"/>
  <c r="AA715"/>
  <c r="AC715" s="1"/>
  <c r="AN714"/>
  <c r="AO714" s="1"/>
  <c r="AM714"/>
  <c r="AK714"/>
  <c r="AL714" s="1"/>
  <c r="AF714"/>
  <c r="AG714" s="1"/>
  <c r="AA714"/>
  <c r="AC714" s="1"/>
  <c r="N713"/>
  <c r="P712"/>
  <c r="O712"/>
  <c r="M712"/>
  <c r="L712"/>
  <c r="K712"/>
  <c r="J712"/>
  <c r="I712"/>
  <c r="H712"/>
  <c r="G712"/>
  <c r="AN711"/>
  <c r="AO711" s="1"/>
  <c r="AK711"/>
  <c r="AL711" s="1"/>
  <c r="AF711"/>
  <c r="AG711" s="1"/>
  <c r="AA711"/>
  <c r="AC711" s="1"/>
  <c r="AN710"/>
  <c r="AO710" s="1"/>
  <c r="AF710"/>
  <c r="AG710" s="1"/>
  <c r="AA710"/>
  <c r="N709"/>
  <c r="AF709" s="1"/>
  <c r="AG709" s="1"/>
  <c r="J708"/>
  <c r="AF708" s="1"/>
  <c r="AG708" s="1"/>
  <c r="AF707"/>
  <c r="AG707" s="1"/>
  <c r="AF706"/>
  <c r="AG706" s="1"/>
  <c r="I705"/>
  <c r="AF705" s="1"/>
  <c r="AG705" s="1"/>
  <c r="AN704"/>
  <c r="AO704" s="1"/>
  <c r="AM704"/>
  <c r="AK704"/>
  <c r="AL704" s="1"/>
  <c r="AF704"/>
  <c r="AG704" s="1"/>
  <c r="AA704"/>
  <c r="AN703"/>
  <c r="AO703" s="1"/>
  <c r="AM703"/>
  <c r="AF703"/>
  <c r="AG703" s="1"/>
  <c r="AA703"/>
  <c r="AC703" s="1"/>
  <c r="AK703"/>
  <c r="AL703" s="1"/>
  <c r="AN702"/>
  <c r="AO702" s="1"/>
  <c r="AF702"/>
  <c r="AG702" s="1"/>
  <c r="AA702"/>
  <c r="AC702" s="1"/>
  <c r="AN701"/>
  <c r="AO701" s="1"/>
  <c r="N701"/>
  <c r="AF701" s="1"/>
  <c r="AG701" s="1"/>
  <c r="P700"/>
  <c r="O700"/>
  <c r="M700"/>
  <c r="L700"/>
  <c r="K700"/>
  <c r="I700"/>
  <c r="H700"/>
  <c r="G700"/>
  <c r="AN699"/>
  <c r="AO699" s="1"/>
  <c r="AG699"/>
  <c r="AF699"/>
  <c r="AA699"/>
  <c r="AK699"/>
  <c r="AL699" s="1"/>
  <c r="AN698"/>
  <c r="AO698" s="1"/>
  <c r="AM698"/>
  <c r="AF698"/>
  <c r="AG698" s="1"/>
  <c r="AA698"/>
  <c r="AC698" s="1"/>
  <c r="AK698"/>
  <c r="AL698" s="1"/>
  <c r="P697"/>
  <c r="O697"/>
  <c r="N697"/>
  <c r="M697"/>
  <c r="L697"/>
  <c r="K697"/>
  <c r="J697"/>
  <c r="I697"/>
  <c r="H697"/>
  <c r="G697"/>
  <c r="AN694"/>
  <c r="AO694" s="1"/>
  <c r="AM694"/>
  <c r="AL694"/>
  <c r="AF694"/>
  <c r="AG694" s="1"/>
  <c r="AA694"/>
  <c r="AN693"/>
  <c r="AO693" s="1"/>
  <c r="AM693"/>
  <c r="AF693"/>
  <c r="AG693" s="1"/>
  <c r="AC693"/>
  <c r="AN692"/>
  <c r="AO692" s="1"/>
  <c r="AM692"/>
  <c r="AF692"/>
  <c r="AG692" s="1"/>
  <c r="AC692"/>
  <c r="AN691"/>
  <c r="AO691" s="1"/>
  <c r="AM691"/>
  <c r="AG691"/>
  <c r="AF691"/>
  <c r="AC691"/>
  <c r="AN690"/>
  <c r="AO690" s="1"/>
  <c r="AM690"/>
  <c r="AF690"/>
  <c r="AG690" s="1"/>
  <c r="AA690"/>
  <c r="AB690" s="1"/>
  <c r="AN689"/>
  <c r="AO689" s="1"/>
  <c r="AM689"/>
  <c r="AF689"/>
  <c r="AG689" s="1"/>
  <c r="AA689"/>
  <c r="AB689" s="1"/>
  <c r="AN688"/>
  <c r="AO688" s="1"/>
  <c r="AM688"/>
  <c r="AF688"/>
  <c r="AG688" s="1"/>
  <c r="AA688"/>
  <c r="AN687"/>
  <c r="AO687" s="1"/>
  <c r="AM687"/>
  <c r="AF687"/>
  <c r="AG687" s="1"/>
  <c r="AA687"/>
  <c r="AB687" s="1"/>
  <c r="AF652"/>
  <c r="AG652" s="1"/>
  <c r="AF651"/>
  <c r="AG651" s="1"/>
  <c r="AF650"/>
  <c r="AG650" s="1"/>
  <c r="AF649"/>
  <c r="AG649" s="1"/>
  <c r="I648"/>
  <c r="AF648" s="1"/>
  <c r="AG648" s="1"/>
  <c r="AG647"/>
  <c r="AF647"/>
  <c r="I646"/>
  <c r="AF645"/>
  <c r="AG645" s="1"/>
  <c r="AF644"/>
  <c r="AG644" s="1"/>
  <c r="I644"/>
  <c r="AF643"/>
  <c r="AG643" s="1"/>
  <c r="AF642"/>
  <c r="AG642" s="1"/>
  <c r="P641"/>
  <c r="P640" s="1"/>
  <c r="O641"/>
  <c r="O640" s="1"/>
  <c r="N641"/>
  <c r="N640" s="1"/>
  <c r="M641"/>
  <c r="M640" s="1"/>
  <c r="L641"/>
  <c r="L640" s="1"/>
  <c r="K641"/>
  <c r="K640" s="1"/>
  <c r="J641"/>
  <c r="J640" s="1"/>
  <c r="H641"/>
  <c r="G641"/>
  <c r="G640" s="1"/>
  <c r="Y640"/>
  <c r="AF639"/>
  <c r="AG639" s="1"/>
  <c r="AN638"/>
  <c r="AO638" s="1"/>
  <c r="AM638"/>
  <c r="AF638"/>
  <c r="AG638" s="1"/>
  <c r="AC638"/>
  <c r="AN637"/>
  <c r="AO637" s="1"/>
  <c r="AM637"/>
  <c r="AF637"/>
  <c r="AG637" s="1"/>
  <c r="AC637"/>
  <c r="AN636"/>
  <c r="AO636" s="1"/>
  <c r="AM636"/>
  <c r="AF636"/>
  <c r="AG636" s="1"/>
  <c r="AC636"/>
  <c r="AF635"/>
  <c r="AG635" s="1"/>
  <c r="AF625"/>
  <c r="AG625" s="1"/>
  <c r="AF624"/>
  <c r="AG624" s="1"/>
  <c r="AF623"/>
  <c r="AG623" s="1"/>
  <c r="AN622"/>
  <c r="AO622" s="1"/>
  <c r="AM622"/>
  <c r="AF622"/>
  <c r="AG622" s="1"/>
  <c r="AA622"/>
  <c r="AN621"/>
  <c r="AO621" s="1"/>
  <c r="AM621"/>
  <c r="AF621"/>
  <c r="AG621" s="1"/>
  <c r="AA621"/>
  <c r="AB621" s="1"/>
  <c r="AK621"/>
  <c r="AL621" s="1"/>
  <c r="AN620"/>
  <c r="AO620" s="1"/>
  <c r="AM620"/>
  <c r="AF620"/>
  <c r="AG620" s="1"/>
  <c r="AA620"/>
  <c r="AK620"/>
  <c r="AL620" s="1"/>
  <c r="AN619"/>
  <c r="AO619" s="1"/>
  <c r="AF619"/>
  <c r="AG619" s="1"/>
  <c r="AA619"/>
  <c r="AN618"/>
  <c r="AO618" s="1"/>
  <c r="AM618"/>
  <c r="AF618"/>
  <c r="AG618" s="1"/>
  <c r="AA618"/>
  <c r="AC618" s="1"/>
  <c r="AK618"/>
  <c r="AL618" s="1"/>
  <c r="AM617"/>
  <c r="H617"/>
  <c r="AF616"/>
  <c r="AG616" s="1"/>
  <c r="AA616"/>
  <c r="AC616" s="1"/>
  <c r="AN615"/>
  <c r="AO615" s="1"/>
  <c r="AF615"/>
  <c r="AG615" s="1"/>
  <c r="AA615"/>
  <c r="AC615" s="1"/>
  <c r="I614"/>
  <c r="I610" s="1"/>
  <c r="I609" s="1"/>
  <c r="AF613"/>
  <c r="AG613" s="1"/>
  <c r="P612"/>
  <c r="P610" s="1"/>
  <c r="P609" s="1"/>
  <c r="O612"/>
  <c r="O610" s="1"/>
  <c r="O609" s="1"/>
  <c r="M612"/>
  <c r="M610" s="1"/>
  <c r="M609" s="1"/>
  <c r="L612"/>
  <c r="K612"/>
  <c r="AN611"/>
  <c r="AO611" s="1"/>
  <c r="AM611"/>
  <c r="AF611"/>
  <c r="AG611" s="1"/>
  <c r="AA611"/>
  <c r="AC611" s="1"/>
  <c r="N610"/>
  <c r="N609" s="1"/>
  <c r="J610"/>
  <c r="J609" s="1"/>
  <c r="G610"/>
  <c r="Y609"/>
  <c r="AN607"/>
  <c r="AO607" s="1"/>
  <c r="AM607"/>
  <c r="AL607"/>
  <c r="AF607"/>
  <c r="AG607" s="1"/>
  <c r="AA607"/>
  <c r="AB607" s="1"/>
  <c r="AN606"/>
  <c r="AO606" s="1"/>
  <c r="AM606"/>
  <c r="AF606"/>
  <c r="AG606" s="1"/>
  <c r="AC606"/>
  <c r="AN605"/>
  <c r="AO605" s="1"/>
  <c r="AM605"/>
  <c r="AF605"/>
  <c r="AG605" s="1"/>
  <c r="AC605"/>
  <c r="AN604"/>
  <c r="AO604" s="1"/>
  <c r="AM604"/>
  <c r="AF604"/>
  <c r="AG604" s="1"/>
  <c r="AC604"/>
  <c r="AF603"/>
  <c r="AG603" s="1"/>
  <c r="AF602"/>
  <c r="AG602" s="1"/>
  <c r="AF601"/>
  <c r="AG601" s="1"/>
  <c r="AF600"/>
  <c r="AG600" s="1"/>
  <c r="AF599"/>
  <c r="AG599" s="1"/>
  <c r="AF598"/>
  <c r="AG598" s="1"/>
  <c r="AF597"/>
  <c r="AG597" s="1"/>
  <c r="AF596"/>
  <c r="AG596" s="1"/>
  <c r="AF595"/>
  <c r="AG595" s="1"/>
  <c r="P595"/>
  <c r="P594"/>
  <c r="P593"/>
  <c r="AF593" s="1"/>
  <c r="AG593" s="1"/>
  <c r="I592"/>
  <c r="AF592" s="1"/>
  <c r="AG592" s="1"/>
  <c r="AF591"/>
  <c r="AG591" s="1"/>
  <c r="AF590"/>
  <c r="AG590" s="1"/>
  <c r="O589"/>
  <c r="O588" s="1"/>
  <c r="O587" s="1"/>
  <c r="N589"/>
  <c r="N588" s="1"/>
  <c r="N587" s="1"/>
  <c r="M589"/>
  <c r="M588" s="1"/>
  <c r="M587" s="1"/>
  <c r="L589"/>
  <c r="L588" s="1"/>
  <c r="L587" s="1"/>
  <c r="K589"/>
  <c r="K588" s="1"/>
  <c r="K587" s="1"/>
  <c r="J589"/>
  <c r="J588" s="1"/>
  <c r="J587" s="1"/>
  <c r="H589"/>
  <c r="G589"/>
  <c r="G588" s="1"/>
  <c r="G587" s="1"/>
  <c r="Y588"/>
  <c r="H588"/>
  <c r="H587" s="1"/>
  <c r="AN586"/>
  <c r="AO586" s="1"/>
  <c r="AM586"/>
  <c r="AL586"/>
  <c r="AF586"/>
  <c r="AG586" s="1"/>
  <c r="AA586"/>
  <c r="AC586" s="1"/>
  <c r="AN585"/>
  <c r="AO585" s="1"/>
  <c r="AM585"/>
  <c r="AF585"/>
  <c r="AG585" s="1"/>
  <c r="AC585"/>
  <c r="AN584"/>
  <c r="AO584" s="1"/>
  <c r="AM584"/>
  <c r="AF584"/>
  <c r="AG584" s="1"/>
  <c r="AC584"/>
  <c r="AN583"/>
  <c r="AO583" s="1"/>
  <c r="AM583"/>
  <c r="AF583"/>
  <c r="AG583" s="1"/>
  <c r="AC583"/>
  <c r="AF582"/>
  <c r="AG582" s="1"/>
  <c r="AF581"/>
  <c r="AG581" s="1"/>
  <c r="AF580"/>
  <c r="AG580" s="1"/>
  <c r="AF579"/>
  <c r="AG579" s="1"/>
  <c r="AF577"/>
  <c r="AG577" s="1"/>
  <c r="AG576"/>
  <c r="AF576"/>
  <c r="AF575"/>
  <c r="AG575" s="1"/>
  <c r="AG557"/>
  <c r="AF557"/>
  <c r="AF556"/>
  <c r="AG556" s="1"/>
  <c r="AF555"/>
  <c r="AG555" s="1"/>
  <c r="AN554"/>
  <c r="AO554" s="1"/>
  <c r="AM554"/>
  <c r="AK554"/>
  <c r="AL554" s="1"/>
  <c r="AF554"/>
  <c r="AG554" s="1"/>
  <c r="AA554"/>
  <c r="AB554" s="1"/>
  <c r="AN553"/>
  <c r="AO553" s="1"/>
  <c r="AF553"/>
  <c r="AG553" s="1"/>
  <c r="AA553"/>
  <c r="AB553" s="1"/>
  <c r="AK553"/>
  <c r="AL553" s="1"/>
  <c r="AF552"/>
  <c r="AG552" s="1"/>
  <c r="AN551"/>
  <c r="AO551" s="1"/>
  <c r="AM551"/>
  <c r="AF551"/>
  <c r="AG551" s="1"/>
  <c r="AA551"/>
  <c r="AB551" s="1"/>
  <c r="AK551"/>
  <c r="AL551" s="1"/>
  <c r="AM550"/>
  <c r="I550"/>
  <c r="AF550" s="1"/>
  <c r="AG550" s="1"/>
  <c r="AN549"/>
  <c r="AO549" s="1"/>
  <c r="N549"/>
  <c r="AA549" s="1"/>
  <c r="AB549" s="1"/>
  <c r="AN548"/>
  <c r="AO548" s="1"/>
  <c r="AM548"/>
  <c r="N548"/>
  <c r="AA548" s="1"/>
  <c r="AB548" s="1"/>
  <c r="AN547"/>
  <c r="AO547" s="1"/>
  <c r="AM547"/>
  <c r="AF547"/>
  <c r="AG547" s="1"/>
  <c r="AA547"/>
  <c r="AB547" s="1"/>
  <c r="AN546"/>
  <c r="AO546" s="1"/>
  <c r="AM546"/>
  <c r="AF546"/>
  <c r="AG546" s="1"/>
  <c r="AA546"/>
  <c r="AB546" s="1"/>
  <c r="AN545"/>
  <c r="AO545" s="1"/>
  <c r="AM545"/>
  <c r="AF545"/>
  <c r="AG545" s="1"/>
  <c r="AA545"/>
  <c r="AB545" s="1"/>
  <c r="AM544"/>
  <c r="I544"/>
  <c r="AA544" s="1"/>
  <c r="AB544" s="1"/>
  <c r="I543"/>
  <c r="AN542"/>
  <c r="AO542" s="1"/>
  <c r="AF542"/>
  <c r="AG542" s="1"/>
  <c r="AA542"/>
  <c r="AB542" s="1"/>
  <c r="AK542"/>
  <c r="AL542" s="1"/>
  <c r="AN541"/>
  <c r="AO541" s="1"/>
  <c r="AM541"/>
  <c r="AF541"/>
  <c r="AG541" s="1"/>
  <c r="AA541"/>
  <c r="AB541" s="1"/>
  <c r="AK541"/>
  <c r="AL541" s="1"/>
  <c r="I540"/>
  <c r="AN540" s="1"/>
  <c r="AO540" s="1"/>
  <c r="Y539"/>
  <c r="P539"/>
  <c r="O539"/>
  <c r="M539"/>
  <c r="L539"/>
  <c r="K539"/>
  <c r="J539"/>
  <c r="H539"/>
  <c r="G539"/>
  <c r="AF538"/>
  <c r="AG538" s="1"/>
  <c r="P537"/>
  <c r="O537"/>
  <c r="N537"/>
  <c r="M537"/>
  <c r="L537"/>
  <c r="K537"/>
  <c r="J537"/>
  <c r="I537"/>
  <c r="H537"/>
  <c r="G537"/>
  <c r="AN534"/>
  <c r="AO534" s="1"/>
  <c r="AM534"/>
  <c r="AL534"/>
  <c r="AF534"/>
  <c r="AG534" s="1"/>
  <c r="AB534"/>
  <c r="AA534"/>
  <c r="AN533"/>
  <c r="AO533" s="1"/>
  <c r="AM533"/>
  <c r="AF533"/>
  <c r="AG533" s="1"/>
  <c r="AC533"/>
  <c r="AN532"/>
  <c r="AO532" s="1"/>
  <c r="AM532"/>
  <c r="AF532"/>
  <c r="AG532" s="1"/>
  <c r="AC532"/>
  <c r="AN531"/>
  <c r="AO531" s="1"/>
  <c r="AM531"/>
  <c r="AF531"/>
  <c r="AG531" s="1"/>
  <c r="AC531"/>
  <c r="AN530"/>
  <c r="AO530" s="1"/>
  <c r="AM530"/>
  <c r="AF530"/>
  <c r="AG530" s="1"/>
  <c r="AA530"/>
  <c r="AB530" s="1"/>
  <c r="AN529"/>
  <c r="AO529" s="1"/>
  <c r="AM529"/>
  <c r="AF529"/>
  <c r="AG529" s="1"/>
  <c r="AA529"/>
  <c r="AB529" s="1"/>
  <c r="AN528"/>
  <c r="AO528" s="1"/>
  <c r="AM528"/>
  <c r="AF528"/>
  <c r="AG528" s="1"/>
  <c r="AA528"/>
  <c r="AB528" s="1"/>
  <c r="AG526"/>
  <c r="AF526"/>
  <c r="AA526"/>
  <c r="AB526" s="1"/>
  <c r="AF525"/>
  <c r="AG525" s="1"/>
  <c r="AA525"/>
  <c r="AB525" s="1"/>
  <c r="AF524"/>
  <c r="AG524" s="1"/>
  <c r="AA524"/>
  <c r="AB524" s="1"/>
  <c r="AF523"/>
  <c r="AG523" s="1"/>
  <c r="AA523"/>
  <c r="AB523" s="1"/>
  <c r="AF522"/>
  <c r="AG522" s="1"/>
  <c r="AA522"/>
  <c r="AB522" s="1"/>
  <c r="AF518"/>
  <c r="AG518" s="1"/>
  <c r="AA518"/>
  <c r="AB518" s="1"/>
  <c r="AF517"/>
  <c r="AG517" s="1"/>
  <c r="AA517"/>
  <c r="AB517" s="1"/>
  <c r="AG511"/>
  <c r="AF511"/>
  <c r="AA511"/>
  <c r="AB511" s="1"/>
  <c r="AF505"/>
  <c r="AG505" s="1"/>
  <c r="AA505"/>
  <c r="AB505" s="1"/>
  <c r="AF504"/>
  <c r="AG504" s="1"/>
  <c r="AA504"/>
  <c r="AB504" s="1"/>
  <c r="AF503"/>
  <c r="AG503" s="1"/>
  <c r="AA503"/>
  <c r="AB503" s="1"/>
  <c r="AF502"/>
  <c r="AG502" s="1"/>
  <c r="AA502"/>
  <c r="AB502" s="1"/>
  <c r="AF501"/>
  <c r="AG501" s="1"/>
  <c r="AA501"/>
  <c r="AB501" s="1"/>
  <c r="AF500"/>
  <c r="AG500" s="1"/>
  <c r="AA500"/>
  <c r="AB500" s="1"/>
  <c r="AF499"/>
  <c r="AG499" s="1"/>
  <c r="AA499"/>
  <c r="AB499" s="1"/>
  <c r="AG498"/>
  <c r="AF498"/>
  <c r="AF497"/>
  <c r="AG497" s="1"/>
  <c r="AF496"/>
  <c r="AG496" s="1"/>
  <c r="AF495"/>
  <c r="AG495" s="1"/>
  <c r="AF494"/>
  <c r="AG494" s="1"/>
  <c r="AF493"/>
  <c r="AG493" s="1"/>
  <c r="AF492"/>
  <c r="AG492" s="1"/>
  <c r="AM491"/>
  <c r="I491"/>
  <c r="AA491" s="1"/>
  <c r="AM490"/>
  <c r="I490"/>
  <c r="AM489"/>
  <c r="I489"/>
  <c r="AF489" s="1"/>
  <c r="AG489" s="1"/>
  <c r="I488"/>
  <c r="AN488" s="1"/>
  <c r="AO488" s="1"/>
  <c r="AM488"/>
  <c r="I487"/>
  <c r="AA487" s="1"/>
  <c r="AN486"/>
  <c r="AO486" s="1"/>
  <c r="AM486"/>
  <c r="AF486"/>
  <c r="AG486" s="1"/>
  <c r="AB486"/>
  <c r="AA486"/>
  <c r="AC486" s="1"/>
  <c r="AK486"/>
  <c r="AL486" s="1"/>
  <c r="AM485"/>
  <c r="I485"/>
  <c r="AN485" s="1"/>
  <c r="AO485" s="1"/>
  <c r="Y484"/>
  <c r="P484"/>
  <c r="O484"/>
  <c r="N484"/>
  <c r="M484"/>
  <c r="L484"/>
  <c r="K484"/>
  <c r="J484"/>
  <c r="H484"/>
  <c r="G484"/>
  <c r="AM483"/>
  <c r="I483"/>
  <c r="AA483" s="1"/>
  <c r="Y482"/>
  <c r="P482"/>
  <c r="O482"/>
  <c r="N482"/>
  <c r="M482"/>
  <c r="L482"/>
  <c r="K482"/>
  <c r="J482"/>
  <c r="J481" s="1"/>
  <c r="J480" s="1"/>
  <c r="H482"/>
  <c r="G482"/>
  <c r="AN479"/>
  <c r="AO479" s="1"/>
  <c r="AM479"/>
  <c r="AL479"/>
  <c r="AF479"/>
  <c r="AG479" s="1"/>
  <c r="AB479"/>
  <c r="AA479"/>
  <c r="AC479" s="1"/>
  <c r="AN478"/>
  <c r="AO478" s="1"/>
  <c r="AM478"/>
  <c r="AG478"/>
  <c r="AF478"/>
  <c r="AC478"/>
  <c r="AN477"/>
  <c r="AO477" s="1"/>
  <c r="AM477"/>
  <c r="AF477"/>
  <c r="AG477" s="1"/>
  <c r="AC477"/>
  <c r="AN476"/>
  <c r="AO476" s="1"/>
  <c r="AM476"/>
  <c r="AF476"/>
  <c r="AG476" s="1"/>
  <c r="AC476"/>
  <c r="AF475"/>
  <c r="AG475" s="1"/>
  <c r="AF474"/>
  <c r="AG474" s="1"/>
  <c r="AF473"/>
  <c r="AG473" s="1"/>
  <c r="AN472"/>
  <c r="AO472" s="1"/>
  <c r="AM472"/>
  <c r="AF472"/>
  <c r="AG472" s="1"/>
  <c r="AA472"/>
  <c r="AC472" s="1"/>
  <c r="AN471"/>
  <c r="AO471" s="1"/>
  <c r="AM471"/>
  <c r="AK471"/>
  <c r="AL471" s="1"/>
  <c r="AF471"/>
  <c r="AG471" s="1"/>
  <c r="AA471"/>
  <c r="AB471" s="1"/>
  <c r="AM470"/>
  <c r="I470"/>
  <c r="AK470" s="1"/>
  <c r="AL470" s="1"/>
  <c r="I469"/>
  <c r="AF469" s="1"/>
  <c r="AG469" s="1"/>
  <c r="AM468"/>
  <c r="I468"/>
  <c r="AK468" s="1"/>
  <c r="AL468" s="1"/>
  <c r="AM467"/>
  <c r="I467"/>
  <c r="AM466"/>
  <c r="I466"/>
  <c r="I465"/>
  <c r="AF465" s="1"/>
  <c r="AG465" s="1"/>
  <c r="AM464"/>
  <c r="I464"/>
  <c r="AK464" s="1"/>
  <c r="AL464" s="1"/>
  <c r="AM463"/>
  <c r="H463"/>
  <c r="H461" s="1"/>
  <c r="AM462"/>
  <c r="I462"/>
  <c r="AF462" s="1"/>
  <c r="AG462" s="1"/>
  <c r="P461"/>
  <c r="O461"/>
  <c r="N461"/>
  <c r="M461"/>
  <c r="L461"/>
  <c r="K461"/>
  <c r="J461"/>
  <c r="G461"/>
  <c r="AM460"/>
  <c r="H460"/>
  <c r="Y459"/>
  <c r="P459"/>
  <c r="O459"/>
  <c r="N459"/>
  <c r="M459"/>
  <c r="AM459"/>
  <c r="L459"/>
  <c r="K459"/>
  <c r="J459"/>
  <c r="I459"/>
  <c r="G459"/>
  <c r="AN456"/>
  <c r="AO456" s="1"/>
  <c r="AM456"/>
  <c r="AL456"/>
  <c r="AF456"/>
  <c r="AG456" s="1"/>
  <c r="AA456"/>
  <c r="AB456" s="1"/>
  <c r="AN455"/>
  <c r="AO455" s="1"/>
  <c r="AM455"/>
  <c r="AF455"/>
  <c r="AG455" s="1"/>
  <c r="AC455"/>
  <c r="AN454"/>
  <c r="AO454" s="1"/>
  <c r="AM454"/>
  <c r="AF454"/>
  <c r="AG454" s="1"/>
  <c r="AC454"/>
  <c r="AN453"/>
  <c r="AO453" s="1"/>
  <c r="AM453"/>
  <c r="AF453"/>
  <c r="AG453" s="1"/>
  <c r="AC453"/>
  <c r="AF452"/>
  <c r="AG452" s="1"/>
  <c r="AF451"/>
  <c r="AG451" s="1"/>
  <c r="AA451"/>
  <c r="AB451" s="1"/>
  <c r="AF450"/>
  <c r="AG450" s="1"/>
  <c r="AA450"/>
  <c r="AB450" s="1"/>
  <c r="AA449"/>
  <c r="AB449" s="1"/>
  <c r="I449"/>
  <c r="AF449" s="1"/>
  <c r="AG449" s="1"/>
  <c r="I448"/>
  <c r="AA448" s="1"/>
  <c r="AB448" s="1"/>
  <c r="I447"/>
  <c r="AA447" s="1"/>
  <c r="AB447" s="1"/>
  <c r="I446"/>
  <c r="I445"/>
  <c r="I444"/>
  <c r="AF444" s="1"/>
  <c r="AG444" s="1"/>
  <c r="I443"/>
  <c r="P442"/>
  <c r="O442"/>
  <c r="O439" s="1"/>
  <c r="N442"/>
  <c r="M442"/>
  <c r="L442"/>
  <c r="K442"/>
  <c r="J442"/>
  <c r="H442"/>
  <c r="G442"/>
  <c r="I441"/>
  <c r="AF441" s="1"/>
  <c r="AG441" s="1"/>
  <c r="P440"/>
  <c r="O440"/>
  <c r="N440"/>
  <c r="M440"/>
  <c r="L440"/>
  <c r="K440"/>
  <c r="J440"/>
  <c r="H440"/>
  <c r="G440"/>
  <c r="AF438"/>
  <c r="AG438" s="1"/>
  <c r="AM437"/>
  <c r="I437"/>
  <c r="AM436"/>
  <c r="I436"/>
  <c r="AM435"/>
  <c r="I435"/>
  <c r="AF434"/>
  <c r="AG434" s="1"/>
  <c r="I434"/>
  <c r="AN434" s="1"/>
  <c r="AO434" s="1"/>
  <c r="I433"/>
  <c r="I432"/>
  <c r="AK432" s="1"/>
  <c r="AL432" s="1"/>
  <c r="AM432"/>
  <c r="AM431"/>
  <c r="I431"/>
  <c r="P430"/>
  <c r="O430"/>
  <c r="N430"/>
  <c r="M430"/>
  <c r="L430"/>
  <c r="K430"/>
  <c r="J430"/>
  <c r="H430"/>
  <c r="G430"/>
  <c r="AM429"/>
  <c r="I429"/>
  <c r="AF429" s="1"/>
  <c r="AG429" s="1"/>
  <c r="P428"/>
  <c r="P427" s="1"/>
  <c r="O428"/>
  <c r="N428"/>
  <c r="M428"/>
  <c r="L428"/>
  <c r="L427" s="1"/>
  <c r="K428"/>
  <c r="J428"/>
  <c r="H428"/>
  <c r="G428"/>
  <c r="G427" s="1"/>
  <c r="AN425"/>
  <c r="AO425" s="1"/>
  <c r="AM425"/>
  <c r="AL425"/>
  <c r="AF425"/>
  <c r="AG425" s="1"/>
  <c r="AA425"/>
  <c r="AN424"/>
  <c r="AO424" s="1"/>
  <c r="AM424"/>
  <c r="AF424"/>
  <c r="AG424" s="1"/>
  <c r="AC424"/>
  <c r="AN423"/>
  <c r="AO423" s="1"/>
  <c r="AM423"/>
  <c r="AF423"/>
  <c r="AG423" s="1"/>
  <c r="AC423"/>
  <c r="AN422"/>
  <c r="AO422" s="1"/>
  <c r="AM422"/>
  <c r="AF422"/>
  <c r="AG422" s="1"/>
  <c r="AC422"/>
  <c r="AF421"/>
  <c r="AG421" s="1"/>
  <c r="AF420"/>
  <c r="AG420" s="1"/>
  <c r="AF419"/>
  <c r="AG419" s="1"/>
  <c r="AF418"/>
  <c r="AG418" s="1"/>
  <c r="AF417"/>
  <c r="AG417" s="1"/>
  <c r="AF416"/>
  <c r="AG416" s="1"/>
  <c r="AF415"/>
  <c r="AG415" s="1"/>
  <c r="AF414"/>
  <c r="AG414" s="1"/>
  <c r="AF413"/>
  <c r="AG413" s="1"/>
  <c r="AF412"/>
  <c r="AG412" s="1"/>
  <c r="AF411"/>
  <c r="AG411" s="1"/>
  <c r="AF410"/>
  <c r="AG410" s="1"/>
  <c r="AA409"/>
  <c r="H409"/>
  <c r="AF409" s="1"/>
  <c r="AG409" s="1"/>
  <c r="I408"/>
  <c r="AN408" s="1"/>
  <c r="AO408" s="1"/>
  <c r="AM407"/>
  <c r="I407"/>
  <c r="AK407" s="1"/>
  <c r="AL407" s="1"/>
  <c r="AM406"/>
  <c r="AK406"/>
  <c r="AL406" s="1"/>
  <c r="H406"/>
  <c r="AF406" s="1"/>
  <c r="AG406" s="1"/>
  <c r="AM405"/>
  <c r="H405"/>
  <c r="AM404"/>
  <c r="H404"/>
  <c r="AA404" s="1"/>
  <c r="AM403"/>
  <c r="I403"/>
  <c r="AM402"/>
  <c r="AL402"/>
  <c r="AK402"/>
  <c r="H402"/>
  <c r="AN402" s="1"/>
  <c r="AO402" s="1"/>
  <c r="AM401"/>
  <c r="I401"/>
  <c r="AK401" s="1"/>
  <c r="AL401" s="1"/>
  <c r="Y400"/>
  <c r="P400"/>
  <c r="P399" s="1"/>
  <c r="O400"/>
  <c r="O399" s="1"/>
  <c r="N400"/>
  <c r="N399" s="1"/>
  <c r="M400"/>
  <c r="M399" s="1"/>
  <c r="L400"/>
  <c r="L399" s="1"/>
  <c r="K400"/>
  <c r="K399" s="1"/>
  <c r="J400"/>
  <c r="J399" s="1"/>
  <c r="G400"/>
  <c r="G399" s="1"/>
  <c r="AN398"/>
  <c r="AO398" s="1"/>
  <c r="AM398"/>
  <c r="AL398"/>
  <c r="AF398"/>
  <c r="AG398" s="1"/>
  <c r="AA398"/>
  <c r="AN397"/>
  <c r="AO397" s="1"/>
  <c r="AM397"/>
  <c r="AF397"/>
  <c r="AG397" s="1"/>
  <c r="AC397"/>
  <c r="AN396"/>
  <c r="AO396" s="1"/>
  <c r="AM396"/>
  <c r="AF396"/>
  <c r="AG396" s="1"/>
  <c r="AC396"/>
  <c r="AN395"/>
  <c r="AO395" s="1"/>
  <c r="AM395"/>
  <c r="AF395"/>
  <c r="AG395" s="1"/>
  <c r="AC395"/>
  <c r="AF394"/>
  <c r="AG394" s="1"/>
  <c r="AN393"/>
  <c r="AO393" s="1"/>
  <c r="AM393"/>
  <c r="AF393"/>
  <c r="AG393" s="1"/>
  <c r="AA393"/>
  <c r="AB393" s="1"/>
  <c r="AN392"/>
  <c r="AO392" s="1"/>
  <c r="AM392"/>
  <c r="AF392"/>
  <c r="AG392" s="1"/>
  <c r="AA392"/>
  <c r="AN391"/>
  <c r="AO391" s="1"/>
  <c r="AM391"/>
  <c r="AF391"/>
  <c r="AG391" s="1"/>
  <c r="AA391"/>
  <c r="AB391" s="1"/>
  <c r="AN390"/>
  <c r="AO390" s="1"/>
  <c r="AM390"/>
  <c r="AF390"/>
  <c r="AG390" s="1"/>
  <c r="AA390"/>
  <c r="AN389"/>
  <c r="AO389" s="1"/>
  <c r="AM389"/>
  <c r="AF389"/>
  <c r="AG389" s="1"/>
  <c r="AA389"/>
  <c r="AN388"/>
  <c r="AO388" s="1"/>
  <c r="AM388"/>
  <c r="AL388"/>
  <c r="AK388"/>
  <c r="AF388"/>
  <c r="AG388" s="1"/>
  <c r="AA388"/>
  <c r="AC388" s="1"/>
  <c r="AM387"/>
  <c r="I387"/>
  <c r="AF386"/>
  <c r="AG386" s="1"/>
  <c r="AM385"/>
  <c r="J385"/>
  <c r="AA385" s="1"/>
  <c r="AB385" s="1"/>
  <c r="AM384"/>
  <c r="I384"/>
  <c r="AF384" s="1"/>
  <c r="AG384" s="1"/>
  <c r="I383"/>
  <c r="AF383" s="1"/>
  <c r="AG383" s="1"/>
  <c r="AM382"/>
  <c r="I382"/>
  <c r="AN382" s="1"/>
  <c r="AO382" s="1"/>
  <c r="J381"/>
  <c r="AF381" s="1"/>
  <c r="AG381" s="1"/>
  <c r="AN380"/>
  <c r="AO380" s="1"/>
  <c r="AF380"/>
  <c r="AG380" s="1"/>
  <c r="AA380"/>
  <c r="AB380" s="1"/>
  <c r="I379"/>
  <c r="AF379" s="1"/>
  <c r="AG379" s="1"/>
  <c r="P378"/>
  <c r="O378"/>
  <c r="N378"/>
  <c r="N374" s="1"/>
  <c r="M378"/>
  <c r="L378"/>
  <c r="K378"/>
  <c r="H378"/>
  <c r="G378"/>
  <c r="I377"/>
  <c r="AF376"/>
  <c r="AG376" s="1"/>
  <c r="P375"/>
  <c r="P374" s="1"/>
  <c r="O375"/>
  <c r="N375"/>
  <c r="M375"/>
  <c r="L375"/>
  <c r="K375"/>
  <c r="J375"/>
  <c r="H375"/>
  <c r="G375"/>
  <c r="G374" s="1"/>
  <c r="AN372"/>
  <c r="AO372" s="1"/>
  <c r="AM372"/>
  <c r="AL372"/>
  <c r="AF372"/>
  <c r="AG372" s="1"/>
  <c r="AA372"/>
  <c r="Z372"/>
  <c r="AN371"/>
  <c r="AO371" s="1"/>
  <c r="AM371"/>
  <c r="AF371"/>
  <c r="AG371" s="1"/>
  <c r="AC371"/>
  <c r="AO370"/>
  <c r="AN370"/>
  <c r="AM370"/>
  <c r="AF370"/>
  <c r="AG370" s="1"/>
  <c r="AC370"/>
  <c r="AN369"/>
  <c r="AO369" s="1"/>
  <c r="AM369"/>
  <c r="AF369"/>
  <c r="AG369" s="1"/>
  <c r="AC369"/>
  <c r="AF368"/>
  <c r="AG368" s="1"/>
  <c r="AF367"/>
  <c r="AG367" s="1"/>
  <c r="AF366"/>
  <c r="AG366" s="1"/>
  <c r="AF362"/>
  <c r="AG362" s="1"/>
  <c r="AF361"/>
  <c r="AG361" s="1"/>
  <c r="AF360"/>
  <c r="AG360" s="1"/>
  <c r="AF359"/>
  <c r="AG359" s="1"/>
  <c r="AF358"/>
  <c r="AG358" s="1"/>
  <c r="AF357"/>
  <c r="AG357" s="1"/>
  <c r="AF356"/>
  <c r="AG356" s="1"/>
  <c r="AF355"/>
  <c r="AG355" s="1"/>
  <c r="AF354"/>
  <c r="AG354" s="1"/>
  <c r="AF353"/>
  <c r="AG353" s="1"/>
  <c r="AM352"/>
  <c r="Z352"/>
  <c r="J352"/>
  <c r="AK352" s="1"/>
  <c r="AL352" s="1"/>
  <c r="J351"/>
  <c r="AF351" s="1"/>
  <c r="AG351" s="1"/>
  <c r="AM350"/>
  <c r="Z350"/>
  <c r="J350"/>
  <c r="AM349"/>
  <c r="Z349"/>
  <c r="J349"/>
  <c r="AF349" s="1"/>
  <c r="AG349" s="1"/>
  <c r="AM348"/>
  <c r="Z348"/>
  <c r="J348"/>
  <c r="AF348" s="1"/>
  <c r="AG348" s="1"/>
  <c r="J347"/>
  <c r="AK347" s="1"/>
  <c r="AL347" s="1"/>
  <c r="AM347"/>
  <c r="J346"/>
  <c r="AK346" s="1"/>
  <c r="AL346" s="1"/>
  <c r="AM346"/>
  <c r="J345"/>
  <c r="AA345" s="1"/>
  <c r="Y344"/>
  <c r="P344"/>
  <c r="O344"/>
  <c r="N344"/>
  <c r="M344"/>
  <c r="L344"/>
  <c r="K344"/>
  <c r="I344"/>
  <c r="H344"/>
  <c r="G344"/>
  <c r="J343"/>
  <c r="AF343" s="1"/>
  <c r="AG343" s="1"/>
  <c r="J342"/>
  <c r="AF342" s="1"/>
  <c r="AG342" s="1"/>
  <c r="Y341"/>
  <c r="P341"/>
  <c r="O341"/>
  <c r="N341"/>
  <c r="M341"/>
  <c r="L341"/>
  <c r="K341"/>
  <c r="I341"/>
  <c r="H341"/>
  <c r="G341"/>
  <c r="AN338"/>
  <c r="AO338" s="1"/>
  <c r="AM338"/>
  <c r="AL338"/>
  <c r="AF338"/>
  <c r="AG338" s="1"/>
  <c r="AB338"/>
  <c r="AA338"/>
  <c r="AC338" s="1"/>
  <c r="Z338"/>
  <c r="AN337"/>
  <c r="AO337" s="1"/>
  <c r="AM337"/>
  <c r="AF337"/>
  <c r="AG337" s="1"/>
  <c r="AC337"/>
  <c r="AN336"/>
  <c r="AO336" s="1"/>
  <c r="AM336"/>
  <c r="AF336"/>
  <c r="AG336" s="1"/>
  <c r="AC336"/>
  <c r="AN335"/>
  <c r="AO335" s="1"/>
  <c r="AM335"/>
  <c r="AF335"/>
  <c r="AG335" s="1"/>
  <c r="AC335"/>
  <c r="AN334"/>
  <c r="AO334" s="1"/>
  <c r="AF334"/>
  <c r="AG334" s="1"/>
  <c r="AA334"/>
  <c r="AC334" s="1"/>
  <c r="Z334"/>
  <c r="AM333"/>
  <c r="Z333"/>
  <c r="J333"/>
  <c r="H333"/>
  <c r="AN332"/>
  <c r="AO332" s="1"/>
  <c r="AM332"/>
  <c r="AF332"/>
  <c r="AG332" s="1"/>
  <c r="AA332"/>
  <c r="Z332"/>
  <c r="AN331"/>
  <c r="AO331" s="1"/>
  <c r="AM331"/>
  <c r="AF331"/>
  <c r="AG331" s="1"/>
  <c r="AA331"/>
  <c r="Z331"/>
  <c r="AM330"/>
  <c r="J330"/>
  <c r="AF330" s="1"/>
  <c r="AG330" s="1"/>
  <c r="AM329"/>
  <c r="J329"/>
  <c r="J328"/>
  <c r="AK328" s="1"/>
  <c r="AL328" s="1"/>
  <c r="AM328"/>
  <c r="J327"/>
  <c r="AF327" s="1"/>
  <c r="AG327" s="1"/>
  <c r="AM327"/>
  <c r="J326"/>
  <c r="AN326" s="1"/>
  <c r="AO326" s="1"/>
  <c r="AM325"/>
  <c r="J325"/>
  <c r="AF325" s="1"/>
  <c r="AG325" s="1"/>
  <c r="J324"/>
  <c r="AK324" s="1"/>
  <c r="AL324" s="1"/>
  <c r="AM324"/>
  <c r="Y323"/>
  <c r="P323"/>
  <c r="O323"/>
  <c r="N323"/>
  <c r="M323"/>
  <c r="L323"/>
  <c r="K323"/>
  <c r="I323"/>
  <c r="H323"/>
  <c r="G323"/>
  <c r="J322"/>
  <c r="AF322" s="1"/>
  <c r="AG322" s="1"/>
  <c r="J321"/>
  <c r="AF321" s="1"/>
  <c r="AG321" s="1"/>
  <c r="Y320"/>
  <c r="P320"/>
  <c r="P319" s="1"/>
  <c r="P318" s="1"/>
  <c r="O320"/>
  <c r="N320"/>
  <c r="M320"/>
  <c r="M319" s="1"/>
  <c r="M318" s="1"/>
  <c r="L320"/>
  <c r="K320"/>
  <c r="I320"/>
  <c r="H320"/>
  <c r="G320"/>
  <c r="AN317"/>
  <c r="AO317" s="1"/>
  <c r="AM317"/>
  <c r="AL317"/>
  <c r="AF317"/>
  <c r="AG317" s="1"/>
  <c r="AA317"/>
  <c r="AN316"/>
  <c r="AO316" s="1"/>
  <c r="AM316"/>
  <c r="AF316"/>
  <c r="AG316" s="1"/>
  <c r="AC316"/>
  <c r="AN315"/>
  <c r="AO315" s="1"/>
  <c r="AM315"/>
  <c r="AF315"/>
  <c r="AG315" s="1"/>
  <c r="AC315"/>
  <c r="AN314"/>
  <c r="AO314" s="1"/>
  <c r="AM314"/>
  <c r="AF314"/>
  <c r="AG314" s="1"/>
  <c r="AC314"/>
  <c r="AF313"/>
  <c r="AG313" s="1"/>
  <c r="AF312"/>
  <c r="AG312" s="1"/>
  <c r="AF311"/>
  <c r="AG311" s="1"/>
  <c r="AF310"/>
  <c r="AG310" s="1"/>
  <c r="AF309"/>
  <c r="AG309" s="1"/>
  <c r="AF308"/>
  <c r="AG308" s="1"/>
  <c r="AF304"/>
  <c r="AG304" s="1"/>
  <c r="AF303"/>
  <c r="AG303" s="1"/>
  <c r="AF302"/>
  <c r="AG302" s="1"/>
  <c r="AF301"/>
  <c r="AG301" s="1"/>
  <c r="AF300"/>
  <c r="AG300" s="1"/>
  <c r="AF299"/>
  <c r="AG299" s="1"/>
  <c r="AF298"/>
  <c r="AG298" s="1"/>
  <c r="AF297"/>
  <c r="AG297" s="1"/>
  <c r="AF296"/>
  <c r="AG296" s="1"/>
  <c r="AF295"/>
  <c r="AG295" s="1"/>
  <c r="AF294"/>
  <c r="AG294" s="1"/>
  <c r="AN293"/>
  <c r="AO293" s="1"/>
  <c r="AM293"/>
  <c r="AK293"/>
  <c r="AL293" s="1"/>
  <c r="AF293"/>
  <c r="AG293" s="1"/>
  <c r="AA293"/>
  <c r="AN292"/>
  <c r="AO292" s="1"/>
  <c r="AM292"/>
  <c r="AK292"/>
  <c r="AL292" s="1"/>
  <c r="AF292"/>
  <c r="AG292" s="1"/>
  <c r="AA292"/>
  <c r="Y291"/>
  <c r="P291"/>
  <c r="P290" s="1"/>
  <c r="O291"/>
  <c r="O290" s="1"/>
  <c r="N291"/>
  <c r="M291"/>
  <c r="M290" s="1"/>
  <c r="L291"/>
  <c r="L290" s="1"/>
  <c r="K291"/>
  <c r="K290" s="1"/>
  <c r="J291"/>
  <c r="J290" s="1"/>
  <c r="I291"/>
  <c r="I290" s="1"/>
  <c r="H291"/>
  <c r="G291"/>
  <c r="G290" s="1"/>
  <c r="N290"/>
  <c r="AG289"/>
  <c r="AF289"/>
  <c r="J288"/>
  <c r="AF288" s="1"/>
  <c r="AG288" s="1"/>
  <c r="AM287"/>
  <c r="J287"/>
  <c r="P286"/>
  <c r="P285" s="1"/>
  <c r="O286"/>
  <c r="O285" s="1"/>
  <c r="N286"/>
  <c r="N285" s="1"/>
  <c r="M286"/>
  <c r="M285" s="1"/>
  <c r="L286"/>
  <c r="L285" s="1"/>
  <c r="K286"/>
  <c r="K285" s="1"/>
  <c r="I286"/>
  <c r="I285" s="1"/>
  <c r="H286"/>
  <c r="G286"/>
  <c r="G285" s="1"/>
  <c r="AF284"/>
  <c r="AG284" s="1"/>
  <c r="J283"/>
  <c r="J282" s="1"/>
  <c r="J281" s="1"/>
  <c r="P282"/>
  <c r="P281" s="1"/>
  <c r="O282"/>
  <c r="O281" s="1"/>
  <c r="N282"/>
  <c r="N281" s="1"/>
  <c r="M282"/>
  <c r="M281" s="1"/>
  <c r="L282"/>
  <c r="L281" s="1"/>
  <c r="K282"/>
  <c r="K281" s="1"/>
  <c r="I282"/>
  <c r="I281" s="1"/>
  <c r="H282"/>
  <c r="G282"/>
  <c r="G281" s="1"/>
  <c r="AN279"/>
  <c r="AO279" s="1"/>
  <c r="AM279"/>
  <c r="AK279"/>
  <c r="AL279" s="1"/>
  <c r="AF279"/>
  <c r="AG279" s="1"/>
  <c r="AA279"/>
  <c r="AC279" s="1"/>
  <c r="AM278"/>
  <c r="I278"/>
  <c r="AF278" s="1"/>
  <c r="AG278" s="1"/>
  <c r="AN277"/>
  <c r="AO277" s="1"/>
  <c r="AM277"/>
  <c r="AF277"/>
  <c r="AG277" s="1"/>
  <c r="AA277"/>
  <c r="AK277"/>
  <c r="AL277" s="1"/>
  <c r="I276"/>
  <c r="Y275"/>
  <c r="P275"/>
  <c r="P274" s="1"/>
  <c r="O275"/>
  <c r="O274" s="1"/>
  <c r="N275"/>
  <c r="N274" s="1"/>
  <c r="M275"/>
  <c r="M274" s="1"/>
  <c r="L275"/>
  <c r="L274" s="1"/>
  <c r="K275"/>
  <c r="K274" s="1"/>
  <c r="J275"/>
  <c r="J274" s="1"/>
  <c r="H275"/>
  <c r="H274" s="1"/>
  <c r="G275"/>
  <c r="AN273"/>
  <c r="AO273" s="1"/>
  <c r="AM273"/>
  <c r="AK273"/>
  <c r="AL273" s="1"/>
  <c r="AF273"/>
  <c r="AG273" s="1"/>
  <c r="AA273"/>
  <c r="AB273" s="1"/>
  <c r="AM272"/>
  <c r="I272"/>
  <c r="AK272" s="1"/>
  <c r="AL272" s="1"/>
  <c r="Y271"/>
  <c r="P271"/>
  <c r="P270" s="1"/>
  <c r="O271"/>
  <c r="O270" s="1"/>
  <c r="N271"/>
  <c r="N270" s="1"/>
  <c r="M271"/>
  <c r="M270" s="1"/>
  <c r="L271"/>
  <c r="L270" s="1"/>
  <c r="K271"/>
  <c r="K270" s="1"/>
  <c r="J271"/>
  <c r="J270" s="1"/>
  <c r="H271"/>
  <c r="H270" s="1"/>
  <c r="G271"/>
  <c r="AN269"/>
  <c r="AO269" s="1"/>
  <c r="AM269"/>
  <c r="AK269"/>
  <c r="AL269" s="1"/>
  <c r="AF269"/>
  <c r="AG269" s="1"/>
  <c r="AA269"/>
  <c r="AC269" s="1"/>
  <c r="AM268"/>
  <c r="J268"/>
  <c r="AK268" s="1"/>
  <c r="AL268" s="1"/>
  <c r="Y267"/>
  <c r="P267"/>
  <c r="P266" s="1"/>
  <c r="O267"/>
  <c r="O266" s="1"/>
  <c r="N267"/>
  <c r="N266" s="1"/>
  <c r="M267"/>
  <c r="M266" s="1"/>
  <c r="L267"/>
  <c r="L266" s="1"/>
  <c r="K267"/>
  <c r="K266" s="1"/>
  <c r="I267"/>
  <c r="I266" s="1"/>
  <c r="H267"/>
  <c r="H266" s="1"/>
  <c r="G267"/>
  <c r="G266" s="1"/>
  <c r="AN265"/>
  <c r="AO265" s="1"/>
  <c r="AM265"/>
  <c r="AL265"/>
  <c r="AF265"/>
  <c r="AG265" s="1"/>
  <c r="AA265"/>
  <c r="AB265" s="1"/>
  <c r="AN264"/>
  <c r="AO264" s="1"/>
  <c r="AM264"/>
  <c r="AF264"/>
  <c r="AG264" s="1"/>
  <c r="AC264"/>
  <c r="AN263"/>
  <c r="AO263" s="1"/>
  <c r="AM263"/>
  <c r="AF263"/>
  <c r="AG263" s="1"/>
  <c r="AC263"/>
  <c r="AN262"/>
  <c r="AO262" s="1"/>
  <c r="AM262"/>
  <c r="AF262"/>
  <c r="AG262" s="1"/>
  <c r="AC262"/>
  <c r="AF261"/>
  <c r="AG261" s="1"/>
  <c r="AF260"/>
  <c r="AG260" s="1"/>
  <c r="AF259"/>
  <c r="AG259" s="1"/>
  <c r="AF258"/>
  <c r="AG258" s="1"/>
  <c r="AF257"/>
  <c r="AG257" s="1"/>
  <c r="AF256"/>
  <c r="AG256" s="1"/>
  <c r="AF255"/>
  <c r="AG255" s="1"/>
  <c r="AF254"/>
  <c r="AG254" s="1"/>
  <c r="AF253"/>
  <c r="AG253" s="1"/>
  <c r="AF252"/>
  <c r="AG252" s="1"/>
  <c r="AF251"/>
  <c r="AG251" s="1"/>
  <c r="AF250"/>
  <c r="AG250" s="1"/>
  <c r="AM249"/>
  <c r="I249"/>
  <c r="AM248"/>
  <c r="AF248"/>
  <c r="AG248" s="1"/>
  <c r="I248"/>
  <c r="AM247"/>
  <c r="I247"/>
  <c r="P246"/>
  <c r="P245" s="1"/>
  <c r="O246"/>
  <c r="O245" s="1"/>
  <c r="N246"/>
  <c r="N245" s="1"/>
  <c r="M246"/>
  <c r="M245" s="1"/>
  <c r="L246"/>
  <c r="L245" s="1"/>
  <c r="K246"/>
  <c r="K245" s="1"/>
  <c r="J246"/>
  <c r="J245" s="1"/>
  <c r="H246"/>
  <c r="G246"/>
  <c r="AM245"/>
  <c r="H245"/>
  <c r="AN244"/>
  <c r="AO244" s="1"/>
  <c r="AM244"/>
  <c r="AK244"/>
  <c r="AL244" s="1"/>
  <c r="AF244"/>
  <c r="AG244" s="1"/>
  <c r="AA244"/>
  <c r="AN243"/>
  <c r="AO243" s="1"/>
  <c r="AM243"/>
  <c r="AF243"/>
  <c r="AG243" s="1"/>
  <c r="AC243"/>
  <c r="AA243"/>
  <c r="AB243" s="1"/>
  <c r="P242"/>
  <c r="P241" s="1"/>
  <c r="O242"/>
  <c r="O241" s="1"/>
  <c r="N242"/>
  <c r="N241" s="1"/>
  <c r="M242"/>
  <c r="M241" s="1"/>
  <c r="L242"/>
  <c r="L241" s="1"/>
  <c r="K242"/>
  <c r="K241" s="1"/>
  <c r="J242"/>
  <c r="J241" s="1"/>
  <c r="I242"/>
  <c r="I241" s="1"/>
  <c r="H242"/>
  <c r="H241" s="1"/>
  <c r="G242"/>
  <c r="AN240"/>
  <c r="AO240" s="1"/>
  <c r="AM240"/>
  <c r="AK240"/>
  <c r="AL240" s="1"/>
  <c r="AF240"/>
  <c r="AG240" s="1"/>
  <c r="AA240"/>
  <c r="AN239"/>
  <c r="AO239" s="1"/>
  <c r="AM239"/>
  <c r="AL239"/>
  <c r="AF239"/>
  <c r="AG239" s="1"/>
  <c r="AA239"/>
  <c r="AC239" s="1"/>
  <c r="AN238"/>
  <c r="AO238" s="1"/>
  <c r="AM238"/>
  <c r="AF238"/>
  <c r="AG238" s="1"/>
  <c r="AC238"/>
  <c r="AN237"/>
  <c r="AO237" s="1"/>
  <c r="AM237"/>
  <c r="AF237"/>
  <c r="AG237" s="1"/>
  <c r="AC237"/>
  <c r="AN236"/>
  <c r="AO236" s="1"/>
  <c r="AM236"/>
  <c r="AF236"/>
  <c r="AG236" s="1"/>
  <c r="AC236"/>
  <c r="AF235"/>
  <c r="AG235" s="1"/>
  <c r="AF234"/>
  <c r="AG234" s="1"/>
  <c r="AF233"/>
  <c r="AG233" s="1"/>
  <c r="AF232"/>
  <c r="AG232" s="1"/>
  <c r="AF231"/>
  <c r="AG231" s="1"/>
  <c r="AM230"/>
  <c r="I230"/>
  <c r="AN230" s="1"/>
  <c r="AO230" s="1"/>
  <c r="I229"/>
  <c r="AK229" s="1"/>
  <c r="AL229" s="1"/>
  <c r="AM229"/>
  <c r="Y228"/>
  <c r="P228"/>
  <c r="P227" s="1"/>
  <c r="O228"/>
  <c r="O227" s="1"/>
  <c r="N228"/>
  <c r="N227" s="1"/>
  <c r="M228"/>
  <c r="L228"/>
  <c r="L227" s="1"/>
  <c r="K228"/>
  <c r="K227" s="1"/>
  <c r="J228"/>
  <c r="J227" s="1"/>
  <c r="H228"/>
  <c r="G228"/>
  <c r="G227" s="1"/>
  <c r="M227"/>
  <c r="AN226"/>
  <c r="AO226" s="1"/>
  <c r="AM226"/>
  <c r="AL226"/>
  <c r="AF226"/>
  <c r="AG226" s="1"/>
  <c r="AA226"/>
  <c r="AN225"/>
  <c r="AO225" s="1"/>
  <c r="AM225"/>
  <c r="AF225"/>
  <c r="AG225" s="1"/>
  <c r="AC225"/>
  <c r="AN224"/>
  <c r="AO224" s="1"/>
  <c r="AM224"/>
  <c r="AF224"/>
  <c r="AG224" s="1"/>
  <c r="AC224"/>
  <c r="AN223"/>
  <c r="AO223" s="1"/>
  <c r="AM223"/>
  <c r="AG223"/>
  <c r="AF223"/>
  <c r="AC223"/>
  <c r="AF222"/>
  <c r="AG222" s="1"/>
  <c r="AF221"/>
  <c r="AG221" s="1"/>
  <c r="AF220"/>
  <c r="AG220" s="1"/>
  <c r="AF219"/>
  <c r="AG219" s="1"/>
  <c r="AF218"/>
  <c r="AG218" s="1"/>
  <c r="J218"/>
  <c r="J217"/>
  <c r="AA217" s="1"/>
  <c r="AM217"/>
  <c r="AM216"/>
  <c r="J216"/>
  <c r="AF216" s="1"/>
  <c r="AG216" s="1"/>
  <c r="AM215"/>
  <c r="J215"/>
  <c r="AF215" s="1"/>
  <c r="AG215" s="1"/>
  <c r="Y214"/>
  <c r="P214"/>
  <c r="P213" s="1"/>
  <c r="O214"/>
  <c r="O213" s="1"/>
  <c r="N214"/>
  <c r="N213" s="1"/>
  <c r="M214"/>
  <c r="M213" s="1"/>
  <c r="L214"/>
  <c r="L213" s="1"/>
  <c r="K214"/>
  <c r="K213" s="1"/>
  <c r="I214"/>
  <c r="I213" s="1"/>
  <c r="H214"/>
  <c r="H213" s="1"/>
  <c r="G214"/>
  <c r="G213" s="1"/>
  <c r="AN212"/>
  <c r="AO212" s="1"/>
  <c r="AM212"/>
  <c r="AL212"/>
  <c r="AF212"/>
  <c r="AG212" s="1"/>
  <c r="AA212"/>
  <c r="AN211"/>
  <c r="AO211" s="1"/>
  <c r="AM211"/>
  <c r="AF211"/>
  <c r="AG211" s="1"/>
  <c r="AC211"/>
  <c r="AN210"/>
  <c r="AO210" s="1"/>
  <c r="AM210"/>
  <c r="AG210"/>
  <c r="AF210"/>
  <c r="AC210"/>
  <c r="AN209"/>
  <c r="AO209" s="1"/>
  <c r="AM209"/>
  <c r="AF209"/>
  <c r="AG209" s="1"/>
  <c r="AC209"/>
  <c r="AF208"/>
  <c r="AG208" s="1"/>
  <c r="AF207"/>
  <c r="AG207" s="1"/>
  <c r="AF206"/>
  <c r="AG206" s="1"/>
  <c r="AF202"/>
  <c r="AG202" s="1"/>
  <c r="AF201"/>
  <c r="AG201" s="1"/>
  <c r="AF200"/>
  <c r="AG200" s="1"/>
  <c r="AF199"/>
  <c r="AG199" s="1"/>
  <c r="AF198"/>
  <c r="AG198" s="1"/>
  <c r="AF197"/>
  <c r="AG197" s="1"/>
  <c r="J196"/>
  <c r="AF196" s="1"/>
  <c r="AG196" s="1"/>
  <c r="J195"/>
  <c r="J194"/>
  <c r="AF194" s="1"/>
  <c r="AG194" s="1"/>
  <c r="AA193"/>
  <c r="AC193" s="1"/>
  <c r="J193"/>
  <c r="AF193" s="1"/>
  <c r="AG193" s="1"/>
  <c r="P192"/>
  <c r="P191" s="1"/>
  <c r="O192"/>
  <c r="O191" s="1"/>
  <c r="N192"/>
  <c r="N191" s="1"/>
  <c r="M192"/>
  <c r="M191" s="1"/>
  <c r="L192"/>
  <c r="L191" s="1"/>
  <c r="K192"/>
  <c r="K191" s="1"/>
  <c r="I192"/>
  <c r="I191" s="1"/>
  <c r="H192"/>
  <c r="G192"/>
  <c r="G191" s="1"/>
  <c r="AN189"/>
  <c r="AO189" s="1"/>
  <c r="AM189"/>
  <c r="AK189"/>
  <c r="AL189" s="1"/>
  <c r="AF189"/>
  <c r="AG189" s="1"/>
  <c r="AA189"/>
  <c r="AM188"/>
  <c r="I188"/>
  <c r="AK188" s="1"/>
  <c r="AL188" s="1"/>
  <c r="I187"/>
  <c r="AF187" s="1"/>
  <c r="AG187" s="1"/>
  <c r="I186"/>
  <c r="AF186" s="1"/>
  <c r="AG186" s="1"/>
  <c r="I185"/>
  <c r="AA185" s="1"/>
  <c r="AC185" s="1"/>
  <c r="AM184"/>
  <c r="I184"/>
  <c r="AK184" s="1"/>
  <c r="AL184" s="1"/>
  <c r="P183"/>
  <c r="P182" s="1"/>
  <c r="O183"/>
  <c r="O182" s="1"/>
  <c r="N183"/>
  <c r="N182" s="1"/>
  <c r="M183"/>
  <c r="M182" s="1"/>
  <c r="L183"/>
  <c r="L182" s="1"/>
  <c r="K183"/>
  <c r="K182" s="1"/>
  <c r="J183"/>
  <c r="J182" s="1"/>
  <c r="H183"/>
  <c r="H182" s="1"/>
  <c r="G183"/>
  <c r="AN181"/>
  <c r="AO181" s="1"/>
  <c r="AM181"/>
  <c r="AK181"/>
  <c r="AL181" s="1"/>
  <c r="AF181"/>
  <c r="AG181" s="1"/>
  <c r="AA181"/>
  <c r="AN180"/>
  <c r="AO180" s="1"/>
  <c r="AM180"/>
  <c r="AF180"/>
  <c r="AG180" s="1"/>
  <c r="AA180"/>
  <c r="AC180" s="1"/>
  <c r="AK180"/>
  <c r="AL180" s="1"/>
  <c r="J179"/>
  <c r="J178" s="1"/>
  <c r="J177" s="1"/>
  <c r="Y178"/>
  <c r="P178"/>
  <c r="P177" s="1"/>
  <c r="O178"/>
  <c r="N178"/>
  <c r="N177" s="1"/>
  <c r="M178"/>
  <c r="M177" s="1"/>
  <c r="L178"/>
  <c r="L177" s="1"/>
  <c r="K178"/>
  <c r="K177" s="1"/>
  <c r="I178"/>
  <c r="I177" s="1"/>
  <c r="H178"/>
  <c r="H177" s="1"/>
  <c r="G178"/>
  <c r="O177"/>
  <c r="AF176"/>
  <c r="AG176" s="1"/>
  <c r="J175"/>
  <c r="J174"/>
  <c r="AF174" s="1"/>
  <c r="AG174" s="1"/>
  <c r="P173"/>
  <c r="P172" s="1"/>
  <c r="O173"/>
  <c r="O172" s="1"/>
  <c r="N173"/>
  <c r="N172" s="1"/>
  <c r="M173"/>
  <c r="M172" s="1"/>
  <c r="L173"/>
  <c r="L172" s="1"/>
  <c r="K173"/>
  <c r="K172" s="1"/>
  <c r="I173"/>
  <c r="I172" s="1"/>
  <c r="H173"/>
  <c r="H172" s="1"/>
  <c r="G173"/>
  <c r="G172" s="1"/>
  <c r="AF171"/>
  <c r="AG171" s="1"/>
  <c r="AM170"/>
  <c r="I170"/>
  <c r="AF170" s="1"/>
  <c r="AG170" s="1"/>
  <c r="Y169"/>
  <c r="P169"/>
  <c r="P168" s="1"/>
  <c r="O169"/>
  <c r="O168" s="1"/>
  <c r="N169"/>
  <c r="N168" s="1"/>
  <c r="M169"/>
  <c r="M168" s="1"/>
  <c r="L169"/>
  <c r="L168" s="1"/>
  <c r="K169"/>
  <c r="K168" s="1"/>
  <c r="J169"/>
  <c r="J168" s="1"/>
  <c r="H169"/>
  <c r="H168" s="1"/>
  <c r="G169"/>
  <c r="G168" s="1"/>
  <c r="AF167"/>
  <c r="AG167" s="1"/>
  <c r="AF166"/>
  <c r="AG166" s="1"/>
  <c r="AF165"/>
  <c r="AG165" s="1"/>
  <c r="P164"/>
  <c r="P163" s="1"/>
  <c r="O164"/>
  <c r="O163" s="1"/>
  <c r="N164"/>
  <c r="N163" s="1"/>
  <c r="M164"/>
  <c r="M163" s="1"/>
  <c r="L164"/>
  <c r="L163" s="1"/>
  <c r="K164"/>
  <c r="K163" s="1"/>
  <c r="J164"/>
  <c r="J163" s="1"/>
  <c r="I164"/>
  <c r="I163" s="1"/>
  <c r="H164"/>
  <c r="H163" s="1"/>
  <c r="G164"/>
  <c r="G163" s="1"/>
  <c r="AN162"/>
  <c r="AO162" s="1"/>
  <c r="AM162"/>
  <c r="AL162"/>
  <c r="AF162"/>
  <c r="AG162" s="1"/>
  <c r="AA162"/>
  <c r="AN161"/>
  <c r="AO161" s="1"/>
  <c r="AM161"/>
  <c r="AF161"/>
  <c r="AG161" s="1"/>
  <c r="AC161"/>
  <c r="AN160"/>
  <c r="AO160" s="1"/>
  <c r="AM160"/>
  <c r="AF160"/>
  <c r="AG160" s="1"/>
  <c r="AC160"/>
  <c r="AN159"/>
  <c r="AO159" s="1"/>
  <c r="AM159"/>
  <c r="AF159"/>
  <c r="AG159" s="1"/>
  <c r="AC159"/>
  <c r="AN158"/>
  <c r="AO158" s="1"/>
  <c r="AM158"/>
  <c r="AF158"/>
  <c r="AG158" s="1"/>
  <c r="AA158"/>
  <c r="AC158" s="1"/>
  <c r="AN136"/>
  <c r="AO136" s="1"/>
  <c r="AM136"/>
  <c r="AF136"/>
  <c r="AG136" s="1"/>
  <c r="AA136"/>
  <c r="AB136" s="1"/>
  <c r="AN135"/>
  <c r="AO135" s="1"/>
  <c r="AM135"/>
  <c r="AK135"/>
  <c r="AL135" s="1"/>
  <c r="AF135"/>
  <c r="AG135" s="1"/>
  <c r="AA135"/>
  <c r="AF134"/>
  <c r="AG134" s="1"/>
  <c r="J133"/>
  <c r="J132" s="1"/>
  <c r="I132"/>
  <c r="H132"/>
  <c r="G132"/>
  <c r="J131"/>
  <c r="AF131" s="1"/>
  <c r="AG131" s="1"/>
  <c r="I130"/>
  <c r="H130"/>
  <c r="G130"/>
  <c r="J129"/>
  <c r="AF129" s="1"/>
  <c r="AG129" s="1"/>
  <c r="J128"/>
  <c r="AF128" s="1"/>
  <c r="AG128" s="1"/>
  <c r="J127"/>
  <c r="AF127" s="1"/>
  <c r="AG127" s="1"/>
  <c r="J126"/>
  <c r="I125"/>
  <c r="H125"/>
  <c r="G125"/>
  <c r="AM124"/>
  <c r="J124"/>
  <c r="AF124" s="1"/>
  <c r="AG124" s="1"/>
  <c r="AM123"/>
  <c r="J123"/>
  <c r="AN123" s="1"/>
  <c r="AO123" s="1"/>
  <c r="J122"/>
  <c r="I121"/>
  <c r="AM121"/>
  <c r="H121"/>
  <c r="G121"/>
  <c r="I120"/>
  <c r="J120" s="1"/>
  <c r="AF120" s="1"/>
  <c r="AG120" s="1"/>
  <c r="AM119"/>
  <c r="J119"/>
  <c r="AF119" s="1"/>
  <c r="AG119" s="1"/>
  <c r="J118"/>
  <c r="J117"/>
  <c r="H116"/>
  <c r="G116"/>
  <c r="Y115"/>
  <c r="P115"/>
  <c r="O115"/>
  <c r="N115"/>
  <c r="M115"/>
  <c r="L115"/>
  <c r="K115"/>
  <c r="J115"/>
  <c r="J114"/>
  <c r="AF114" s="1"/>
  <c r="AG114" s="1"/>
  <c r="J113"/>
  <c r="AF113" s="1"/>
  <c r="AG113" s="1"/>
  <c r="P112"/>
  <c r="P111" s="1"/>
  <c r="O112"/>
  <c r="O111" s="1"/>
  <c r="N112"/>
  <c r="N111" s="1"/>
  <c r="M112"/>
  <c r="M111" s="1"/>
  <c r="L112"/>
  <c r="L111" s="1"/>
  <c r="K112"/>
  <c r="K111" s="1"/>
  <c r="I112"/>
  <c r="H112"/>
  <c r="G112"/>
  <c r="Y111"/>
  <c r="AN110"/>
  <c r="AO110" s="1"/>
  <c r="AM110"/>
  <c r="AL110"/>
  <c r="AF110"/>
  <c r="AG110" s="1"/>
  <c r="AA110"/>
  <c r="AN109"/>
  <c r="AO109" s="1"/>
  <c r="AM109"/>
  <c r="AF109"/>
  <c r="AG109" s="1"/>
  <c r="AC109"/>
  <c r="AN108"/>
  <c r="AO108" s="1"/>
  <c r="AM108"/>
  <c r="AF108"/>
  <c r="AG108" s="1"/>
  <c r="AC108"/>
  <c r="AN107"/>
  <c r="AO107" s="1"/>
  <c r="AM107"/>
  <c r="AF107"/>
  <c r="AG107" s="1"/>
  <c r="AC107"/>
  <c r="AN93"/>
  <c r="AO93" s="1"/>
  <c r="AM93"/>
  <c r="AK93"/>
  <c r="AL93" s="1"/>
  <c r="AF93"/>
  <c r="AG93" s="1"/>
  <c r="AA93"/>
  <c r="AC93" s="1"/>
  <c r="AM92"/>
  <c r="I92"/>
  <c r="I91"/>
  <c r="AF91" s="1"/>
  <c r="AG91" s="1"/>
  <c r="P90"/>
  <c r="P89" s="1"/>
  <c r="O90"/>
  <c r="O89" s="1"/>
  <c r="N90"/>
  <c r="N89" s="1"/>
  <c r="M90"/>
  <c r="M89" s="1"/>
  <c r="L90"/>
  <c r="L89" s="1"/>
  <c r="K90"/>
  <c r="K89" s="1"/>
  <c r="J90"/>
  <c r="J89" s="1"/>
  <c r="H90"/>
  <c r="H89" s="1"/>
  <c r="G90"/>
  <c r="G89" s="1"/>
  <c r="AN88"/>
  <c r="AO88" s="1"/>
  <c r="AM88"/>
  <c r="AF88"/>
  <c r="AG88" s="1"/>
  <c r="AA88"/>
  <c r="AB88" s="1"/>
  <c r="AK88"/>
  <c r="AL88" s="1"/>
  <c r="I87"/>
  <c r="AK87" s="1"/>
  <c r="AL87" s="1"/>
  <c r="AM87"/>
  <c r="Y86"/>
  <c r="P86"/>
  <c r="P85" s="1"/>
  <c r="O86"/>
  <c r="O85" s="1"/>
  <c r="N86"/>
  <c r="N85" s="1"/>
  <c r="M86"/>
  <c r="M85" s="1"/>
  <c r="L86"/>
  <c r="L85" s="1"/>
  <c r="K86"/>
  <c r="K85" s="1"/>
  <c r="J86"/>
  <c r="J85" s="1"/>
  <c r="H86"/>
  <c r="G86"/>
  <c r="G85" s="1"/>
  <c r="AN84"/>
  <c r="AO84" s="1"/>
  <c r="AK84"/>
  <c r="AL84" s="1"/>
  <c r="AF84"/>
  <c r="AG84" s="1"/>
  <c r="AA84"/>
  <c r="AC84" s="1"/>
  <c r="AM84"/>
  <c r="I83"/>
  <c r="AK83" s="1"/>
  <c r="AL83" s="1"/>
  <c r="AM83"/>
  <c r="Y82"/>
  <c r="P82"/>
  <c r="P81" s="1"/>
  <c r="O82"/>
  <c r="O81" s="1"/>
  <c r="N82"/>
  <c r="N81" s="1"/>
  <c r="M82"/>
  <c r="M81" s="1"/>
  <c r="L82"/>
  <c r="L81" s="1"/>
  <c r="K82"/>
  <c r="K81" s="1"/>
  <c r="J82"/>
  <c r="J81" s="1"/>
  <c r="H82"/>
  <c r="G82"/>
  <c r="G81" s="1"/>
  <c r="AN80"/>
  <c r="AO80" s="1"/>
  <c r="AM80"/>
  <c r="AK80"/>
  <c r="AL80" s="1"/>
  <c r="AF80"/>
  <c r="AG80" s="1"/>
  <c r="AA80"/>
  <c r="AB80" s="1"/>
  <c r="I79"/>
  <c r="AF79" s="1"/>
  <c r="AG79" s="1"/>
  <c r="AM78"/>
  <c r="I78"/>
  <c r="AN78" s="1"/>
  <c r="AO78" s="1"/>
  <c r="I77"/>
  <c r="AN77" s="1"/>
  <c r="AO77" s="1"/>
  <c r="I76"/>
  <c r="AK76" s="1"/>
  <c r="AL76" s="1"/>
  <c r="AM76"/>
  <c r="I75"/>
  <c r="AN75" s="1"/>
  <c r="AO75" s="1"/>
  <c r="AM75"/>
  <c r="I74"/>
  <c r="AA74" s="1"/>
  <c r="AM73"/>
  <c r="I73"/>
  <c r="AN73" s="1"/>
  <c r="AO73" s="1"/>
  <c r="I72"/>
  <c r="AA72" s="1"/>
  <c r="AM72"/>
  <c r="Y71"/>
  <c r="P71"/>
  <c r="O71"/>
  <c r="N71"/>
  <c r="M71"/>
  <c r="AM71"/>
  <c r="L71"/>
  <c r="K71"/>
  <c r="J71"/>
  <c r="H71"/>
  <c r="G71"/>
  <c r="AM70"/>
  <c r="I70"/>
  <c r="AK70" s="1"/>
  <c r="AM69"/>
  <c r="I69"/>
  <c r="AK69" s="1"/>
  <c r="AL69" s="1"/>
  <c r="AM68"/>
  <c r="I68"/>
  <c r="AN68" s="1"/>
  <c r="AO68" s="1"/>
  <c r="AM67"/>
  <c r="I67"/>
  <c r="AF67" s="1"/>
  <c r="AG67" s="1"/>
  <c r="I66"/>
  <c r="AF66" s="1"/>
  <c r="AG66" s="1"/>
  <c r="AM66"/>
  <c r="AM65"/>
  <c r="I65"/>
  <c r="AM64"/>
  <c r="I64"/>
  <c r="AF64" s="1"/>
  <c r="AG64" s="1"/>
  <c r="AM63"/>
  <c r="I63"/>
  <c r="AF63" s="1"/>
  <c r="AG63" s="1"/>
  <c r="Y62"/>
  <c r="P62"/>
  <c r="O62"/>
  <c r="N62"/>
  <c r="M62"/>
  <c r="L62"/>
  <c r="K62"/>
  <c r="J62"/>
  <c r="H62"/>
  <c r="G62"/>
  <c r="AN60"/>
  <c r="AO60" s="1"/>
  <c r="AM60"/>
  <c r="AL60"/>
  <c r="AF60"/>
  <c r="AG60" s="1"/>
  <c r="AA60"/>
  <c r="AB60" s="1"/>
  <c r="AN59"/>
  <c r="AO59" s="1"/>
  <c r="AM59"/>
  <c r="AF59"/>
  <c r="AG59" s="1"/>
  <c r="AC59"/>
  <c r="AN58"/>
  <c r="AO58" s="1"/>
  <c r="AM58"/>
  <c r="AF58"/>
  <c r="AG58" s="1"/>
  <c r="AC58"/>
  <c r="AN57"/>
  <c r="AO57" s="1"/>
  <c r="AM57"/>
  <c r="AF57"/>
  <c r="AG57" s="1"/>
  <c r="AC57"/>
  <c r="AN56"/>
  <c r="AO56" s="1"/>
  <c r="AM56"/>
  <c r="AF56"/>
  <c r="AG56" s="1"/>
  <c r="AA56"/>
  <c r="AC56" s="1"/>
  <c r="AF55"/>
  <c r="AG55" s="1"/>
  <c r="AN54"/>
  <c r="AO54" s="1"/>
  <c r="AM54"/>
  <c r="AF54"/>
  <c r="AG54" s="1"/>
  <c r="AB54"/>
  <c r="AA54"/>
  <c r="AC54" s="1"/>
  <c r="AF53"/>
  <c r="AG53" s="1"/>
  <c r="AA53"/>
  <c r="AB53" s="1"/>
  <c r="AF52"/>
  <c r="AG52" s="1"/>
  <c r="AA52"/>
  <c r="AC52" s="1"/>
  <c r="AF51"/>
  <c r="AG51" s="1"/>
  <c r="AA51"/>
  <c r="AN47"/>
  <c r="AO47" s="1"/>
  <c r="AM47"/>
  <c r="AF47"/>
  <c r="AG47" s="1"/>
  <c r="AA47"/>
  <c r="AB47" s="1"/>
  <c r="AN46"/>
  <c r="AO46" s="1"/>
  <c r="AM46"/>
  <c r="AF46"/>
  <c r="AG46" s="1"/>
  <c r="AA46"/>
  <c r="AB46" s="1"/>
  <c r="AN45"/>
  <c r="AO45" s="1"/>
  <c r="AM45"/>
  <c r="AF45"/>
  <c r="AG45" s="1"/>
  <c r="AA45"/>
  <c r="AC45" s="1"/>
  <c r="AN44"/>
  <c r="AO44" s="1"/>
  <c r="AM44"/>
  <c r="AF44"/>
  <c r="AG44" s="1"/>
  <c r="AA44"/>
  <c r="AN43"/>
  <c r="AO43" s="1"/>
  <c r="AM43"/>
  <c r="AF43"/>
  <c r="AG43" s="1"/>
  <c r="AA43"/>
  <c r="AC43" s="1"/>
  <c r="AN42"/>
  <c r="AO42" s="1"/>
  <c r="AM42"/>
  <c r="AF42"/>
  <c r="AG42" s="1"/>
  <c r="AA42"/>
  <c r="AB42" s="1"/>
  <c r="AN41"/>
  <c r="AO41" s="1"/>
  <c r="AM41"/>
  <c r="AF41"/>
  <c r="AG41" s="1"/>
  <c r="AA41"/>
  <c r="AC41" s="1"/>
  <c r="AN40"/>
  <c r="AO40" s="1"/>
  <c r="AM40"/>
  <c r="AF40"/>
  <c r="AG40" s="1"/>
  <c r="AA40"/>
  <c r="AN39"/>
  <c r="AO39" s="1"/>
  <c r="AM39"/>
  <c r="AK39"/>
  <c r="AL39" s="1"/>
  <c r="AF39"/>
  <c r="AG39" s="1"/>
  <c r="AA39"/>
  <c r="AM38"/>
  <c r="I38"/>
  <c r="AM37"/>
  <c r="I37"/>
  <c r="AA37" s="1"/>
  <c r="I36"/>
  <c r="AN36" s="1"/>
  <c r="AO36" s="1"/>
  <c r="AM36"/>
  <c r="Y35"/>
  <c r="Y34" s="1"/>
  <c r="P35"/>
  <c r="P34" s="1"/>
  <c r="O35"/>
  <c r="O34" s="1"/>
  <c r="N35"/>
  <c r="N34" s="1"/>
  <c r="M35"/>
  <c r="M34" s="1"/>
  <c r="L35"/>
  <c r="L34" s="1"/>
  <c r="K35"/>
  <c r="K34" s="1"/>
  <c r="J35"/>
  <c r="J34" s="1"/>
  <c r="H35"/>
  <c r="H34" s="1"/>
  <c r="G35"/>
  <c r="AN33"/>
  <c r="AO33" s="1"/>
  <c r="AM33"/>
  <c r="AK33"/>
  <c r="AL33" s="1"/>
  <c r="AF33"/>
  <c r="AG33" s="1"/>
  <c r="AA33"/>
  <c r="AB33" s="1"/>
  <c r="I32"/>
  <c r="AF32" s="1"/>
  <c r="AG32" s="1"/>
  <c r="I31"/>
  <c r="AK31" s="1"/>
  <c r="AL31" s="1"/>
  <c r="AM31"/>
  <c r="I30"/>
  <c r="AF30" s="1"/>
  <c r="AG30" s="1"/>
  <c r="AM29"/>
  <c r="I29"/>
  <c r="AF29" s="1"/>
  <c r="AG29" s="1"/>
  <c r="I28"/>
  <c r="AK28" s="1"/>
  <c r="AL28" s="1"/>
  <c r="AM28"/>
  <c r="AF27"/>
  <c r="AG27" s="1"/>
  <c r="Y26"/>
  <c r="Y25" s="1"/>
  <c r="P26"/>
  <c r="P25" s="1"/>
  <c r="O26"/>
  <c r="O25" s="1"/>
  <c r="N26"/>
  <c r="N25" s="1"/>
  <c r="M26"/>
  <c r="M25" s="1"/>
  <c r="L26"/>
  <c r="L25" s="1"/>
  <c r="K26"/>
  <c r="K25" s="1"/>
  <c r="J26"/>
  <c r="J25" s="1"/>
  <c r="H26"/>
  <c r="H25" s="1"/>
  <c r="G26"/>
  <c r="AN24"/>
  <c r="AO24" s="1"/>
  <c r="AM24"/>
  <c r="AK24"/>
  <c r="AL24" s="1"/>
  <c r="AF24"/>
  <c r="AG24" s="1"/>
  <c r="AA24"/>
  <c r="AC24" s="1"/>
  <c r="I23"/>
  <c r="AN23" s="1"/>
  <c r="AO23" s="1"/>
  <c r="AM23"/>
  <c r="I22"/>
  <c r="AN22" s="1"/>
  <c r="AO22" s="1"/>
  <c r="AM22"/>
  <c r="AM21"/>
  <c r="I21"/>
  <c r="I20"/>
  <c r="AN20" s="1"/>
  <c r="AO20" s="1"/>
  <c r="Y19"/>
  <c r="Y18" s="1"/>
  <c r="P19"/>
  <c r="P18" s="1"/>
  <c r="O19"/>
  <c r="N19"/>
  <c r="N18" s="1"/>
  <c r="M19"/>
  <c r="M18" s="1"/>
  <c r="L19"/>
  <c r="L18" s="1"/>
  <c r="K19"/>
  <c r="J19"/>
  <c r="J18" s="1"/>
  <c r="H19"/>
  <c r="H18" s="1"/>
  <c r="G19"/>
  <c r="G18" s="1"/>
  <c r="O18"/>
  <c r="K18"/>
  <c r="AN17"/>
  <c r="AO17" s="1"/>
  <c r="AM17"/>
  <c r="AK17"/>
  <c r="AL17" s="1"/>
  <c r="AF17"/>
  <c r="AG17" s="1"/>
  <c r="AA17"/>
  <c r="AN16"/>
  <c r="AO16" s="1"/>
  <c r="AF16"/>
  <c r="AG16" s="1"/>
  <c r="AA16"/>
  <c r="AB16" s="1"/>
  <c r="AK16"/>
  <c r="AL16" s="1"/>
  <c r="AM16"/>
  <c r="I15"/>
  <c r="AK15" s="1"/>
  <c r="AL15" s="1"/>
  <c r="AM15"/>
  <c r="AN14"/>
  <c r="AO14" s="1"/>
  <c r="AM14"/>
  <c r="AF14"/>
  <c r="AG14" s="1"/>
  <c r="AA14"/>
  <c r="Y13"/>
  <c r="Y12" s="1"/>
  <c r="P13"/>
  <c r="P12" s="1"/>
  <c r="O13"/>
  <c r="O12" s="1"/>
  <c r="N13"/>
  <c r="N12" s="1"/>
  <c r="M13"/>
  <c r="M12" s="1"/>
  <c r="L13"/>
  <c r="L12" s="1"/>
  <c r="K13"/>
  <c r="K12" s="1"/>
  <c r="J13"/>
  <c r="J12" s="1"/>
  <c r="H13"/>
  <c r="G13"/>
  <c r="G12" s="1"/>
  <c r="AL10"/>
  <c r="AA10"/>
  <c r="AN9"/>
  <c r="AO9" s="1"/>
  <c r="AM9"/>
  <c r="AC9"/>
  <c r="AN8"/>
  <c r="AO8" s="1"/>
  <c r="AM8"/>
  <c r="AC8"/>
  <c r="AN7"/>
  <c r="AO7" s="1"/>
  <c r="AM7"/>
  <c r="AC7"/>
  <c r="AQ773" i="15"/>
  <c r="G779"/>
  <c r="K725"/>
  <c r="N725" s="1"/>
  <c r="AP725" s="1"/>
  <c r="AQ725" s="1"/>
  <c r="G789"/>
  <c r="Z709"/>
  <c r="AP709" s="1"/>
  <c r="AQ709" s="1"/>
  <c r="AX110"/>
  <c r="AY110" s="1"/>
  <c r="AW110"/>
  <c r="AV110"/>
  <c r="AP110"/>
  <c r="AQ110" s="1"/>
  <c r="AK110"/>
  <c r="AL110" s="1"/>
  <c r="AX109"/>
  <c r="AY109" s="1"/>
  <c r="AW109"/>
  <c r="AP109"/>
  <c r="AQ109" s="1"/>
  <c r="AM109"/>
  <c r="AX108"/>
  <c r="AY108" s="1"/>
  <c r="AW108"/>
  <c r="AP108"/>
  <c r="AQ108" s="1"/>
  <c r="AM108"/>
  <c r="AX107"/>
  <c r="AY107" s="1"/>
  <c r="AW107"/>
  <c r="AP107"/>
  <c r="AQ107" s="1"/>
  <c r="AM107"/>
  <c r="H617"/>
  <c r="AP617" s="1"/>
  <c r="AQ617" s="1"/>
  <c r="Z610"/>
  <c r="Z713"/>
  <c r="Z712" s="1"/>
  <c r="Z761"/>
  <c r="AP761" s="1"/>
  <c r="AQ761" s="1"/>
  <c r="K757"/>
  <c r="AP757" s="1"/>
  <c r="AQ757" s="1"/>
  <c r="Z760"/>
  <c r="AP760" s="1"/>
  <c r="AQ760" s="1"/>
  <c r="Z759"/>
  <c r="AP759" s="1"/>
  <c r="AQ759" s="1"/>
  <c r="K592"/>
  <c r="AP592" s="1"/>
  <c r="AQ592" s="1"/>
  <c r="AF594"/>
  <c r="AP594" s="1"/>
  <c r="AQ594" s="1"/>
  <c r="AF593"/>
  <c r="AP593" s="1"/>
  <c r="AQ593" s="1"/>
  <c r="AF595"/>
  <c r="AP595" s="1"/>
  <c r="AQ595" s="1"/>
  <c r="K540"/>
  <c r="AP540" s="1"/>
  <c r="AQ540" s="1"/>
  <c r="AP545"/>
  <c r="AQ545" s="1"/>
  <c r="Z549"/>
  <c r="AP549" s="1"/>
  <c r="AQ549" s="1"/>
  <c r="Z548"/>
  <c r="AP548" s="1"/>
  <c r="AQ548" s="1"/>
  <c r="K544"/>
  <c r="AP544" s="1"/>
  <c r="AQ544" s="1"/>
  <c r="K550"/>
  <c r="AP550" s="1"/>
  <c r="AQ550" s="1"/>
  <c r="K543"/>
  <c r="AP543" s="1"/>
  <c r="AQ543" s="1"/>
  <c r="AP553"/>
  <c r="AQ553" s="1"/>
  <c r="K488"/>
  <c r="AP488" s="1"/>
  <c r="AQ488" s="1"/>
  <c r="K489"/>
  <c r="AP489" s="1"/>
  <c r="AQ489" s="1"/>
  <c r="K490"/>
  <c r="AP490" s="1"/>
  <c r="AQ490" s="1"/>
  <c r="K491"/>
  <c r="AP491" s="1"/>
  <c r="AQ491" s="1"/>
  <c r="K487"/>
  <c r="AP487" s="1"/>
  <c r="AQ487" s="1"/>
  <c r="K485"/>
  <c r="AP485" s="1"/>
  <c r="AQ485" s="1"/>
  <c r="K483"/>
  <c r="AP483" s="1"/>
  <c r="AQ483" s="1"/>
  <c r="K462"/>
  <c r="AP462" s="1"/>
  <c r="AQ462" s="1"/>
  <c r="K464"/>
  <c r="AP464" s="1"/>
  <c r="AQ464" s="1"/>
  <c r="K465"/>
  <c r="AP465" s="1"/>
  <c r="AQ465" s="1"/>
  <c r="K466"/>
  <c r="AP466" s="1"/>
  <c r="AQ466" s="1"/>
  <c r="K467"/>
  <c r="AP467" s="1"/>
  <c r="AQ467" s="1"/>
  <c r="K468"/>
  <c r="AP468" s="1"/>
  <c r="AQ468" s="1"/>
  <c r="K469"/>
  <c r="AP469" s="1"/>
  <c r="AQ469" s="1"/>
  <c r="K470"/>
  <c r="AP470" s="1"/>
  <c r="AQ470" s="1"/>
  <c r="H463"/>
  <c r="K463" s="1"/>
  <c r="AP463" s="1"/>
  <c r="AQ463" s="1"/>
  <c r="H460"/>
  <c r="AP460" s="1"/>
  <c r="AQ460" s="1"/>
  <c r="K444"/>
  <c r="AP444" s="1"/>
  <c r="AQ444" s="1"/>
  <c r="K445"/>
  <c r="AP445" s="1"/>
  <c r="AQ445" s="1"/>
  <c r="K446"/>
  <c r="AP446" s="1"/>
  <c r="AQ446" s="1"/>
  <c r="K447"/>
  <c r="AP447" s="1"/>
  <c r="AQ447" s="1"/>
  <c r="K448"/>
  <c r="AP448" s="1"/>
  <c r="AQ448" s="1"/>
  <c r="K449"/>
  <c r="AP449" s="1"/>
  <c r="AQ449" s="1"/>
  <c r="K443"/>
  <c r="AP443" s="1"/>
  <c r="AQ443" s="1"/>
  <c r="K441"/>
  <c r="AP441" s="1"/>
  <c r="AQ441" s="1"/>
  <c r="K432"/>
  <c r="AP432" s="1"/>
  <c r="AQ432" s="1"/>
  <c r="K433"/>
  <c r="AP433" s="1"/>
  <c r="AQ433" s="1"/>
  <c r="K434"/>
  <c r="AP434" s="1"/>
  <c r="AQ434" s="1"/>
  <c r="K435"/>
  <c r="AP435" s="1"/>
  <c r="AQ435" s="1"/>
  <c r="K436"/>
  <c r="AP436" s="1"/>
  <c r="AQ436" s="1"/>
  <c r="K437"/>
  <c r="AP437" s="1"/>
  <c r="AQ437" s="1"/>
  <c r="K431"/>
  <c r="AP431" s="1"/>
  <c r="AQ431" s="1"/>
  <c r="K429"/>
  <c r="AP429" s="1"/>
  <c r="AQ429" s="1"/>
  <c r="K278"/>
  <c r="AP278" s="1"/>
  <c r="AQ278" s="1"/>
  <c r="K249"/>
  <c r="AP249" s="1"/>
  <c r="AQ249" s="1"/>
  <c r="K248"/>
  <c r="AP248" s="1"/>
  <c r="AQ248" s="1"/>
  <c r="K247"/>
  <c r="AP247" s="1"/>
  <c r="AQ247" s="1"/>
  <c r="K230"/>
  <c r="AP230" s="1"/>
  <c r="AQ230" s="1"/>
  <c r="K38"/>
  <c r="AP38" s="1"/>
  <c r="AQ38" s="1"/>
  <c r="K30"/>
  <c r="AP30" s="1"/>
  <c r="AQ30" s="1"/>
  <c r="K31"/>
  <c r="AP31" s="1"/>
  <c r="AQ31" s="1"/>
  <c r="K32"/>
  <c r="AP32" s="1"/>
  <c r="AQ32" s="1"/>
  <c r="K29"/>
  <c r="AP29" s="1"/>
  <c r="AQ29" s="1"/>
  <c r="K401"/>
  <c r="AP401" s="1"/>
  <c r="AQ401" s="1"/>
  <c r="H402"/>
  <c r="AP402" s="1"/>
  <c r="AQ402" s="1"/>
  <c r="H409"/>
  <c r="AP409" s="1"/>
  <c r="AQ409" s="1"/>
  <c r="K408"/>
  <c r="AP408" s="1"/>
  <c r="AQ408" s="1"/>
  <c r="K407"/>
  <c r="AP407" s="1"/>
  <c r="AQ407" s="1"/>
  <c r="H405"/>
  <c r="AP405" s="1"/>
  <c r="AQ405" s="1"/>
  <c r="H406"/>
  <c r="AP406" s="1"/>
  <c r="AQ406" s="1"/>
  <c r="H404"/>
  <c r="AP404" s="1"/>
  <c r="AQ404" s="1"/>
  <c r="K403"/>
  <c r="AP403" s="1"/>
  <c r="AQ403" s="1"/>
  <c r="K384"/>
  <c r="AP384" s="1"/>
  <c r="AQ384" s="1"/>
  <c r="K383"/>
  <c r="AP383" s="1"/>
  <c r="AQ383" s="1"/>
  <c r="K382"/>
  <c r="AP382" s="1"/>
  <c r="AQ382" s="1"/>
  <c r="K387"/>
  <c r="AP387" s="1"/>
  <c r="AQ387" s="1"/>
  <c r="K379"/>
  <c r="AP379" s="1"/>
  <c r="AQ379" s="1"/>
  <c r="K614"/>
  <c r="AP614" s="1"/>
  <c r="AQ614" s="1"/>
  <c r="K648"/>
  <c r="AP648" s="1"/>
  <c r="AQ648" s="1"/>
  <c r="K644"/>
  <c r="AP644" s="1"/>
  <c r="AQ644" s="1"/>
  <c r="K646"/>
  <c r="AP646" s="1"/>
  <c r="AQ646" s="1"/>
  <c r="R712"/>
  <c r="S712"/>
  <c r="T712"/>
  <c r="U712"/>
  <c r="V712"/>
  <c r="W712"/>
  <c r="X712"/>
  <c r="Y712"/>
  <c r="Q712"/>
  <c r="N708"/>
  <c r="AP708" s="1"/>
  <c r="AQ708" s="1"/>
  <c r="K705"/>
  <c r="AP705" s="1"/>
  <c r="AQ705" s="1"/>
  <c r="Z701"/>
  <c r="AP701" s="1"/>
  <c r="AQ701" s="1"/>
  <c r="Z731"/>
  <c r="AP731" s="1"/>
  <c r="AQ731" s="1"/>
  <c r="Z736"/>
  <c r="AP736" s="1"/>
  <c r="AQ736" s="1"/>
  <c r="Z734"/>
  <c r="AP734" s="1"/>
  <c r="AQ734" s="1"/>
  <c r="N729"/>
  <c r="AP729" s="1"/>
  <c r="AQ729" s="1"/>
  <c r="AP727"/>
  <c r="AQ727" s="1"/>
  <c r="K724"/>
  <c r="AP724" s="1"/>
  <c r="AQ724" s="1"/>
  <c r="Z766"/>
  <c r="AP766" s="1"/>
  <c r="AQ766" s="1"/>
  <c r="K758"/>
  <c r="AP758" s="1"/>
  <c r="AQ758" s="1"/>
  <c r="Z756"/>
  <c r="AP756" s="1"/>
  <c r="AQ756" s="1"/>
  <c r="AP755"/>
  <c r="AQ755" s="1"/>
  <c r="Z753"/>
  <c r="AP753" s="1"/>
  <c r="AQ753" s="1"/>
  <c r="Z772"/>
  <c r="AP772" s="1"/>
  <c r="AQ772" s="1"/>
  <c r="Z771"/>
  <c r="AP771" s="1"/>
  <c r="AQ771" s="1"/>
  <c r="Z770"/>
  <c r="AP770" s="1"/>
  <c r="AQ770" s="1"/>
  <c r="Z769"/>
  <c r="AP769" s="1"/>
  <c r="AQ769" s="1"/>
  <c r="Z767"/>
  <c r="AP767" s="1"/>
  <c r="AQ767" s="1"/>
  <c r="N385"/>
  <c r="AP385" s="1"/>
  <c r="AQ385" s="1"/>
  <c r="K377"/>
  <c r="AP377" s="1"/>
  <c r="AQ377" s="1"/>
  <c r="N381"/>
  <c r="AP381" s="1"/>
  <c r="AQ381" s="1"/>
  <c r="N288"/>
  <c r="AP288" s="1"/>
  <c r="AQ288" s="1"/>
  <c r="N287"/>
  <c r="AP287" s="1"/>
  <c r="AQ287" s="1"/>
  <c r="N283"/>
  <c r="AP283" s="1"/>
  <c r="AQ283" s="1"/>
  <c r="AP277"/>
  <c r="AQ277" s="1"/>
  <c r="K276"/>
  <c r="AP276" s="1"/>
  <c r="AQ276" s="1"/>
  <c r="K272"/>
  <c r="AP272" s="1"/>
  <c r="AQ272" s="1"/>
  <c r="N268"/>
  <c r="AP268" s="1"/>
  <c r="AQ268" s="1"/>
  <c r="K229"/>
  <c r="AP229" s="1"/>
  <c r="AQ229" s="1"/>
  <c r="N218"/>
  <c r="AP218" s="1"/>
  <c r="AQ218" s="1"/>
  <c r="N217"/>
  <c r="AP217" s="1"/>
  <c r="AQ217" s="1"/>
  <c r="N216"/>
  <c r="AP216" s="1"/>
  <c r="AQ216" s="1"/>
  <c r="N215"/>
  <c r="AP215" s="1"/>
  <c r="AQ215" s="1"/>
  <c r="N196"/>
  <c r="AP196" s="1"/>
  <c r="AQ196" s="1"/>
  <c r="N195"/>
  <c r="AP195" s="1"/>
  <c r="AQ195" s="1"/>
  <c r="N194"/>
  <c r="AP194" s="1"/>
  <c r="AQ194" s="1"/>
  <c r="N193"/>
  <c r="AP193" s="1"/>
  <c r="AQ193" s="1"/>
  <c r="K185"/>
  <c r="AP185" s="1"/>
  <c r="AQ185" s="1"/>
  <c r="K186"/>
  <c r="AP186" s="1"/>
  <c r="AQ186" s="1"/>
  <c r="K187"/>
  <c r="AP187" s="1"/>
  <c r="AQ187" s="1"/>
  <c r="K188"/>
  <c r="AP188" s="1"/>
  <c r="AQ188" s="1"/>
  <c r="K184"/>
  <c r="AP184" s="1"/>
  <c r="AQ184" s="1"/>
  <c r="N133"/>
  <c r="AP133" s="1"/>
  <c r="AQ133" s="1"/>
  <c r="N131"/>
  <c r="N130" s="1"/>
  <c r="N127"/>
  <c r="AP127" s="1"/>
  <c r="AQ127" s="1"/>
  <c r="N128"/>
  <c r="AP128" s="1"/>
  <c r="AQ128" s="1"/>
  <c r="N129"/>
  <c r="AP129" s="1"/>
  <c r="AQ129" s="1"/>
  <c r="N126"/>
  <c r="N123"/>
  <c r="AP123" s="1"/>
  <c r="AQ123" s="1"/>
  <c r="N124"/>
  <c r="AP124" s="1"/>
  <c r="AQ124" s="1"/>
  <c r="N122"/>
  <c r="N118"/>
  <c r="AP118" s="1"/>
  <c r="AQ118" s="1"/>
  <c r="N119"/>
  <c r="AP119" s="1"/>
  <c r="AQ119" s="1"/>
  <c r="N117"/>
  <c r="AP117" s="1"/>
  <c r="AQ117" s="1"/>
  <c r="N114"/>
  <c r="AP114" s="1"/>
  <c r="AQ114" s="1"/>
  <c r="N115"/>
  <c r="N113"/>
  <c r="AP113" s="1"/>
  <c r="AQ113" s="1"/>
  <c r="H132"/>
  <c r="I132"/>
  <c r="J132"/>
  <c r="K132"/>
  <c r="L132"/>
  <c r="M132"/>
  <c r="H130"/>
  <c r="I130"/>
  <c r="J130"/>
  <c r="K130"/>
  <c r="L130"/>
  <c r="M130"/>
  <c r="H125"/>
  <c r="I125"/>
  <c r="J125"/>
  <c r="K125"/>
  <c r="L125"/>
  <c r="M125"/>
  <c r="H121"/>
  <c r="I121"/>
  <c r="K121"/>
  <c r="L121"/>
  <c r="M121"/>
  <c r="H116"/>
  <c r="I116"/>
  <c r="L116"/>
  <c r="M116"/>
  <c r="H112"/>
  <c r="K112"/>
  <c r="N175"/>
  <c r="AP175" s="1"/>
  <c r="AQ175" s="1"/>
  <c r="N174"/>
  <c r="AP174" s="1"/>
  <c r="AQ174" s="1"/>
  <c r="K170"/>
  <c r="AP170" s="1"/>
  <c r="AQ170" s="1"/>
  <c r="AP166"/>
  <c r="AQ166" s="1"/>
  <c r="K120"/>
  <c r="K116" s="1"/>
  <c r="K92"/>
  <c r="AP92" s="1"/>
  <c r="AQ92" s="1"/>
  <c r="K91"/>
  <c r="AP91" s="1"/>
  <c r="AQ91" s="1"/>
  <c r="K87"/>
  <c r="AP87" s="1"/>
  <c r="AQ87" s="1"/>
  <c r="K83"/>
  <c r="AP83" s="1"/>
  <c r="AQ83" s="1"/>
  <c r="K73"/>
  <c r="AP73" s="1"/>
  <c r="AQ73" s="1"/>
  <c r="K74"/>
  <c r="AP74" s="1"/>
  <c r="AQ74" s="1"/>
  <c r="K75"/>
  <c r="AP75" s="1"/>
  <c r="AQ75" s="1"/>
  <c r="K76"/>
  <c r="AP76" s="1"/>
  <c r="AQ76" s="1"/>
  <c r="K77"/>
  <c r="AP77" s="1"/>
  <c r="AQ77" s="1"/>
  <c r="K78"/>
  <c r="AP78" s="1"/>
  <c r="AQ78" s="1"/>
  <c r="K79"/>
  <c r="AP79" s="1"/>
  <c r="AQ79" s="1"/>
  <c r="K72"/>
  <c r="AP72" s="1"/>
  <c r="AQ72" s="1"/>
  <c r="K64"/>
  <c r="AP64" s="1"/>
  <c r="AQ64" s="1"/>
  <c r="K65"/>
  <c r="AP65" s="1"/>
  <c r="AQ65" s="1"/>
  <c r="K66"/>
  <c r="AP66" s="1"/>
  <c r="AQ66" s="1"/>
  <c r="K67"/>
  <c r="AP67" s="1"/>
  <c r="AQ67" s="1"/>
  <c r="K68"/>
  <c r="AP68" s="1"/>
  <c r="AQ68" s="1"/>
  <c r="K69"/>
  <c r="AP69" s="1"/>
  <c r="AQ69" s="1"/>
  <c r="K70"/>
  <c r="AP70" s="1"/>
  <c r="AQ70" s="1"/>
  <c r="K63"/>
  <c r="AP63" s="1"/>
  <c r="AQ63" s="1"/>
  <c r="K37"/>
  <c r="AP37" s="1"/>
  <c r="AQ37" s="1"/>
  <c r="K36"/>
  <c r="AP36" s="1"/>
  <c r="AQ36" s="1"/>
  <c r="K28"/>
  <c r="AP28" s="1"/>
  <c r="AQ28" s="1"/>
  <c r="K21"/>
  <c r="AP21" s="1"/>
  <c r="AQ21" s="1"/>
  <c r="K22"/>
  <c r="AP22" s="1"/>
  <c r="AQ22" s="1"/>
  <c r="K23"/>
  <c r="AP23" s="1"/>
  <c r="AQ23" s="1"/>
  <c r="K20"/>
  <c r="AP20" s="1"/>
  <c r="AQ20" s="1"/>
  <c r="K15"/>
  <c r="AP15" s="1"/>
  <c r="AQ15" s="1"/>
  <c r="H752"/>
  <c r="N179"/>
  <c r="AP179" s="1"/>
  <c r="AQ179" s="1"/>
  <c r="N346"/>
  <c r="AP346" s="1"/>
  <c r="AQ346" s="1"/>
  <c r="N347"/>
  <c r="AP347" s="1"/>
  <c r="AQ347" s="1"/>
  <c r="N348"/>
  <c r="AP348" s="1"/>
  <c r="AQ348" s="1"/>
  <c r="N349"/>
  <c r="AP349" s="1"/>
  <c r="AQ349" s="1"/>
  <c r="N350"/>
  <c r="AP350" s="1"/>
  <c r="AQ350" s="1"/>
  <c r="N351"/>
  <c r="AP351" s="1"/>
  <c r="AQ351" s="1"/>
  <c r="N352"/>
  <c r="AP352" s="1"/>
  <c r="AQ352" s="1"/>
  <c r="N345"/>
  <c r="AP345" s="1"/>
  <c r="AQ345" s="1"/>
  <c r="N343"/>
  <c r="AP343" s="1"/>
  <c r="AQ343" s="1"/>
  <c r="N342"/>
  <c r="AP342" s="1"/>
  <c r="AQ342" s="1"/>
  <c r="N325"/>
  <c r="AP325" s="1"/>
  <c r="AQ325" s="1"/>
  <c r="N326"/>
  <c r="AP326" s="1"/>
  <c r="AQ326" s="1"/>
  <c r="N327"/>
  <c r="AP327" s="1"/>
  <c r="AQ327" s="1"/>
  <c r="N328"/>
  <c r="AP328" s="1"/>
  <c r="AQ328" s="1"/>
  <c r="N329"/>
  <c r="AP329" s="1"/>
  <c r="AQ329" s="1"/>
  <c r="N330"/>
  <c r="AP330" s="1"/>
  <c r="AQ330" s="1"/>
  <c r="N324"/>
  <c r="AP324" s="1"/>
  <c r="AQ324" s="1"/>
  <c r="N322"/>
  <c r="AP322" s="1"/>
  <c r="AQ322" s="1"/>
  <c r="N321"/>
  <c r="AP321" s="1"/>
  <c r="AQ321" s="1"/>
  <c r="AP14"/>
  <c r="AQ14" s="1"/>
  <c r="AP16"/>
  <c r="AQ16" s="1"/>
  <c r="AP17"/>
  <c r="AQ17" s="1"/>
  <c r="AP24"/>
  <c r="AQ24" s="1"/>
  <c r="AP27"/>
  <c r="AQ27" s="1"/>
  <c r="AP33"/>
  <c r="AQ33" s="1"/>
  <c r="AP39"/>
  <c r="AQ39" s="1"/>
  <c r="AP40"/>
  <c r="AQ40" s="1"/>
  <c r="AP41"/>
  <c r="AQ41" s="1"/>
  <c r="AP42"/>
  <c r="AQ42" s="1"/>
  <c r="AP43"/>
  <c r="AQ43" s="1"/>
  <c r="AP44"/>
  <c r="AQ44" s="1"/>
  <c r="AP45"/>
  <c r="AQ45" s="1"/>
  <c r="AP46"/>
  <c r="AQ46" s="1"/>
  <c r="AP47"/>
  <c r="AQ47" s="1"/>
  <c r="AP51"/>
  <c r="AQ51" s="1"/>
  <c r="AP52"/>
  <c r="AQ52" s="1"/>
  <c r="AP53"/>
  <c r="AQ53" s="1"/>
  <c r="AP54"/>
  <c r="AQ54" s="1"/>
  <c r="AP55"/>
  <c r="AQ55" s="1"/>
  <c r="AP56"/>
  <c r="AQ56" s="1"/>
  <c r="AP57"/>
  <c r="AQ57" s="1"/>
  <c r="AP58"/>
  <c r="AQ58" s="1"/>
  <c r="AP59"/>
  <c r="AQ59" s="1"/>
  <c r="AP60"/>
  <c r="AQ60" s="1"/>
  <c r="AP80"/>
  <c r="AQ80" s="1"/>
  <c r="AP84"/>
  <c r="AQ84" s="1"/>
  <c r="AP88"/>
  <c r="AQ88" s="1"/>
  <c r="AP93"/>
  <c r="AQ93" s="1"/>
  <c r="AP134"/>
  <c r="AQ134" s="1"/>
  <c r="AP135"/>
  <c r="AQ135" s="1"/>
  <c r="AP136"/>
  <c r="AQ136" s="1"/>
  <c r="AP158"/>
  <c r="AQ158" s="1"/>
  <c r="AP159"/>
  <c r="AQ159" s="1"/>
  <c r="AP160"/>
  <c r="AQ160" s="1"/>
  <c r="AP161"/>
  <c r="AQ161" s="1"/>
  <c r="AP162"/>
  <c r="AQ162" s="1"/>
  <c r="AP165"/>
  <c r="AQ165" s="1"/>
  <c r="AP167"/>
  <c r="AQ167" s="1"/>
  <c r="AP171"/>
  <c r="AQ171" s="1"/>
  <c r="AP176"/>
  <c r="AQ176" s="1"/>
  <c r="AP180"/>
  <c r="AQ180" s="1"/>
  <c r="AP181"/>
  <c r="AQ181" s="1"/>
  <c r="AP189"/>
  <c r="AQ189" s="1"/>
  <c r="AP197"/>
  <c r="AQ197" s="1"/>
  <c r="AP198"/>
  <c r="AQ198" s="1"/>
  <c r="AP199"/>
  <c r="AQ199" s="1"/>
  <c r="AP200"/>
  <c r="AQ200" s="1"/>
  <c r="AP201"/>
  <c r="AQ201" s="1"/>
  <c r="AP202"/>
  <c r="AQ202" s="1"/>
  <c r="AP206"/>
  <c r="AQ206" s="1"/>
  <c r="AP207"/>
  <c r="AQ207" s="1"/>
  <c r="AP208"/>
  <c r="AQ208" s="1"/>
  <c r="AP209"/>
  <c r="AQ209" s="1"/>
  <c r="AP210"/>
  <c r="AQ210" s="1"/>
  <c r="AP211"/>
  <c r="AQ211" s="1"/>
  <c r="AP212"/>
  <c r="AQ212" s="1"/>
  <c r="AP219"/>
  <c r="AQ219" s="1"/>
  <c r="AP220"/>
  <c r="AQ220" s="1"/>
  <c r="AP221"/>
  <c r="AQ221" s="1"/>
  <c r="AP222"/>
  <c r="AQ222" s="1"/>
  <c r="AP223"/>
  <c r="AQ223" s="1"/>
  <c r="AP224"/>
  <c r="AQ224" s="1"/>
  <c r="AP225"/>
  <c r="AQ225" s="1"/>
  <c r="AP226"/>
  <c r="AQ226" s="1"/>
  <c r="AP231"/>
  <c r="AQ231" s="1"/>
  <c r="AP232"/>
  <c r="AQ232" s="1"/>
  <c r="AP233"/>
  <c r="AQ233" s="1"/>
  <c r="AP234"/>
  <c r="AQ234" s="1"/>
  <c r="AP235"/>
  <c r="AQ235" s="1"/>
  <c r="AP236"/>
  <c r="AQ236" s="1"/>
  <c r="AP237"/>
  <c r="AQ237" s="1"/>
  <c r="AP238"/>
  <c r="AQ238" s="1"/>
  <c r="AP239"/>
  <c r="AQ239" s="1"/>
  <c r="AP240"/>
  <c r="AQ240" s="1"/>
  <c r="AP243"/>
  <c r="AQ243" s="1"/>
  <c r="AP244"/>
  <c r="AQ244" s="1"/>
  <c r="AP250"/>
  <c r="AQ250" s="1"/>
  <c r="AP251"/>
  <c r="AQ251" s="1"/>
  <c r="AP252"/>
  <c r="AQ252" s="1"/>
  <c r="AP253"/>
  <c r="AQ253" s="1"/>
  <c r="AP254"/>
  <c r="AQ254" s="1"/>
  <c r="AP255"/>
  <c r="AQ255" s="1"/>
  <c r="AP256"/>
  <c r="AQ256" s="1"/>
  <c r="AP257"/>
  <c r="AQ257" s="1"/>
  <c r="AP258"/>
  <c r="AQ258" s="1"/>
  <c r="AP259"/>
  <c r="AQ259" s="1"/>
  <c r="AP260"/>
  <c r="AQ260" s="1"/>
  <c r="AP261"/>
  <c r="AQ261" s="1"/>
  <c r="AP262"/>
  <c r="AQ262" s="1"/>
  <c r="AP263"/>
  <c r="AQ263" s="1"/>
  <c r="AP264"/>
  <c r="AQ264" s="1"/>
  <c r="AP265"/>
  <c r="AQ265" s="1"/>
  <c r="AP269"/>
  <c r="AQ269" s="1"/>
  <c r="AP273"/>
  <c r="AQ273" s="1"/>
  <c r="AP279"/>
  <c r="AQ279" s="1"/>
  <c r="AP284"/>
  <c r="AQ284" s="1"/>
  <c r="AP289"/>
  <c r="AQ289" s="1"/>
  <c r="AP292"/>
  <c r="AQ292" s="1"/>
  <c r="AP293"/>
  <c r="AQ293" s="1"/>
  <c r="AP294"/>
  <c r="AQ294" s="1"/>
  <c r="AP295"/>
  <c r="AQ295" s="1"/>
  <c r="AP296"/>
  <c r="AQ296" s="1"/>
  <c r="AP297"/>
  <c r="AQ297" s="1"/>
  <c r="AP298"/>
  <c r="AQ298" s="1"/>
  <c r="AP299"/>
  <c r="AQ299" s="1"/>
  <c r="AP300"/>
  <c r="AQ300" s="1"/>
  <c r="AP301"/>
  <c r="AQ301" s="1"/>
  <c r="AP302"/>
  <c r="AQ302" s="1"/>
  <c r="AP303"/>
  <c r="AQ303" s="1"/>
  <c r="AP304"/>
  <c r="AQ304" s="1"/>
  <c r="AP308"/>
  <c r="AQ308" s="1"/>
  <c r="AP309"/>
  <c r="AQ309" s="1"/>
  <c r="AP310"/>
  <c r="AQ310" s="1"/>
  <c r="AP311"/>
  <c r="AQ311" s="1"/>
  <c r="AP312"/>
  <c r="AQ312" s="1"/>
  <c r="AP313"/>
  <c r="AQ313" s="1"/>
  <c r="AP314"/>
  <c r="AQ314" s="1"/>
  <c r="AP315"/>
  <c r="AQ315" s="1"/>
  <c r="AP316"/>
  <c r="AQ316" s="1"/>
  <c r="AP317"/>
  <c r="AQ317" s="1"/>
  <c r="AP331"/>
  <c r="AQ331" s="1"/>
  <c r="AP332"/>
  <c r="AQ332" s="1"/>
  <c r="AP334"/>
  <c r="AQ334" s="1"/>
  <c r="AP335"/>
  <c r="AQ335" s="1"/>
  <c r="AP336"/>
  <c r="AQ336" s="1"/>
  <c r="AP337"/>
  <c r="AQ337" s="1"/>
  <c r="AP338"/>
  <c r="AQ338" s="1"/>
  <c r="AP353"/>
  <c r="AQ353" s="1"/>
  <c r="AP354"/>
  <c r="AQ354" s="1"/>
  <c r="AP355"/>
  <c r="AQ355" s="1"/>
  <c r="AP356"/>
  <c r="AQ356" s="1"/>
  <c r="AP357"/>
  <c r="AQ357" s="1"/>
  <c r="AP358"/>
  <c r="AQ358" s="1"/>
  <c r="AP359"/>
  <c r="AQ359" s="1"/>
  <c r="AP360"/>
  <c r="AQ360" s="1"/>
  <c r="AP361"/>
  <c r="AQ361" s="1"/>
  <c r="AP362"/>
  <c r="AQ362" s="1"/>
  <c r="AP366"/>
  <c r="AQ366" s="1"/>
  <c r="AP367"/>
  <c r="AQ367" s="1"/>
  <c r="AP368"/>
  <c r="AQ368" s="1"/>
  <c r="AP369"/>
  <c r="AQ369" s="1"/>
  <c r="AP370"/>
  <c r="AQ370" s="1"/>
  <c r="AP371"/>
  <c r="AQ371" s="1"/>
  <c r="AP372"/>
  <c r="AQ372" s="1"/>
  <c r="AP376"/>
  <c r="AQ376" s="1"/>
  <c r="AP380"/>
  <c r="AQ380" s="1"/>
  <c r="AP386"/>
  <c r="AQ386" s="1"/>
  <c r="AP388"/>
  <c r="AQ388" s="1"/>
  <c r="AP389"/>
  <c r="AQ389" s="1"/>
  <c r="AP390"/>
  <c r="AQ390" s="1"/>
  <c r="AP391"/>
  <c r="AQ391" s="1"/>
  <c r="AP392"/>
  <c r="AQ392" s="1"/>
  <c r="AP393"/>
  <c r="AQ393" s="1"/>
  <c r="AP394"/>
  <c r="AQ394" s="1"/>
  <c r="AP395"/>
  <c r="AQ395" s="1"/>
  <c r="AP396"/>
  <c r="AQ396" s="1"/>
  <c r="AP397"/>
  <c r="AQ397" s="1"/>
  <c r="AP398"/>
  <c r="AQ398" s="1"/>
  <c r="AP410"/>
  <c r="AQ410" s="1"/>
  <c r="AP411"/>
  <c r="AQ411" s="1"/>
  <c r="AP412"/>
  <c r="AQ412" s="1"/>
  <c r="AP413"/>
  <c r="AQ413" s="1"/>
  <c r="AP414"/>
  <c r="AQ414" s="1"/>
  <c r="AP415"/>
  <c r="AQ415" s="1"/>
  <c r="AP416"/>
  <c r="AQ416" s="1"/>
  <c r="AP417"/>
  <c r="AQ417" s="1"/>
  <c r="AP418"/>
  <c r="AQ418" s="1"/>
  <c r="AP419"/>
  <c r="AQ419" s="1"/>
  <c r="AP420"/>
  <c r="AQ420" s="1"/>
  <c r="AP421"/>
  <c r="AQ421" s="1"/>
  <c r="AP422"/>
  <c r="AQ422" s="1"/>
  <c r="AP423"/>
  <c r="AQ423" s="1"/>
  <c r="AP424"/>
  <c r="AQ424" s="1"/>
  <c r="AP425"/>
  <c r="AQ425" s="1"/>
  <c r="AP438"/>
  <c r="AQ438" s="1"/>
  <c r="AP450"/>
  <c r="AQ450" s="1"/>
  <c r="AP451"/>
  <c r="AQ451" s="1"/>
  <c r="AP452"/>
  <c r="AQ452" s="1"/>
  <c r="AP453"/>
  <c r="AQ453" s="1"/>
  <c r="AP454"/>
  <c r="AQ454" s="1"/>
  <c r="AP455"/>
  <c r="AQ455" s="1"/>
  <c r="AP456"/>
  <c r="AQ456" s="1"/>
  <c r="AP471"/>
  <c r="AQ471" s="1"/>
  <c r="AP472"/>
  <c r="AQ472" s="1"/>
  <c r="AP473"/>
  <c r="AQ473" s="1"/>
  <c r="AP474"/>
  <c r="AQ474" s="1"/>
  <c r="AP475"/>
  <c r="AQ475" s="1"/>
  <c r="AP476"/>
  <c r="AQ476" s="1"/>
  <c r="AP477"/>
  <c r="AQ477" s="1"/>
  <c r="AP478"/>
  <c r="AQ478" s="1"/>
  <c r="AP479"/>
  <c r="AQ479" s="1"/>
  <c r="AP486"/>
  <c r="AQ486" s="1"/>
  <c r="AP492"/>
  <c r="AQ492" s="1"/>
  <c r="AP493"/>
  <c r="AQ493" s="1"/>
  <c r="AP494"/>
  <c r="AQ494" s="1"/>
  <c r="AP495"/>
  <c r="AQ495" s="1"/>
  <c r="AP496"/>
  <c r="AQ496" s="1"/>
  <c r="AP497"/>
  <c r="AQ497" s="1"/>
  <c r="AP498"/>
  <c r="AQ498" s="1"/>
  <c r="AP499"/>
  <c r="AQ499" s="1"/>
  <c r="AP500"/>
  <c r="AQ500" s="1"/>
  <c r="AP501"/>
  <c r="AQ501" s="1"/>
  <c r="AP502"/>
  <c r="AQ502" s="1"/>
  <c r="AP503"/>
  <c r="AQ503" s="1"/>
  <c r="AP504"/>
  <c r="AQ504" s="1"/>
  <c r="AP505"/>
  <c r="AQ505" s="1"/>
  <c r="AP511"/>
  <c r="AQ511" s="1"/>
  <c r="AP517"/>
  <c r="AQ517" s="1"/>
  <c r="AP518"/>
  <c r="AQ518" s="1"/>
  <c r="AP522"/>
  <c r="AQ522" s="1"/>
  <c r="AP523"/>
  <c r="AQ523" s="1"/>
  <c r="AP524"/>
  <c r="AQ524" s="1"/>
  <c r="AP525"/>
  <c r="AQ525" s="1"/>
  <c r="AP526"/>
  <c r="AQ526" s="1"/>
  <c r="AP528"/>
  <c r="AQ528" s="1"/>
  <c r="AP529"/>
  <c r="AQ529" s="1"/>
  <c r="AP530"/>
  <c r="AQ530" s="1"/>
  <c r="AP531"/>
  <c r="AQ531" s="1"/>
  <c r="AP532"/>
  <c r="AQ532" s="1"/>
  <c r="AP533"/>
  <c r="AQ533" s="1"/>
  <c r="AP534"/>
  <c r="AQ534" s="1"/>
  <c r="AP538"/>
  <c r="AQ538" s="1"/>
  <c r="AP541"/>
  <c r="AQ541" s="1"/>
  <c r="AP542"/>
  <c r="AQ542" s="1"/>
  <c r="AP546"/>
  <c r="AQ546" s="1"/>
  <c r="AP547"/>
  <c r="AQ547" s="1"/>
  <c r="AP551"/>
  <c r="AQ551" s="1"/>
  <c r="AP552"/>
  <c r="AQ552" s="1"/>
  <c r="AP554"/>
  <c r="AQ554" s="1"/>
  <c r="AP555"/>
  <c r="AQ555" s="1"/>
  <c r="AP556"/>
  <c r="AQ556" s="1"/>
  <c r="AP557"/>
  <c r="AQ557" s="1"/>
  <c r="AP575"/>
  <c r="AQ575" s="1"/>
  <c r="AP576"/>
  <c r="AQ576" s="1"/>
  <c r="AP577"/>
  <c r="AQ577" s="1"/>
  <c r="AP579"/>
  <c r="AQ579" s="1"/>
  <c r="AP580"/>
  <c r="AQ580" s="1"/>
  <c r="AP581"/>
  <c r="AQ581" s="1"/>
  <c r="AP582"/>
  <c r="AQ582" s="1"/>
  <c r="AP583"/>
  <c r="AQ583" s="1"/>
  <c r="AP584"/>
  <c r="AQ584" s="1"/>
  <c r="AP585"/>
  <c r="AQ585" s="1"/>
  <c r="AP586"/>
  <c r="AQ586" s="1"/>
  <c r="AP590"/>
  <c r="AQ590" s="1"/>
  <c r="AP591"/>
  <c r="AQ591" s="1"/>
  <c r="AP596"/>
  <c r="AQ596" s="1"/>
  <c r="AP597"/>
  <c r="AQ597" s="1"/>
  <c r="AP598"/>
  <c r="AQ598" s="1"/>
  <c r="AP599"/>
  <c r="AQ599" s="1"/>
  <c r="AP600"/>
  <c r="AQ600" s="1"/>
  <c r="AP601"/>
  <c r="AQ601" s="1"/>
  <c r="AP602"/>
  <c r="AQ602" s="1"/>
  <c r="AP603"/>
  <c r="AQ603" s="1"/>
  <c r="AP604"/>
  <c r="AQ604" s="1"/>
  <c r="AP605"/>
  <c r="AQ605" s="1"/>
  <c r="AP606"/>
  <c r="AQ606" s="1"/>
  <c r="AP607"/>
  <c r="AQ607" s="1"/>
  <c r="AP611"/>
  <c r="AQ611" s="1"/>
  <c r="AP613"/>
  <c r="AQ613" s="1"/>
  <c r="AP615"/>
  <c r="AQ615" s="1"/>
  <c r="AP616"/>
  <c r="AQ616" s="1"/>
  <c r="AP618"/>
  <c r="AQ618" s="1"/>
  <c r="AP619"/>
  <c r="AQ619" s="1"/>
  <c r="AP620"/>
  <c r="AQ620" s="1"/>
  <c r="AP621"/>
  <c r="AQ621" s="1"/>
  <c r="AP622"/>
  <c r="AQ622" s="1"/>
  <c r="AP623"/>
  <c r="AQ623" s="1"/>
  <c r="AP624"/>
  <c r="AQ624" s="1"/>
  <c r="AP625"/>
  <c r="AQ625" s="1"/>
  <c r="AP635"/>
  <c r="AQ635" s="1"/>
  <c r="AP636"/>
  <c r="AQ636" s="1"/>
  <c r="AP637"/>
  <c r="AQ637" s="1"/>
  <c r="AP638"/>
  <c r="AQ638" s="1"/>
  <c r="AP639"/>
  <c r="AQ639" s="1"/>
  <c r="AP642"/>
  <c r="AQ642" s="1"/>
  <c r="AP643"/>
  <c r="AQ643" s="1"/>
  <c r="AP645"/>
  <c r="AQ645" s="1"/>
  <c r="AP647"/>
  <c r="AQ647" s="1"/>
  <c r="AP649"/>
  <c r="AQ649" s="1"/>
  <c r="AP650"/>
  <c r="AQ650" s="1"/>
  <c r="AP651"/>
  <c r="AQ651" s="1"/>
  <c r="AP652"/>
  <c r="AQ652" s="1"/>
  <c r="AP687"/>
  <c r="AQ687" s="1"/>
  <c r="AP688"/>
  <c r="AQ688" s="1"/>
  <c r="AP689"/>
  <c r="AQ689" s="1"/>
  <c r="AP690"/>
  <c r="AQ690" s="1"/>
  <c r="AP691"/>
  <c r="AQ691" s="1"/>
  <c r="AP692"/>
  <c r="AQ692" s="1"/>
  <c r="AP693"/>
  <c r="AQ693" s="1"/>
  <c r="AP694"/>
  <c r="AQ694" s="1"/>
  <c r="AP698"/>
  <c r="AQ698" s="1"/>
  <c r="AP699"/>
  <c r="AQ699" s="1"/>
  <c r="AP702"/>
  <c r="AQ702" s="1"/>
  <c r="AP703"/>
  <c r="AQ703" s="1"/>
  <c r="AP704"/>
  <c r="AQ704" s="1"/>
  <c r="AP706"/>
  <c r="AQ706" s="1"/>
  <c r="AP707"/>
  <c r="AQ707" s="1"/>
  <c r="AP710"/>
  <c r="AQ710" s="1"/>
  <c r="AP711"/>
  <c r="AQ711" s="1"/>
  <c r="AP714"/>
  <c r="AQ714" s="1"/>
  <c r="AP715"/>
  <c r="AQ715" s="1"/>
  <c r="AP716"/>
  <c r="AQ716" s="1"/>
  <c r="AP717"/>
  <c r="AQ717" s="1"/>
  <c r="AP718"/>
  <c r="AQ718" s="1"/>
  <c r="AP719"/>
  <c r="AQ719" s="1"/>
  <c r="AP720"/>
  <c r="AQ720" s="1"/>
  <c r="AP721"/>
  <c r="AQ721" s="1"/>
  <c r="AP728"/>
  <c r="AQ728" s="1"/>
  <c r="AP730"/>
  <c r="AQ730" s="1"/>
  <c r="AP732"/>
  <c r="AQ732" s="1"/>
  <c r="AP733"/>
  <c r="AQ733" s="1"/>
  <c r="AP735"/>
  <c r="AQ735" s="1"/>
  <c r="AP737"/>
  <c r="AQ737" s="1"/>
  <c r="AP738"/>
  <c r="AQ738" s="1"/>
  <c r="AP739"/>
  <c r="AQ739" s="1"/>
  <c r="AP740"/>
  <c r="AQ740" s="1"/>
  <c r="AP741"/>
  <c r="AQ741" s="1"/>
  <c r="AP742"/>
  <c r="AQ742" s="1"/>
  <c r="AP743"/>
  <c r="AQ743" s="1"/>
  <c r="AP744"/>
  <c r="AQ744" s="1"/>
  <c r="AP745"/>
  <c r="AQ745" s="1"/>
  <c r="AP746"/>
  <c r="AQ746" s="1"/>
  <c r="AP747"/>
  <c r="AQ747" s="1"/>
  <c r="AP748"/>
  <c r="AQ748" s="1"/>
  <c r="AP751"/>
  <c r="AQ751" s="1"/>
  <c r="AP754"/>
  <c r="AQ754" s="1"/>
  <c r="AP762"/>
  <c r="AQ762" s="1"/>
  <c r="AP763"/>
  <c r="AQ763" s="1"/>
  <c r="AP764"/>
  <c r="AQ764" s="1"/>
  <c r="AP765"/>
  <c r="AQ765" s="1"/>
  <c r="T378"/>
  <c r="AX9"/>
  <c r="AY9" s="1"/>
  <c r="AW9"/>
  <c r="AM9"/>
  <c r="AX8"/>
  <c r="AY8" s="1"/>
  <c r="AW8"/>
  <c r="AM8"/>
  <c r="AX7"/>
  <c r="AY7" s="1"/>
  <c r="AW7"/>
  <c r="AM7"/>
  <c r="AX59"/>
  <c r="AY59" s="1"/>
  <c r="AW59"/>
  <c r="AM59"/>
  <c r="AX58"/>
  <c r="AY58" s="1"/>
  <c r="AW58"/>
  <c r="AM58"/>
  <c r="AX57"/>
  <c r="AY57" s="1"/>
  <c r="AW57"/>
  <c r="AM57"/>
  <c r="AX161"/>
  <c r="AY161" s="1"/>
  <c r="AW161"/>
  <c r="AM161"/>
  <c r="AX160"/>
  <c r="AY160" s="1"/>
  <c r="AW160"/>
  <c r="AM160"/>
  <c r="AX159"/>
  <c r="AY159" s="1"/>
  <c r="AW159"/>
  <c r="AM159"/>
  <c r="AX211"/>
  <c r="AY211" s="1"/>
  <c r="AW211"/>
  <c r="AM211"/>
  <c r="AX210"/>
  <c r="AY210" s="1"/>
  <c r="AW210"/>
  <c r="AM210"/>
  <c r="AX209"/>
  <c r="AY209" s="1"/>
  <c r="AW209"/>
  <c r="AM209"/>
  <c r="AX225"/>
  <c r="AY225" s="1"/>
  <c r="AW225"/>
  <c r="AM225"/>
  <c r="AX224"/>
  <c r="AY224" s="1"/>
  <c r="AW224"/>
  <c r="AM224"/>
  <c r="AX223"/>
  <c r="AY223" s="1"/>
  <c r="AW223"/>
  <c r="AM223"/>
  <c r="AX238"/>
  <c r="AY238" s="1"/>
  <c r="AW238"/>
  <c r="AM238"/>
  <c r="AX237"/>
  <c r="AY237" s="1"/>
  <c r="AW237"/>
  <c r="AM237"/>
  <c r="AX236"/>
  <c r="AY236" s="1"/>
  <c r="AW236"/>
  <c r="AM236"/>
  <c r="AX264"/>
  <c r="AY264" s="1"/>
  <c r="AW264"/>
  <c r="AM264"/>
  <c r="AX263"/>
  <c r="AY263" s="1"/>
  <c r="AW263"/>
  <c r="AM263"/>
  <c r="AX262"/>
  <c r="AY262" s="1"/>
  <c r="AW262"/>
  <c r="AM262"/>
  <c r="AX316"/>
  <c r="AY316" s="1"/>
  <c r="AW316"/>
  <c r="AM316"/>
  <c r="AX315"/>
  <c r="AY315" s="1"/>
  <c r="AW315"/>
  <c r="AM315"/>
  <c r="AX314"/>
  <c r="AY314" s="1"/>
  <c r="AW314"/>
  <c r="AM314"/>
  <c r="AX337"/>
  <c r="AY337" s="1"/>
  <c r="AW337"/>
  <c r="AM337"/>
  <c r="AX336"/>
  <c r="AY336" s="1"/>
  <c r="AW336"/>
  <c r="AM336"/>
  <c r="AX335"/>
  <c r="AY335" s="1"/>
  <c r="AW335"/>
  <c r="AM335"/>
  <c r="AX371"/>
  <c r="AY371" s="1"/>
  <c r="AW371"/>
  <c r="AM371"/>
  <c r="AX370"/>
  <c r="AY370" s="1"/>
  <c r="AW370"/>
  <c r="AM370"/>
  <c r="AX369"/>
  <c r="AY369" s="1"/>
  <c r="AW369"/>
  <c r="AM369"/>
  <c r="AX397"/>
  <c r="AY397" s="1"/>
  <c r="AW397"/>
  <c r="AM397"/>
  <c r="AX396"/>
  <c r="AY396" s="1"/>
  <c r="AW396"/>
  <c r="AM396"/>
  <c r="AX395"/>
  <c r="AY395" s="1"/>
  <c r="AW395"/>
  <c r="AM395"/>
  <c r="AX424"/>
  <c r="AY424" s="1"/>
  <c r="AW424"/>
  <c r="AM424"/>
  <c r="AX423"/>
  <c r="AY423" s="1"/>
  <c r="AW423"/>
  <c r="AM423"/>
  <c r="AX422"/>
  <c r="AY422" s="1"/>
  <c r="AW422"/>
  <c r="AM422"/>
  <c r="AX455"/>
  <c r="AY455" s="1"/>
  <c r="AW455"/>
  <c r="AM455"/>
  <c r="AX454"/>
  <c r="AY454" s="1"/>
  <c r="AW454"/>
  <c r="AM454"/>
  <c r="AX453"/>
  <c r="AY453" s="1"/>
  <c r="AW453"/>
  <c r="AM453"/>
  <c r="AX478"/>
  <c r="AY478" s="1"/>
  <c r="AW478"/>
  <c r="AM478"/>
  <c r="AX477"/>
  <c r="AY477" s="1"/>
  <c r="AW477"/>
  <c r="AM477"/>
  <c r="AX476"/>
  <c r="AY476" s="1"/>
  <c r="AW476"/>
  <c r="AM476"/>
  <c r="AX533"/>
  <c r="AY533" s="1"/>
  <c r="AW533"/>
  <c r="AM533"/>
  <c r="AX532"/>
  <c r="AY532" s="1"/>
  <c r="AW532"/>
  <c r="AM532"/>
  <c r="AX531"/>
  <c r="AY531" s="1"/>
  <c r="AW531"/>
  <c r="AM531"/>
  <c r="AX585"/>
  <c r="AY585" s="1"/>
  <c r="AW585"/>
  <c r="AM585"/>
  <c r="AX584"/>
  <c r="AY584" s="1"/>
  <c r="AW584"/>
  <c r="AM584"/>
  <c r="AX583"/>
  <c r="AY583" s="1"/>
  <c r="AW583"/>
  <c r="AM583"/>
  <c r="AX606"/>
  <c r="AY606" s="1"/>
  <c r="AW606"/>
  <c r="AM606"/>
  <c r="AX605"/>
  <c r="AY605" s="1"/>
  <c r="AW605"/>
  <c r="AM605"/>
  <c r="AX604"/>
  <c r="AY604" s="1"/>
  <c r="AW604"/>
  <c r="AM604"/>
  <c r="AX638"/>
  <c r="AY638" s="1"/>
  <c r="AW638"/>
  <c r="AM638"/>
  <c r="AX637"/>
  <c r="AY637" s="1"/>
  <c r="AW637"/>
  <c r="AM637"/>
  <c r="AX636"/>
  <c r="AY636" s="1"/>
  <c r="AW636"/>
  <c r="AM636"/>
  <c r="AX693"/>
  <c r="AY693" s="1"/>
  <c r="AW693"/>
  <c r="AM693"/>
  <c r="AX692"/>
  <c r="AY692" s="1"/>
  <c r="AW692"/>
  <c r="AM692"/>
  <c r="AX691"/>
  <c r="AY691" s="1"/>
  <c r="AW691"/>
  <c r="AM691"/>
  <c r="AX720"/>
  <c r="AY720" s="1"/>
  <c r="AW720"/>
  <c r="AM720"/>
  <c r="AX719"/>
  <c r="AY719" s="1"/>
  <c r="AW719"/>
  <c r="AM719"/>
  <c r="AX718"/>
  <c r="AY718" s="1"/>
  <c r="AW718"/>
  <c r="AM718"/>
  <c r="AM352" i="19" l="1"/>
  <c r="AN352" s="1"/>
  <c r="AJ68"/>
  <c r="AK68" s="1"/>
  <c r="Q142"/>
  <c r="AM143"/>
  <c r="AN143" s="1"/>
  <c r="AJ152"/>
  <c r="AK152" s="1"/>
  <c r="AM730" i="18"/>
  <c r="O696"/>
  <c r="AM699"/>
  <c r="K696"/>
  <c r="AL698"/>
  <c r="AM614"/>
  <c r="AM705"/>
  <c r="AX700"/>
  <c r="AY700" s="1"/>
  <c r="AP729"/>
  <c r="AQ729" s="1"/>
  <c r="AM728"/>
  <c r="AK729"/>
  <c r="AX729"/>
  <c r="AY729" s="1"/>
  <c r="N726"/>
  <c r="AX726" s="1"/>
  <c r="AY726" s="1"/>
  <c r="J726"/>
  <c r="AU728"/>
  <c r="AV728" s="1"/>
  <c r="K722"/>
  <c r="AP543"/>
  <c r="AQ543" s="1"/>
  <c r="AU550"/>
  <c r="AV550" s="1"/>
  <c r="AP440"/>
  <c r="AQ440" s="1"/>
  <c r="AL404"/>
  <c r="H374"/>
  <c r="AL618"/>
  <c r="AM621"/>
  <c r="AU750"/>
  <c r="AV750" s="1"/>
  <c r="H749"/>
  <c r="AL249"/>
  <c r="AL229"/>
  <c r="AP85"/>
  <c r="AP81"/>
  <c r="AQ81" s="1"/>
  <c r="AP71"/>
  <c r="AQ71" s="1"/>
  <c r="AM65"/>
  <c r="AM74"/>
  <c r="AX35"/>
  <c r="AY35" s="1"/>
  <c r="AP35"/>
  <c r="AQ35" s="1"/>
  <c r="AU21"/>
  <c r="AV21" s="1"/>
  <c r="AM21"/>
  <c r="AX270"/>
  <c r="AY270" s="1"/>
  <c r="AQ85"/>
  <c r="AL22"/>
  <c r="AM22"/>
  <c r="AL41"/>
  <c r="AM41"/>
  <c r="AL45"/>
  <c r="AM45"/>
  <c r="M63"/>
  <c r="K62"/>
  <c r="AP62" s="1"/>
  <c r="AQ62" s="1"/>
  <c r="AP63"/>
  <c r="AQ63" s="1"/>
  <c r="AX63"/>
  <c r="AY63" s="1"/>
  <c r="AK63"/>
  <c r="J65"/>
  <c r="AU65"/>
  <c r="AV65" s="1"/>
  <c r="AL75"/>
  <c r="AM75"/>
  <c r="L71"/>
  <c r="L61" s="1"/>
  <c r="L11" s="1"/>
  <c r="AW77"/>
  <c r="K227"/>
  <c r="AP227" s="1"/>
  <c r="AP228"/>
  <c r="AQ228" s="1"/>
  <c r="AP241"/>
  <c r="AQ241" s="1"/>
  <c r="AX241"/>
  <c r="AY241" s="1"/>
  <c r="AK241"/>
  <c r="AL241" s="1"/>
  <c r="G285"/>
  <c r="G34"/>
  <c r="J74"/>
  <c r="AU74"/>
  <c r="AV74" s="1"/>
  <c r="AM77"/>
  <c r="AL77"/>
  <c r="AU91"/>
  <c r="AV91" s="1"/>
  <c r="J91"/>
  <c r="J90" s="1"/>
  <c r="J89" s="1"/>
  <c r="I90"/>
  <c r="AP121"/>
  <c r="AQ121" s="1"/>
  <c r="I182"/>
  <c r="AW183"/>
  <c r="AM185"/>
  <c r="AL185"/>
  <c r="J246"/>
  <c r="J245" s="1"/>
  <c r="H12"/>
  <c r="AP13"/>
  <c r="AQ13" s="1"/>
  <c r="AL16"/>
  <c r="AM16"/>
  <c r="L18"/>
  <c r="AW19"/>
  <c r="M20"/>
  <c r="M19" s="1"/>
  <c r="M18" s="1"/>
  <c r="AP20"/>
  <c r="AQ20" s="1"/>
  <c r="AX20"/>
  <c r="AY20" s="1"/>
  <c r="AK20"/>
  <c r="K19"/>
  <c r="K18" s="1"/>
  <c r="M23"/>
  <c r="AP23"/>
  <c r="AQ23" s="1"/>
  <c r="AX23"/>
  <c r="AY23" s="1"/>
  <c r="AK23"/>
  <c r="AL36"/>
  <c r="AM36"/>
  <c r="AL40"/>
  <c r="AM40"/>
  <c r="AL42"/>
  <c r="AM42"/>
  <c r="AL44"/>
  <c r="AM44"/>
  <c r="AL46"/>
  <c r="AM46"/>
  <c r="AL51"/>
  <c r="AM51"/>
  <c r="H61"/>
  <c r="AL83"/>
  <c r="AM83"/>
  <c r="AP116"/>
  <c r="AQ116" s="1"/>
  <c r="H111"/>
  <c r="AX116"/>
  <c r="AY116" s="1"/>
  <c r="AK116"/>
  <c r="AL116" s="1"/>
  <c r="AP192"/>
  <c r="AQ192" s="1"/>
  <c r="H191"/>
  <c r="AX192"/>
  <c r="AK192"/>
  <c r="AL192" s="1"/>
  <c r="AW192"/>
  <c r="L191"/>
  <c r="L190" s="1"/>
  <c r="K275"/>
  <c r="AX276"/>
  <c r="AY276" s="1"/>
  <c r="AK276"/>
  <c r="AP276"/>
  <c r="AQ276" s="1"/>
  <c r="N280"/>
  <c r="AP281"/>
  <c r="AQ281" s="1"/>
  <c r="AK270"/>
  <c r="AL270" s="1"/>
  <c r="U11"/>
  <c r="U775" s="1"/>
  <c r="T11"/>
  <c r="AF11"/>
  <c r="AW65"/>
  <c r="S190"/>
  <c r="O11"/>
  <c r="S11"/>
  <c r="W11"/>
  <c r="AA11"/>
  <c r="AE11"/>
  <c r="AI11"/>
  <c r="P26"/>
  <c r="P25" s="1"/>
  <c r="AW74"/>
  <c r="AK82"/>
  <c r="AL82" s="1"/>
  <c r="AK86"/>
  <c r="AL86" s="1"/>
  <c r="AX169"/>
  <c r="AY169" s="1"/>
  <c r="AW191"/>
  <c r="H18"/>
  <c r="J31"/>
  <c r="AU31"/>
  <c r="AV31" s="1"/>
  <c r="AL38"/>
  <c r="AM38"/>
  <c r="AL43"/>
  <c r="AM43"/>
  <c r="AL47"/>
  <c r="AM47"/>
  <c r="AW62"/>
  <c r="AL72"/>
  <c r="AM72"/>
  <c r="AL88"/>
  <c r="AM88"/>
  <c r="AP164"/>
  <c r="AQ164" s="1"/>
  <c r="H163"/>
  <c r="AP163" s="1"/>
  <c r="AQ163" s="1"/>
  <c r="G227"/>
  <c r="AW271"/>
  <c r="I270"/>
  <c r="K285"/>
  <c r="K280" s="1"/>
  <c r="AP280" s="1"/>
  <c r="AX286"/>
  <c r="AY286" s="1"/>
  <c r="AK286"/>
  <c r="AL286" s="1"/>
  <c r="G318"/>
  <c r="J28"/>
  <c r="J26" s="1"/>
  <c r="J25" s="1"/>
  <c r="AU28"/>
  <c r="AV28" s="1"/>
  <c r="M67"/>
  <c r="AX67"/>
  <c r="AY67" s="1"/>
  <c r="AP67"/>
  <c r="AQ67" s="1"/>
  <c r="AK67"/>
  <c r="J69"/>
  <c r="AU69"/>
  <c r="AV69" s="1"/>
  <c r="AP92"/>
  <c r="AQ92" s="1"/>
  <c r="AK92"/>
  <c r="AW169"/>
  <c r="I168"/>
  <c r="AU169"/>
  <c r="AV169" s="1"/>
  <c r="AX179"/>
  <c r="AY179" s="1"/>
  <c r="AK179"/>
  <c r="P179"/>
  <c r="P178" s="1"/>
  <c r="P177" s="1"/>
  <c r="AP179"/>
  <c r="AQ179" s="1"/>
  <c r="AX184"/>
  <c r="AY184" s="1"/>
  <c r="AK184"/>
  <c r="AP184"/>
  <c r="AQ184" s="1"/>
  <c r="K183"/>
  <c r="AU183" s="1"/>
  <c r="AV183" s="1"/>
  <c r="M184"/>
  <c r="AU184" s="1"/>
  <c r="AV184" s="1"/>
  <c r="J15"/>
  <c r="J13" s="1"/>
  <c r="J12" s="1"/>
  <c r="I13"/>
  <c r="AU15"/>
  <c r="AV15" s="1"/>
  <c r="M29"/>
  <c r="AX29"/>
  <c r="AY29" s="1"/>
  <c r="AK29"/>
  <c r="AP29"/>
  <c r="AQ29" s="1"/>
  <c r="K26"/>
  <c r="K25" s="1"/>
  <c r="AK25" s="1"/>
  <c r="AL25" s="1"/>
  <c r="AL66"/>
  <c r="AM66"/>
  <c r="M70"/>
  <c r="AU70" s="1"/>
  <c r="AK70"/>
  <c r="AX70"/>
  <c r="AY70" s="1"/>
  <c r="AP70"/>
  <c r="AQ70" s="1"/>
  <c r="AU84"/>
  <c r="AV84" s="1"/>
  <c r="AW84"/>
  <c r="AX214"/>
  <c r="AY214" s="1"/>
  <c r="AK214"/>
  <c r="AL214" s="1"/>
  <c r="N213"/>
  <c r="AW267"/>
  <c r="I266"/>
  <c r="AX280"/>
  <c r="AC11"/>
  <c r="X11"/>
  <c r="AB11"/>
  <c r="AK13"/>
  <c r="AL13" s="1"/>
  <c r="AX71"/>
  <c r="AY71" s="1"/>
  <c r="AX177"/>
  <c r="AY177" s="1"/>
  <c r="AA190"/>
  <c r="AP286"/>
  <c r="AQ286" s="1"/>
  <c r="Q11"/>
  <c r="Y11"/>
  <c r="AG11"/>
  <c r="AX13"/>
  <c r="AY13" s="1"/>
  <c r="I26"/>
  <c r="AU38"/>
  <c r="AV38" s="1"/>
  <c r="G61"/>
  <c r="AX82"/>
  <c r="AY82" s="1"/>
  <c r="AX86"/>
  <c r="AY86" s="1"/>
  <c r="K90"/>
  <c r="AP90" s="1"/>
  <c r="AQ90" s="1"/>
  <c r="N190"/>
  <c r="AD190"/>
  <c r="X190"/>
  <c r="AF190"/>
  <c r="AM326"/>
  <c r="AL326"/>
  <c r="AK333"/>
  <c r="AP333"/>
  <c r="AQ333" s="1"/>
  <c r="AX344"/>
  <c r="K375"/>
  <c r="AP377"/>
  <c r="AQ377" s="1"/>
  <c r="M436"/>
  <c r="AX436"/>
  <c r="AY436" s="1"/>
  <c r="AK436"/>
  <c r="AP436"/>
  <c r="AQ436" s="1"/>
  <c r="AP462"/>
  <c r="AQ462" s="1"/>
  <c r="AX462"/>
  <c r="AY462" s="1"/>
  <c r="M462"/>
  <c r="M461" s="1"/>
  <c r="AK462"/>
  <c r="K461"/>
  <c r="K458" s="1"/>
  <c r="K457" s="1"/>
  <c r="J484"/>
  <c r="J481" s="1"/>
  <c r="J480" s="1"/>
  <c r="AM119"/>
  <c r="AL119"/>
  <c r="N121"/>
  <c r="AK121" s="1"/>
  <c r="AX123"/>
  <c r="AY123" s="1"/>
  <c r="AK123"/>
  <c r="N125"/>
  <c r="AP125" s="1"/>
  <c r="AQ125" s="1"/>
  <c r="AP127"/>
  <c r="AQ127" s="1"/>
  <c r="AP133"/>
  <c r="AQ133" s="1"/>
  <c r="N132"/>
  <c r="AP132" s="1"/>
  <c r="AQ132" s="1"/>
  <c r="AP188"/>
  <c r="AQ188" s="1"/>
  <c r="M188"/>
  <c r="AU188" s="1"/>
  <c r="AV188" s="1"/>
  <c r="AV192"/>
  <c r="G191"/>
  <c r="AM193"/>
  <c r="AL193"/>
  <c r="AW214"/>
  <c r="I213"/>
  <c r="AM226"/>
  <c r="AL226"/>
  <c r="AM239"/>
  <c r="AL239"/>
  <c r="AM241"/>
  <c r="AP267"/>
  <c r="AQ267" s="1"/>
  <c r="H266"/>
  <c r="AW275"/>
  <c r="I274"/>
  <c r="AU329"/>
  <c r="AV329" s="1"/>
  <c r="J329"/>
  <c r="AM429"/>
  <c r="AL429"/>
  <c r="AP445"/>
  <c r="AQ445" s="1"/>
  <c r="AK445"/>
  <c r="AL445" s="1"/>
  <c r="K442"/>
  <c r="AP442" s="1"/>
  <c r="AQ442" s="1"/>
  <c r="H89"/>
  <c r="AX124"/>
  <c r="AY124" s="1"/>
  <c r="AK124"/>
  <c r="AU179"/>
  <c r="AV179" s="1"/>
  <c r="J179"/>
  <c r="J178" s="1"/>
  <c r="J177" s="1"/>
  <c r="AP214"/>
  <c r="AQ214" s="1"/>
  <c r="H213"/>
  <c r="AM215"/>
  <c r="AL215"/>
  <c r="AM217"/>
  <c r="AL217"/>
  <c r="I245"/>
  <c r="AM270"/>
  <c r="AP275"/>
  <c r="AQ275" s="1"/>
  <c r="H274"/>
  <c r="AX287"/>
  <c r="AY287" s="1"/>
  <c r="AK287"/>
  <c r="AP287"/>
  <c r="AQ287" s="1"/>
  <c r="AW323"/>
  <c r="I319"/>
  <c r="AX324"/>
  <c r="AY324" s="1"/>
  <c r="AK324"/>
  <c r="AP324"/>
  <c r="AQ324" s="1"/>
  <c r="N323"/>
  <c r="AP323" s="1"/>
  <c r="AQ323" s="1"/>
  <c r="AU325"/>
  <c r="AV325" s="1"/>
  <c r="J325"/>
  <c r="AW325"/>
  <c r="AU352"/>
  <c r="AV352" s="1"/>
  <c r="J352"/>
  <c r="AL392"/>
  <c r="AM392"/>
  <c r="AK401"/>
  <c r="AX401"/>
  <c r="AY401" s="1"/>
  <c r="N427"/>
  <c r="N426" s="1"/>
  <c r="AP428"/>
  <c r="AQ428" s="1"/>
  <c r="AK459"/>
  <c r="AL459" s="1"/>
  <c r="AP459"/>
  <c r="AQ459" s="1"/>
  <c r="AW619"/>
  <c r="P619"/>
  <c r="AL620"/>
  <c r="AM620"/>
  <c r="AP713"/>
  <c r="AQ713" s="1"/>
  <c r="Z712"/>
  <c r="AP712" s="1"/>
  <c r="AQ712" s="1"/>
  <c r="AM291"/>
  <c r="AG774"/>
  <c r="AU14"/>
  <c r="AV14" s="1"/>
  <c r="AW16"/>
  <c r="AW22"/>
  <c r="AK26"/>
  <c r="AW36"/>
  <c r="AW66"/>
  <c r="AX76"/>
  <c r="AY76" s="1"/>
  <c r="AU78"/>
  <c r="AV78" s="1"/>
  <c r="AU87"/>
  <c r="AV87" s="1"/>
  <c r="AK169"/>
  <c r="AL169" s="1"/>
  <c r="AK177"/>
  <c r="AL177" s="1"/>
  <c r="U190"/>
  <c r="AU243"/>
  <c r="AV243" s="1"/>
  <c r="AU275"/>
  <c r="AV275" s="1"/>
  <c r="AW280"/>
  <c r="G12"/>
  <c r="I18"/>
  <c r="AV19"/>
  <c r="AM25"/>
  <c r="H34"/>
  <c r="I35"/>
  <c r="AK37"/>
  <c r="AX37"/>
  <c r="AY37" s="1"/>
  <c r="AV62"/>
  <c r="J64"/>
  <c r="AK64"/>
  <c r="AX64"/>
  <c r="AY64" s="1"/>
  <c r="J68"/>
  <c r="AK68"/>
  <c r="AX68"/>
  <c r="AY68" s="1"/>
  <c r="I71"/>
  <c r="AK73"/>
  <c r="AX73"/>
  <c r="AY73" s="1"/>
  <c r="J76"/>
  <c r="AW76"/>
  <c r="AL80"/>
  <c r="AP82"/>
  <c r="AQ82" s="1"/>
  <c r="AL84"/>
  <c r="I85"/>
  <c r="AP86"/>
  <c r="AQ86" s="1"/>
  <c r="AU92"/>
  <c r="AV92" s="1"/>
  <c r="G111"/>
  <c r="AK115"/>
  <c r="AU123"/>
  <c r="AV123" s="1"/>
  <c r="AP123"/>
  <c r="AQ123" s="1"/>
  <c r="AP130"/>
  <c r="AQ130" s="1"/>
  <c r="AP173"/>
  <c r="AQ173" s="1"/>
  <c r="AP177"/>
  <c r="AQ177" s="1"/>
  <c r="AX178"/>
  <c r="AY178" s="1"/>
  <c r="AU180"/>
  <c r="AV180" s="1"/>
  <c r="AX188"/>
  <c r="AY188" s="1"/>
  <c r="R190"/>
  <c r="Z190"/>
  <c r="AH190"/>
  <c r="AM218"/>
  <c r="AK228"/>
  <c r="AL228" s="1"/>
  <c r="AX228"/>
  <c r="AY228" s="1"/>
  <c r="AL278"/>
  <c r="AW285"/>
  <c r="AU286"/>
  <c r="AV286" s="1"/>
  <c r="AW286"/>
  <c r="AU287"/>
  <c r="AV287" s="1"/>
  <c r="AW290"/>
  <c r="AU323"/>
  <c r="AL384"/>
  <c r="AP401"/>
  <c r="AQ401" s="1"/>
  <c r="AU407"/>
  <c r="AV407" s="1"/>
  <c r="J428"/>
  <c r="R426"/>
  <c r="V426"/>
  <c r="Z426"/>
  <c r="AD426"/>
  <c r="AK700"/>
  <c r="AL700" s="1"/>
  <c r="AH773"/>
  <c r="G290"/>
  <c r="AP342"/>
  <c r="AQ342" s="1"/>
  <c r="N341"/>
  <c r="AP341" s="1"/>
  <c r="AQ341" s="1"/>
  <c r="AX352"/>
  <c r="AY352" s="1"/>
  <c r="AK352"/>
  <c r="AP352"/>
  <c r="AQ352" s="1"/>
  <c r="AM586"/>
  <c r="AL586"/>
  <c r="AL751"/>
  <c r="AM751"/>
  <c r="AU83"/>
  <c r="AV83" s="1"/>
  <c r="I82"/>
  <c r="AM110"/>
  <c r="AL110"/>
  <c r="AP169"/>
  <c r="AQ169" s="1"/>
  <c r="H168"/>
  <c r="AW178"/>
  <c r="I177"/>
  <c r="AU217"/>
  <c r="AV217" s="1"/>
  <c r="M217"/>
  <c r="AP247"/>
  <c r="AQ247" s="1"/>
  <c r="M247"/>
  <c r="K246"/>
  <c r="AM272"/>
  <c r="AL272"/>
  <c r="AY344"/>
  <c r="G340"/>
  <c r="AX347"/>
  <c r="AY347" s="1"/>
  <c r="AK347"/>
  <c r="AP347"/>
  <c r="AQ347" s="1"/>
  <c r="AM349"/>
  <c r="AL349"/>
  <c r="AU351"/>
  <c r="AV351" s="1"/>
  <c r="U334"/>
  <c r="AW334" s="1"/>
  <c r="AU387"/>
  <c r="AV387" s="1"/>
  <c r="AK387"/>
  <c r="AP387"/>
  <c r="AQ387" s="1"/>
  <c r="AP407"/>
  <c r="AQ407" s="1"/>
  <c r="AK407"/>
  <c r="AX407"/>
  <c r="AY407" s="1"/>
  <c r="G426"/>
  <c r="AM491"/>
  <c r="AL491"/>
  <c r="L608"/>
  <c r="AX752"/>
  <c r="AY752" s="1"/>
  <c r="AL763"/>
  <c r="AM763"/>
  <c r="AX81"/>
  <c r="AK81"/>
  <c r="G81"/>
  <c r="AX85"/>
  <c r="AK85"/>
  <c r="G85"/>
  <c r="AW116"/>
  <c r="I115"/>
  <c r="AU124"/>
  <c r="AV124" s="1"/>
  <c r="J121"/>
  <c r="J115" s="1"/>
  <c r="J112" s="1"/>
  <c r="J111" s="1"/>
  <c r="M185"/>
  <c r="AU185"/>
  <c r="AV185" s="1"/>
  <c r="AU191"/>
  <c r="AX216"/>
  <c r="AY216" s="1"/>
  <c r="AK216"/>
  <c r="AP216"/>
  <c r="AQ216" s="1"/>
  <c r="P216"/>
  <c r="P214" s="1"/>
  <c r="P213" s="1"/>
  <c r="P190" s="1"/>
  <c r="AK227"/>
  <c r="AL227" s="1"/>
  <c r="AP229"/>
  <c r="AQ229" s="1"/>
  <c r="M229"/>
  <c r="M228" s="1"/>
  <c r="M227" s="1"/>
  <c r="AU242"/>
  <c r="AV242" s="1"/>
  <c r="I241"/>
  <c r="AP249"/>
  <c r="AQ249" s="1"/>
  <c r="M249"/>
  <c r="AU249" s="1"/>
  <c r="AV249" s="1"/>
  <c r="AX285"/>
  <c r="AX290"/>
  <c r="AK290"/>
  <c r="AL290" s="1"/>
  <c r="AP290"/>
  <c r="AQ290" s="1"/>
  <c r="M326"/>
  <c r="AW326"/>
  <c r="L323"/>
  <c r="L319" s="1"/>
  <c r="L318" s="1"/>
  <c r="AM330"/>
  <c r="AL330"/>
  <c r="AU348"/>
  <c r="AV348" s="1"/>
  <c r="J348"/>
  <c r="AP379"/>
  <c r="AQ379" s="1"/>
  <c r="K378"/>
  <c r="AP378" s="1"/>
  <c r="AQ378" s="1"/>
  <c r="AX379"/>
  <c r="AY379" s="1"/>
  <c r="AK379"/>
  <c r="AU379"/>
  <c r="AV379" s="1"/>
  <c r="AU380"/>
  <c r="AV380" s="1"/>
  <c r="P380"/>
  <c r="AL391"/>
  <c r="AM391"/>
  <c r="AL398"/>
  <c r="AM398"/>
  <c r="AU402"/>
  <c r="AV402" s="1"/>
  <c r="AK408"/>
  <c r="AP408"/>
  <c r="AQ408" s="1"/>
  <c r="AW428"/>
  <c r="I427"/>
  <c r="AW462"/>
  <c r="L461"/>
  <c r="AL741"/>
  <c r="AM741"/>
  <c r="AU37"/>
  <c r="AV37" s="1"/>
  <c r="AW72"/>
  <c r="AU73"/>
  <c r="AV73" s="1"/>
  <c r="AW75"/>
  <c r="AP76"/>
  <c r="AQ76" s="1"/>
  <c r="M77"/>
  <c r="M71" s="1"/>
  <c r="AK78"/>
  <c r="AU178"/>
  <c r="AV178" s="1"/>
  <c r="AC190"/>
  <c r="AY192"/>
  <c r="AP270"/>
  <c r="AQ270" s="1"/>
  <c r="AX271"/>
  <c r="AY271" s="1"/>
  <c r="M280"/>
  <c r="U280"/>
  <c r="AC280"/>
  <c r="J291"/>
  <c r="J290" s="1"/>
  <c r="AU290" s="1"/>
  <c r="AW291"/>
  <c r="N320"/>
  <c r="AP320" s="1"/>
  <c r="AQ320" s="1"/>
  <c r="AX333"/>
  <c r="AY333" s="1"/>
  <c r="AJ351"/>
  <c r="AU462"/>
  <c r="AV462" s="1"/>
  <c r="AP588"/>
  <c r="AQ588" s="1"/>
  <c r="AK32"/>
  <c r="AK35"/>
  <c r="AL35" s="1"/>
  <c r="AK71"/>
  <c r="AL71" s="1"/>
  <c r="AK76"/>
  <c r="M78"/>
  <c r="AX78"/>
  <c r="AY78" s="1"/>
  <c r="AW86"/>
  <c r="AP87"/>
  <c r="AQ87" s="1"/>
  <c r="AX87"/>
  <c r="AY87" s="1"/>
  <c r="AP91"/>
  <c r="AQ91" s="1"/>
  <c r="K111"/>
  <c r="AU116"/>
  <c r="AV116" s="1"/>
  <c r="AP172"/>
  <c r="AQ172" s="1"/>
  <c r="AP185"/>
  <c r="AQ185" s="1"/>
  <c r="AK188"/>
  <c r="Q190"/>
  <c r="Y190"/>
  <c r="AG190"/>
  <c r="AV214"/>
  <c r="AW217"/>
  <c r="AW246"/>
  <c r="AK247"/>
  <c r="J271"/>
  <c r="J270" s="1"/>
  <c r="J190" s="1"/>
  <c r="AX291"/>
  <c r="AY291" s="1"/>
  <c r="AP291"/>
  <c r="AQ291" s="1"/>
  <c r="M323"/>
  <c r="M319" s="1"/>
  <c r="M318" s="1"/>
  <c r="H340"/>
  <c r="AW351"/>
  <c r="AW380"/>
  <c r="AX325"/>
  <c r="AY325" s="1"/>
  <c r="AK325"/>
  <c r="AX328"/>
  <c r="AY328" s="1"/>
  <c r="AK328"/>
  <c r="AP328"/>
  <c r="AQ328" s="1"/>
  <c r="AM332"/>
  <c r="AL332"/>
  <c r="AU345"/>
  <c r="AV345" s="1"/>
  <c r="I344"/>
  <c r="AX350"/>
  <c r="AY350" s="1"/>
  <c r="AK350"/>
  <c r="AM372"/>
  <c r="AL372"/>
  <c r="AP385"/>
  <c r="AQ385" s="1"/>
  <c r="P385"/>
  <c r="AU385" s="1"/>
  <c r="AV385" s="1"/>
  <c r="AK385"/>
  <c r="N378"/>
  <c r="N374" s="1"/>
  <c r="N373" s="1"/>
  <c r="AM388"/>
  <c r="AL388"/>
  <c r="AM403"/>
  <c r="AL403"/>
  <c r="J432"/>
  <c r="J430" s="1"/>
  <c r="AU432"/>
  <c r="AV432" s="1"/>
  <c r="AM470"/>
  <c r="AL470"/>
  <c r="AX544"/>
  <c r="AY544" s="1"/>
  <c r="K539"/>
  <c r="K536" s="1"/>
  <c r="AP544"/>
  <c r="AQ544" s="1"/>
  <c r="AL725"/>
  <c r="AM725"/>
  <c r="AL727"/>
  <c r="AM727"/>
  <c r="AL762"/>
  <c r="AM762"/>
  <c r="AM169"/>
  <c r="AP178"/>
  <c r="AQ178" s="1"/>
  <c r="AM214"/>
  <c r="I228"/>
  <c r="AP230"/>
  <c r="AQ230" s="1"/>
  <c r="AK242"/>
  <c r="AK248"/>
  <c r="AX248"/>
  <c r="AY248" s="1"/>
  <c r="N267"/>
  <c r="N266" s="1"/>
  <c r="AP271"/>
  <c r="AQ271" s="1"/>
  <c r="AK291"/>
  <c r="AL291" s="1"/>
  <c r="AV323"/>
  <c r="AJ345"/>
  <c r="AW345"/>
  <c r="M344"/>
  <c r="M340" s="1"/>
  <c r="M339" s="1"/>
  <c r="M374"/>
  <c r="M373" s="1"/>
  <c r="AX385"/>
  <c r="AY385" s="1"/>
  <c r="AK428"/>
  <c r="AL428" s="1"/>
  <c r="O427"/>
  <c r="O426" s="1"/>
  <c r="AU431"/>
  <c r="AV431" s="1"/>
  <c r="AU460"/>
  <c r="AV460" s="1"/>
  <c r="AU542"/>
  <c r="AV542" s="1"/>
  <c r="AX329"/>
  <c r="AY329" s="1"/>
  <c r="AK329"/>
  <c r="AM345"/>
  <c r="AL345"/>
  <c r="AX348"/>
  <c r="AY348" s="1"/>
  <c r="AK348"/>
  <c r="AX351"/>
  <c r="AY351" s="1"/>
  <c r="AK351"/>
  <c r="G399"/>
  <c r="AU408"/>
  <c r="AV408" s="1"/>
  <c r="J408"/>
  <c r="I400"/>
  <c r="AM425"/>
  <c r="AL425"/>
  <c r="AP431"/>
  <c r="AQ431" s="1"/>
  <c r="AK431"/>
  <c r="AX431"/>
  <c r="AY431" s="1"/>
  <c r="K430"/>
  <c r="AX432"/>
  <c r="AY432" s="1"/>
  <c r="AK432"/>
  <c r="AP432"/>
  <c r="AQ432" s="1"/>
  <c r="M432"/>
  <c r="AP437"/>
  <c r="AQ437" s="1"/>
  <c r="AX437"/>
  <c r="AY437" s="1"/>
  <c r="AK437"/>
  <c r="AU437"/>
  <c r="AV437" s="1"/>
  <c r="M437"/>
  <c r="AU468"/>
  <c r="AV468" s="1"/>
  <c r="J468"/>
  <c r="AW468"/>
  <c r="AX483"/>
  <c r="AY483" s="1"/>
  <c r="AK483"/>
  <c r="AP483"/>
  <c r="AQ483" s="1"/>
  <c r="AU483"/>
  <c r="AV483" s="1"/>
  <c r="M483"/>
  <c r="M482" s="1"/>
  <c r="K482"/>
  <c r="H535"/>
  <c r="O539"/>
  <c r="O536" s="1"/>
  <c r="O535" s="1"/>
  <c r="AW542"/>
  <c r="P542"/>
  <c r="P539" s="1"/>
  <c r="P536" s="1"/>
  <c r="P535" s="1"/>
  <c r="AW549"/>
  <c r="P549"/>
  <c r="AP589"/>
  <c r="AQ589" s="1"/>
  <c r="Q588"/>
  <c r="Q587" s="1"/>
  <c r="AP587" s="1"/>
  <c r="AQ587" s="1"/>
  <c r="AL607"/>
  <c r="AM607"/>
  <c r="AU726"/>
  <c r="AV726" s="1"/>
  <c r="I722"/>
  <c r="AW750"/>
  <c r="R749"/>
  <c r="AK178"/>
  <c r="AK230"/>
  <c r="AK271"/>
  <c r="J340"/>
  <c r="J339" s="1"/>
  <c r="I374"/>
  <c r="L426"/>
  <c r="M458"/>
  <c r="M457" s="1"/>
  <c r="AU549"/>
  <c r="AV549" s="1"/>
  <c r="AW726"/>
  <c r="J404"/>
  <c r="AU404" s="1"/>
  <c r="AV404" s="1"/>
  <c r="H400"/>
  <c r="AX406"/>
  <c r="AY406" s="1"/>
  <c r="AK406"/>
  <c r="H426"/>
  <c r="AL472"/>
  <c r="AM472"/>
  <c r="AW482"/>
  <c r="L481"/>
  <c r="AP485"/>
  <c r="AQ485" s="1"/>
  <c r="M485"/>
  <c r="K484"/>
  <c r="AP484" s="1"/>
  <c r="AQ484" s="1"/>
  <c r="AK485"/>
  <c r="AM488"/>
  <c r="AL488"/>
  <c r="AL619"/>
  <c r="AM619"/>
  <c r="AX712"/>
  <c r="AY712" s="1"/>
  <c r="AK766"/>
  <c r="AP766"/>
  <c r="AQ766" s="1"/>
  <c r="AP769"/>
  <c r="AQ769" s="1"/>
  <c r="Z768"/>
  <c r="AW324"/>
  <c r="AW328"/>
  <c r="AP404"/>
  <c r="AQ404" s="1"/>
  <c r="AX404"/>
  <c r="AY404" s="1"/>
  <c r="AY428"/>
  <c r="K439"/>
  <c r="AK439" s="1"/>
  <c r="AL439" s="1"/>
  <c r="AB458"/>
  <c r="AB457" s="1"/>
  <c r="P696"/>
  <c r="AP700"/>
  <c r="AQ700" s="1"/>
  <c r="AW711"/>
  <c r="AU712"/>
  <c r="AV712" s="1"/>
  <c r="AW434"/>
  <c r="J434"/>
  <c r="AU459"/>
  <c r="AW459"/>
  <c r="I458"/>
  <c r="G458"/>
  <c r="AP463"/>
  <c r="AQ463" s="1"/>
  <c r="J463"/>
  <c r="H461"/>
  <c r="H458" s="1"/>
  <c r="AX463"/>
  <c r="AY463" s="1"/>
  <c r="J464"/>
  <c r="I461"/>
  <c r="AW464"/>
  <c r="AP470"/>
  <c r="AQ470" s="1"/>
  <c r="M470"/>
  <c r="AU470" s="1"/>
  <c r="AV470" s="1"/>
  <c r="AX470"/>
  <c r="AY470" s="1"/>
  <c r="AL471"/>
  <c r="AM471"/>
  <c r="AL479"/>
  <c r="AM479"/>
  <c r="I480"/>
  <c r="AU481"/>
  <c r="H481"/>
  <c r="AM487"/>
  <c r="AL487"/>
  <c r="G535"/>
  <c r="AP537"/>
  <c r="AQ537" s="1"/>
  <c r="AU540"/>
  <c r="AV540" s="1"/>
  <c r="J540"/>
  <c r="J539" s="1"/>
  <c r="J536" s="1"/>
  <c r="J535" s="1"/>
  <c r="I539"/>
  <c r="AW540"/>
  <c r="AW699"/>
  <c r="P699"/>
  <c r="Z752"/>
  <c r="AK752" s="1"/>
  <c r="AK753"/>
  <c r="AP753"/>
  <c r="AQ753" s="1"/>
  <c r="N344"/>
  <c r="AP344" s="1"/>
  <c r="AQ344" s="1"/>
  <c r="AJ346"/>
  <c r="O378"/>
  <c r="O374" s="1"/>
  <c r="O373" s="1"/>
  <c r="P379"/>
  <c r="P378" s="1"/>
  <c r="P374" s="1"/>
  <c r="P373" s="1"/>
  <c r="AX384"/>
  <c r="AY384" s="1"/>
  <c r="AM390"/>
  <c r="J406"/>
  <c r="AU406" s="1"/>
  <c r="AV406" s="1"/>
  <c r="AP406"/>
  <c r="AQ406" s="1"/>
  <c r="T426"/>
  <c r="M429"/>
  <c r="M428" s="1"/>
  <c r="AB430"/>
  <c r="AB427" s="1"/>
  <c r="AB426" s="1"/>
  <c r="AW433"/>
  <c r="M433"/>
  <c r="AU434"/>
  <c r="AV434" s="1"/>
  <c r="AU436"/>
  <c r="AV436" s="1"/>
  <c r="AK440"/>
  <c r="AL440" s="1"/>
  <c r="AK442"/>
  <c r="AL442" s="1"/>
  <c r="AK449"/>
  <c r="AL449" s="1"/>
  <c r="AK463"/>
  <c r="AU464"/>
  <c r="AV464" s="1"/>
  <c r="AU466"/>
  <c r="AV466" s="1"/>
  <c r="AX485"/>
  <c r="AY485" s="1"/>
  <c r="AW484"/>
  <c r="H696"/>
  <c r="AD695"/>
  <c r="R695"/>
  <c r="AM731"/>
  <c r="AX467"/>
  <c r="AY467" s="1"/>
  <c r="AK467"/>
  <c r="G481"/>
  <c r="AP488"/>
  <c r="AQ488" s="1"/>
  <c r="M488"/>
  <c r="AU543"/>
  <c r="AV543" s="1"/>
  <c r="J543"/>
  <c r="AW553"/>
  <c r="J553"/>
  <c r="T610"/>
  <c r="T609" s="1"/>
  <c r="T608" s="1"/>
  <c r="AX612"/>
  <c r="AY612" s="1"/>
  <c r="AK612"/>
  <c r="I612"/>
  <c r="J615"/>
  <c r="J612" s="1"/>
  <c r="J610" s="1"/>
  <c r="J609" s="1"/>
  <c r="J608" s="1"/>
  <c r="AW615"/>
  <c r="J617"/>
  <c r="AU617" s="1"/>
  <c r="AV617" s="1"/>
  <c r="H610"/>
  <c r="AX617"/>
  <c r="AY617" s="1"/>
  <c r="AK617"/>
  <c r="H640"/>
  <c r="AP640" s="1"/>
  <c r="AQ640" s="1"/>
  <c r="AP641"/>
  <c r="AQ641" s="1"/>
  <c r="G696"/>
  <c r="G722"/>
  <c r="AP725"/>
  <c r="AQ725" s="1"/>
  <c r="P725"/>
  <c r="P723" s="1"/>
  <c r="N723"/>
  <c r="AX725"/>
  <c r="AY725" s="1"/>
  <c r="AW732"/>
  <c r="AU732"/>
  <c r="AV732" s="1"/>
  <c r="J732"/>
  <c r="AK402"/>
  <c r="AK433"/>
  <c r="AK434"/>
  <c r="M464"/>
  <c r="M466"/>
  <c r="AL466"/>
  <c r="AX484"/>
  <c r="AY484" s="1"/>
  <c r="AW487"/>
  <c r="V536"/>
  <c r="V535" s="1"/>
  <c r="AW543"/>
  <c r="AU547"/>
  <c r="AV547" s="1"/>
  <c r="K608"/>
  <c r="AM687"/>
  <c r="AM689"/>
  <c r="V695"/>
  <c r="S695"/>
  <c r="AV459"/>
  <c r="AX464"/>
  <c r="AY464" s="1"/>
  <c r="AK464"/>
  <c r="AP491"/>
  <c r="AQ491" s="1"/>
  <c r="M491"/>
  <c r="AU491" s="1"/>
  <c r="AV491" s="1"/>
  <c r="AP549"/>
  <c r="AQ549" s="1"/>
  <c r="Z539"/>
  <c r="Z536" s="1"/>
  <c r="U608"/>
  <c r="AL622"/>
  <c r="AM622"/>
  <c r="AX697"/>
  <c r="AY697" s="1"/>
  <c r="AK697"/>
  <c r="AW697"/>
  <c r="L696"/>
  <c r="AU710"/>
  <c r="AV710" s="1"/>
  <c r="J710"/>
  <c r="AW710"/>
  <c r="AW730"/>
  <c r="P730"/>
  <c r="AU733"/>
  <c r="AV733" s="1"/>
  <c r="J733"/>
  <c r="AW733"/>
  <c r="J737"/>
  <c r="AW737"/>
  <c r="AU737"/>
  <c r="AV737" s="1"/>
  <c r="AK435"/>
  <c r="L458"/>
  <c r="L457" s="1"/>
  <c r="P458"/>
  <c r="P457" s="1"/>
  <c r="T458"/>
  <c r="T457" s="1"/>
  <c r="X458"/>
  <c r="X457" s="1"/>
  <c r="X774" s="1"/>
  <c r="AF458"/>
  <c r="AF457" s="1"/>
  <c r="AF774" s="1"/>
  <c r="O481"/>
  <c r="O480" s="1"/>
  <c r="AV484"/>
  <c r="P484"/>
  <c r="P481" s="1"/>
  <c r="P480" s="1"/>
  <c r="AH774"/>
  <c r="I536"/>
  <c r="M536"/>
  <c r="M535" s="1"/>
  <c r="AC536"/>
  <c r="AC535" s="1"/>
  <c r="R608"/>
  <c r="AA608"/>
  <c r="T696"/>
  <c r="T695" s="1"/>
  <c r="AB696"/>
  <c r="AB695" s="1"/>
  <c r="AP697"/>
  <c r="AQ697" s="1"/>
  <c r="O612"/>
  <c r="O610" s="1"/>
  <c r="O609" s="1"/>
  <c r="AW614"/>
  <c r="P614"/>
  <c r="P612" s="1"/>
  <c r="P610" s="1"/>
  <c r="P609" s="1"/>
  <c r="P608" s="1"/>
  <c r="AU700"/>
  <c r="AV700" s="1"/>
  <c r="AW700"/>
  <c r="AU701"/>
  <c r="AV701" s="1"/>
  <c r="J700"/>
  <c r="J696" s="1"/>
  <c r="J723"/>
  <c r="AW752"/>
  <c r="I749"/>
  <c r="AU752"/>
  <c r="AV752" s="1"/>
  <c r="AK460"/>
  <c r="AK468"/>
  <c r="AK489"/>
  <c r="AX489"/>
  <c r="AY489" s="1"/>
  <c r="AK490"/>
  <c r="AX543"/>
  <c r="AY543" s="1"/>
  <c r="AX550"/>
  <c r="AY550" s="1"/>
  <c r="Q608"/>
  <c r="Y608"/>
  <c r="I695"/>
  <c r="M696"/>
  <c r="M695" s="1"/>
  <c r="Q696"/>
  <c r="Q695" s="1"/>
  <c r="U696"/>
  <c r="U695" s="1"/>
  <c r="Y696"/>
  <c r="Y695" s="1"/>
  <c r="AC696"/>
  <c r="AC695" s="1"/>
  <c r="AG696"/>
  <c r="AG773" s="1"/>
  <c r="AW705"/>
  <c r="AX723"/>
  <c r="AY723" s="1"/>
  <c r="AU727"/>
  <c r="AV727" s="1"/>
  <c r="K749"/>
  <c r="O749"/>
  <c r="O695" s="1"/>
  <c r="S749"/>
  <c r="W749"/>
  <c r="W695" s="1"/>
  <c r="AA749"/>
  <c r="AA695" s="1"/>
  <c r="AE749"/>
  <c r="AE695" s="1"/>
  <c r="M749"/>
  <c r="G608"/>
  <c r="AW727"/>
  <c r="P727"/>
  <c r="P726" s="1"/>
  <c r="AK734"/>
  <c r="Z726"/>
  <c r="Z722" s="1"/>
  <c r="AX750"/>
  <c r="AY750" s="1"/>
  <c r="AK750"/>
  <c r="AL750" s="1"/>
  <c r="AW763"/>
  <c r="P763"/>
  <c r="AU763"/>
  <c r="AV763" s="1"/>
  <c r="AK550"/>
  <c r="AL550" s="1"/>
  <c r="S608"/>
  <c r="AU619"/>
  <c r="AV619" s="1"/>
  <c r="AU736"/>
  <c r="AV736" s="1"/>
  <c r="AP750"/>
  <c r="AQ750" s="1"/>
  <c r="AU753"/>
  <c r="AV753" s="1"/>
  <c r="Z700"/>
  <c r="AU705"/>
  <c r="AV705" s="1"/>
  <c r="H722"/>
  <c r="G749"/>
  <c r="AK723"/>
  <c r="AL723" s="1"/>
  <c r="P439" i="17"/>
  <c r="P426" s="1"/>
  <c r="P608"/>
  <c r="K439"/>
  <c r="H439"/>
  <c r="AA408"/>
  <c r="AB408" s="1"/>
  <c r="J536"/>
  <c r="J535" s="1"/>
  <c r="AF548"/>
  <c r="AG548" s="1"/>
  <c r="K722"/>
  <c r="AA215"/>
  <c r="AC215" s="1"/>
  <c r="AA384"/>
  <c r="AC384" s="1"/>
  <c r="M439"/>
  <c r="AC471"/>
  <c r="M536"/>
  <c r="M535" s="1"/>
  <c r="AB702"/>
  <c r="AB45"/>
  <c r="AK66"/>
  <c r="AL66" s="1"/>
  <c r="K61"/>
  <c r="K11" s="1"/>
  <c r="AF73"/>
  <c r="AG73" s="1"/>
  <c r="AN91"/>
  <c r="AO91" s="1"/>
  <c r="AB93"/>
  <c r="G111"/>
  <c r="AA123"/>
  <c r="AA184"/>
  <c r="AC265"/>
  <c r="AF283"/>
  <c r="AG283" s="1"/>
  <c r="G319"/>
  <c r="G318" s="1"/>
  <c r="N319"/>
  <c r="N318" s="1"/>
  <c r="AB388"/>
  <c r="AF464"/>
  <c r="AG464" s="1"/>
  <c r="AB586"/>
  <c r="AB618"/>
  <c r="AB716"/>
  <c r="L749"/>
  <c r="M427"/>
  <c r="M426" s="1"/>
  <c r="AB24"/>
  <c r="AK32"/>
  <c r="AL32" s="1"/>
  <c r="AK36"/>
  <c r="AL36" s="1"/>
  <c r="AB41"/>
  <c r="AB56"/>
  <c r="H61"/>
  <c r="AF123"/>
  <c r="AG123" s="1"/>
  <c r="AN124"/>
  <c r="AO124" s="1"/>
  <c r="AF230"/>
  <c r="AG230" s="1"/>
  <c r="J458"/>
  <c r="J457" s="1"/>
  <c r="N608"/>
  <c r="H319"/>
  <c r="H318" s="1"/>
  <c r="L340"/>
  <c r="L339" s="1"/>
  <c r="AK349"/>
  <c r="AL349" s="1"/>
  <c r="J608"/>
  <c r="AK697"/>
  <c r="AL697" s="1"/>
  <c r="AC53"/>
  <c r="P61"/>
  <c r="AA64"/>
  <c r="G61"/>
  <c r="M61"/>
  <c r="M11" s="1"/>
  <c r="AK75"/>
  <c r="AL75" s="1"/>
  <c r="AF77"/>
  <c r="AG77" s="1"/>
  <c r="AB84"/>
  <c r="AF133"/>
  <c r="AG133" s="1"/>
  <c r="AC136"/>
  <c r="AB180"/>
  <c r="AB269"/>
  <c r="AA326"/>
  <c r="AB326" s="1"/>
  <c r="AC607"/>
  <c r="AB611"/>
  <c r="AB698"/>
  <c r="J700"/>
  <c r="J696" s="1"/>
  <c r="I723"/>
  <c r="I722" s="1"/>
  <c r="O722"/>
  <c r="AF729"/>
  <c r="AG729" s="1"/>
  <c r="AC730"/>
  <c r="AC739"/>
  <c r="AB754"/>
  <c r="AK64"/>
  <c r="AL64" s="1"/>
  <c r="AN74"/>
  <c r="AO74" s="1"/>
  <c r="AC88"/>
  <c r="AA91"/>
  <c r="AB91" s="1"/>
  <c r="AB158"/>
  <c r="AN215"/>
  <c r="AO215" s="1"/>
  <c r="L319"/>
  <c r="L318" s="1"/>
  <c r="AF326"/>
  <c r="AG326" s="1"/>
  <c r="K340"/>
  <c r="K339" s="1"/>
  <c r="AA349"/>
  <c r="AC349" s="1"/>
  <c r="AF352"/>
  <c r="AG352" s="1"/>
  <c r="I440"/>
  <c r="AA440" s="1"/>
  <c r="AB440" s="1"/>
  <c r="H749"/>
  <c r="AB43"/>
  <c r="AC46"/>
  <c r="AB52"/>
  <c r="AN64"/>
  <c r="AO64" s="1"/>
  <c r="I116"/>
  <c r="I111" s="1"/>
  <c r="AF179"/>
  <c r="AG179" s="1"/>
  <c r="AK230"/>
  <c r="AL230" s="1"/>
  <c r="I271"/>
  <c r="I270" s="1"/>
  <c r="AF270" s="1"/>
  <c r="AB279"/>
  <c r="AB334"/>
  <c r="H340"/>
  <c r="H339" s="1"/>
  <c r="O340"/>
  <c r="O339" s="1"/>
  <c r="AN349"/>
  <c r="AO349" s="1"/>
  <c r="M374"/>
  <c r="M373" s="1"/>
  <c r="AA379"/>
  <c r="AK382"/>
  <c r="AL382" s="1"/>
  <c r="AN384"/>
  <c r="AO384" s="1"/>
  <c r="AC391"/>
  <c r="H427"/>
  <c r="H426" s="1"/>
  <c r="J439"/>
  <c r="N439"/>
  <c r="AA441"/>
  <c r="AB441" s="1"/>
  <c r="AA444"/>
  <c r="AB444" s="1"/>
  <c r="AF448"/>
  <c r="AG448" s="1"/>
  <c r="G458"/>
  <c r="G457" s="1"/>
  <c r="AB472"/>
  <c r="L481"/>
  <c r="L480" s="1"/>
  <c r="P481"/>
  <c r="P480" s="1"/>
  <c r="AA488"/>
  <c r="AC488" s="1"/>
  <c r="G536"/>
  <c r="G535" s="1"/>
  <c r="K536"/>
  <c r="K535" s="1"/>
  <c r="AB616"/>
  <c r="AB714"/>
  <c r="M722"/>
  <c r="AA731"/>
  <c r="AB731" s="1"/>
  <c r="AC751"/>
  <c r="K749"/>
  <c r="P11"/>
  <c r="J320"/>
  <c r="AF320" s="1"/>
  <c r="AG320" s="1"/>
  <c r="AK330"/>
  <c r="AL330" s="1"/>
  <c r="AF333"/>
  <c r="AG333" s="1"/>
  <c r="O458"/>
  <c r="O457" s="1"/>
  <c r="AK550"/>
  <c r="AL550" s="1"/>
  <c r="H696"/>
  <c r="J116"/>
  <c r="AN119"/>
  <c r="AO119" s="1"/>
  <c r="AN184"/>
  <c r="AO184" s="1"/>
  <c r="O280"/>
  <c r="K319"/>
  <c r="K318" s="1"/>
  <c r="AN379"/>
  <c r="AO379" s="1"/>
  <c r="AA382"/>
  <c r="AC382" s="1"/>
  <c r="I428"/>
  <c r="AK428" s="1"/>
  <c r="AL428" s="1"/>
  <c r="O427"/>
  <c r="L439"/>
  <c r="L426" s="1"/>
  <c r="AF447"/>
  <c r="AG447" s="1"/>
  <c r="P458"/>
  <c r="P457" s="1"/>
  <c r="H481"/>
  <c r="O481"/>
  <c r="O480" s="1"/>
  <c r="P536"/>
  <c r="P535" s="1"/>
  <c r="I589"/>
  <c r="I588" s="1"/>
  <c r="I587" s="1"/>
  <c r="AB711"/>
  <c r="P696"/>
  <c r="AC717"/>
  <c r="AB728"/>
  <c r="AC740"/>
  <c r="AC743"/>
  <c r="AK750"/>
  <c r="AL750" s="1"/>
  <c r="P749"/>
  <c r="AF175"/>
  <c r="AG175" s="1"/>
  <c r="J173"/>
  <c r="J172" s="1"/>
  <c r="AF172" s="1"/>
  <c r="AG172" s="1"/>
  <c r="AC212"/>
  <c r="AB212"/>
  <c r="AC217"/>
  <c r="AB217"/>
  <c r="AB390"/>
  <c r="AC390"/>
  <c r="AN433"/>
  <c r="AO433" s="1"/>
  <c r="AK433"/>
  <c r="AL433" s="1"/>
  <c r="AF433"/>
  <c r="AG433" s="1"/>
  <c r="AC483"/>
  <c r="AB483"/>
  <c r="AN490"/>
  <c r="AO490" s="1"/>
  <c r="AF490"/>
  <c r="AG490" s="1"/>
  <c r="AF614"/>
  <c r="AG614" s="1"/>
  <c r="AK614"/>
  <c r="AL614" s="1"/>
  <c r="AA614"/>
  <c r="AM702"/>
  <c r="AB710"/>
  <c r="AC710"/>
  <c r="AF217"/>
  <c r="AG217" s="1"/>
  <c r="AN217"/>
  <c r="AO217" s="1"/>
  <c r="J214"/>
  <c r="J213" s="1"/>
  <c r="AN213" s="1"/>
  <c r="AO213" s="1"/>
  <c r="AK243"/>
  <c r="AL243" s="1"/>
  <c r="AC277"/>
  <c r="AB277"/>
  <c r="AC293"/>
  <c r="AB293"/>
  <c r="AB379"/>
  <c r="AC379"/>
  <c r="AC704"/>
  <c r="AB704"/>
  <c r="AA218"/>
  <c r="AB218" s="1"/>
  <c r="AN327"/>
  <c r="AO327" s="1"/>
  <c r="AA327"/>
  <c r="AB327" s="1"/>
  <c r="AK327"/>
  <c r="AL327" s="1"/>
  <c r="AN330"/>
  <c r="AO330" s="1"/>
  <c r="AA330"/>
  <c r="AB330" s="1"/>
  <c r="AF346"/>
  <c r="AG346" s="1"/>
  <c r="AN346"/>
  <c r="AO346" s="1"/>
  <c r="AA346"/>
  <c r="AC346" s="1"/>
  <c r="AK350"/>
  <c r="AL350" s="1"/>
  <c r="AF350"/>
  <c r="AG350" s="1"/>
  <c r="AF377"/>
  <c r="AG377" s="1"/>
  <c r="I375"/>
  <c r="AF375" s="1"/>
  <c r="AG375" s="1"/>
  <c r="AA443"/>
  <c r="AB443" s="1"/>
  <c r="AF443"/>
  <c r="AG443" s="1"/>
  <c r="AA446"/>
  <c r="AB446" s="1"/>
  <c r="AF446"/>
  <c r="AG446" s="1"/>
  <c r="AN468"/>
  <c r="AO468" s="1"/>
  <c r="AF468"/>
  <c r="AG468" s="1"/>
  <c r="AA540"/>
  <c r="AB540" s="1"/>
  <c r="AF540"/>
  <c r="AG540" s="1"/>
  <c r="AF612"/>
  <c r="AG612" s="1"/>
  <c r="K610"/>
  <c r="K609" s="1"/>
  <c r="K608" s="1"/>
  <c r="AB688"/>
  <c r="AC688"/>
  <c r="AM731"/>
  <c r="AF68"/>
  <c r="AG68" s="1"/>
  <c r="P373"/>
  <c r="I26"/>
  <c r="AN26" s="1"/>
  <c r="AO26" s="1"/>
  <c r="J61"/>
  <c r="AK278"/>
  <c r="AL278" s="1"/>
  <c r="AN291"/>
  <c r="AO291" s="1"/>
  <c r="P340"/>
  <c r="P339" s="1"/>
  <c r="AK490"/>
  <c r="AL490" s="1"/>
  <c r="AK702"/>
  <c r="AL702" s="1"/>
  <c r="AM712"/>
  <c r="AC16"/>
  <c r="AF20"/>
  <c r="AG20" s="1"/>
  <c r="AF23"/>
  <c r="AG23" s="1"/>
  <c r="AC33"/>
  <c r="AK37"/>
  <c r="AL37" s="1"/>
  <c r="AF37"/>
  <c r="AG37" s="1"/>
  <c r="AN37"/>
  <c r="AO37" s="1"/>
  <c r="AC42"/>
  <c r="AC47"/>
  <c r="AC60"/>
  <c r="N61"/>
  <c r="AN66"/>
  <c r="AO66" s="1"/>
  <c r="AA68"/>
  <c r="L61"/>
  <c r="L11" s="1"/>
  <c r="AK72"/>
  <c r="AL72" s="1"/>
  <c r="AA73"/>
  <c r="AF74"/>
  <c r="AG74" s="1"/>
  <c r="AK78"/>
  <c r="AL78" s="1"/>
  <c r="AC80"/>
  <c r="AA119"/>
  <c r="AC119" s="1"/>
  <c r="AA124"/>
  <c r="AC124" s="1"/>
  <c r="AN185"/>
  <c r="AO185" s="1"/>
  <c r="K190"/>
  <c r="AB193"/>
  <c r="AB215"/>
  <c r="AM267"/>
  <c r="I280"/>
  <c r="N280"/>
  <c r="K280"/>
  <c r="AK291"/>
  <c r="AL291" s="1"/>
  <c r="I319"/>
  <c r="I318" s="1"/>
  <c r="J378"/>
  <c r="J374" s="1"/>
  <c r="J373" s="1"/>
  <c r="L374"/>
  <c r="L373" s="1"/>
  <c r="AA401"/>
  <c r="AC401" s="1"/>
  <c r="I484"/>
  <c r="AF484" s="1"/>
  <c r="AG484" s="1"/>
  <c r="AF487"/>
  <c r="AG487" s="1"/>
  <c r="AN491"/>
  <c r="AO491" s="1"/>
  <c r="AK545"/>
  <c r="AL545" s="1"/>
  <c r="AN614"/>
  <c r="AO614" s="1"/>
  <c r="AN700"/>
  <c r="AO700" s="1"/>
  <c r="M696"/>
  <c r="AB715"/>
  <c r="AB721"/>
  <c r="P722"/>
  <c r="AC331"/>
  <c r="AB331"/>
  <c r="AF407"/>
  <c r="AG407" s="1"/>
  <c r="AA407"/>
  <c r="AC407" s="1"/>
  <c r="AA466"/>
  <c r="AK466"/>
  <c r="AL466" s="1"/>
  <c r="AA543"/>
  <c r="AB543" s="1"/>
  <c r="AF543"/>
  <c r="AG543" s="1"/>
  <c r="AB694"/>
  <c r="AC694"/>
  <c r="AC737"/>
  <c r="AB737"/>
  <c r="AA179"/>
  <c r="AC226"/>
  <c r="AB226"/>
  <c r="AF276"/>
  <c r="AG276" s="1"/>
  <c r="AN276"/>
  <c r="AO276" s="1"/>
  <c r="AA276"/>
  <c r="J286"/>
  <c r="J285" s="1"/>
  <c r="J280" s="1"/>
  <c r="AN287"/>
  <c r="AO287" s="1"/>
  <c r="AA287"/>
  <c r="AC287" s="1"/>
  <c r="AN345"/>
  <c r="AO345" s="1"/>
  <c r="AF345"/>
  <c r="AG345" s="1"/>
  <c r="AN405"/>
  <c r="AO405" s="1"/>
  <c r="AA405"/>
  <c r="AB405" s="1"/>
  <c r="AN460"/>
  <c r="AO460" s="1"/>
  <c r="H459"/>
  <c r="AA459" s="1"/>
  <c r="AB459" s="1"/>
  <c r="AF460"/>
  <c r="AG460" s="1"/>
  <c r="AN248"/>
  <c r="AO248" s="1"/>
  <c r="AA248"/>
  <c r="AC248" s="1"/>
  <c r="AK380"/>
  <c r="AL380" s="1"/>
  <c r="AM380"/>
  <c r="AC425"/>
  <c r="AB425"/>
  <c r="AA431"/>
  <c r="AN431"/>
  <c r="AO431" s="1"/>
  <c r="AN435"/>
  <c r="AO435" s="1"/>
  <c r="AK435"/>
  <c r="AL435" s="1"/>
  <c r="AF435"/>
  <c r="AG435" s="1"/>
  <c r="AF470"/>
  <c r="AG470" s="1"/>
  <c r="AN470"/>
  <c r="AO470" s="1"/>
  <c r="AA470"/>
  <c r="AB699"/>
  <c r="AC699"/>
  <c r="AM701"/>
  <c r="AN705"/>
  <c r="AO705" s="1"/>
  <c r="AA705"/>
  <c r="AN729"/>
  <c r="AO729" s="1"/>
  <c r="AA729"/>
  <c r="J726"/>
  <c r="AN726" s="1"/>
  <c r="AO726" s="1"/>
  <c r="AM753"/>
  <c r="AC765"/>
  <c r="AB765"/>
  <c r="AK14"/>
  <c r="AL14" s="1"/>
  <c r="AK68"/>
  <c r="AL68" s="1"/>
  <c r="AN72"/>
  <c r="AO72" s="1"/>
  <c r="J130"/>
  <c r="AF130" s="1"/>
  <c r="AG130" s="1"/>
  <c r="I275"/>
  <c r="I274" s="1"/>
  <c r="AF274" s="1"/>
  <c r="J341"/>
  <c r="AF341" s="1"/>
  <c r="AG341" s="1"/>
  <c r="AK487"/>
  <c r="AL487" s="1"/>
  <c r="AN487"/>
  <c r="AO487" s="1"/>
  <c r="AK544"/>
  <c r="AL544" s="1"/>
  <c r="AK546"/>
  <c r="AL546" s="1"/>
  <c r="I696"/>
  <c r="AK22"/>
  <c r="AL22" s="1"/>
  <c r="G34"/>
  <c r="O61"/>
  <c r="O11" s="1"/>
  <c r="AK65"/>
  <c r="AL65" s="1"/>
  <c r="Y61"/>
  <c r="Y11" s="1"/>
  <c r="AF78"/>
  <c r="AG78" s="1"/>
  <c r="AK92"/>
  <c r="AL92" s="1"/>
  <c r="AF122"/>
  <c r="AG122" s="1"/>
  <c r="AF163"/>
  <c r="AG163" s="1"/>
  <c r="I169"/>
  <c r="I168" s="1"/>
  <c r="AA168" s="1"/>
  <c r="AB168" s="1"/>
  <c r="AN179"/>
  <c r="AO179" s="1"/>
  <c r="AK185"/>
  <c r="AL185" s="1"/>
  <c r="P190"/>
  <c r="L190"/>
  <c r="O190"/>
  <c r="AF242"/>
  <c r="AG242" s="1"/>
  <c r="AK276"/>
  <c r="AL276" s="1"/>
  <c r="AF287"/>
  <c r="AG287" s="1"/>
  <c r="N373"/>
  <c r="AC385"/>
  <c r="AF405"/>
  <c r="AG405" s="1"/>
  <c r="AN407"/>
  <c r="AO407" s="1"/>
  <c r="O426"/>
  <c r="K458"/>
  <c r="K457" s="1"/>
  <c r="I482"/>
  <c r="O608"/>
  <c r="AC690"/>
  <c r="AB703"/>
  <c r="AC732"/>
  <c r="AC738"/>
  <c r="AF184"/>
  <c r="AG184" s="1"/>
  <c r="M190"/>
  <c r="AK193"/>
  <c r="AL193" s="1"/>
  <c r="AK216"/>
  <c r="AL216" s="1"/>
  <c r="I340"/>
  <c r="I339" s="1"/>
  <c r="K374"/>
  <c r="K373" s="1"/>
  <c r="O374"/>
  <c r="O373" s="1"/>
  <c r="AF382"/>
  <c r="AG382" s="1"/>
  <c r="AK384"/>
  <c r="AL384" s="1"/>
  <c r="AN429"/>
  <c r="AO429" s="1"/>
  <c r="G439"/>
  <c r="G426" s="1"/>
  <c r="N458"/>
  <c r="N457" s="1"/>
  <c r="AN462"/>
  <c r="AO462" s="1"/>
  <c r="K481"/>
  <c r="K480" s="1"/>
  <c r="AM480"/>
  <c r="AK488"/>
  <c r="AL488" s="1"/>
  <c r="L536"/>
  <c r="L535" s="1"/>
  <c r="J749"/>
  <c r="N190"/>
  <c r="AN193"/>
  <c r="AO193" s="1"/>
  <c r="O319"/>
  <c r="O318" s="1"/>
  <c r="AN333"/>
  <c r="AO333" s="1"/>
  <c r="M340"/>
  <c r="M339" s="1"/>
  <c r="AF402"/>
  <c r="AG402" s="1"/>
  <c r="L458"/>
  <c r="L457" s="1"/>
  <c r="M458"/>
  <c r="M457" s="1"/>
  <c r="M481"/>
  <c r="M480" s="1"/>
  <c r="N481"/>
  <c r="N480" s="1"/>
  <c r="AB615"/>
  <c r="AC621"/>
  <c r="K696"/>
  <c r="AA701"/>
  <c r="AC733"/>
  <c r="AA736"/>
  <c r="AC742"/>
  <c r="AC744"/>
  <c r="O749"/>
  <c r="AF15"/>
  <c r="AG15" s="1"/>
  <c r="AN15"/>
  <c r="AO15" s="1"/>
  <c r="AA15"/>
  <c r="I13"/>
  <c r="I12" s="1"/>
  <c r="AK12" s="1"/>
  <c r="AL12" s="1"/>
  <c r="AF38"/>
  <c r="AG38" s="1"/>
  <c r="AN38"/>
  <c r="AO38" s="1"/>
  <c r="AA38"/>
  <c r="AC40"/>
  <c r="AB40"/>
  <c r="AB74"/>
  <c r="AC74"/>
  <c r="AC91"/>
  <c r="AF21"/>
  <c r="AG21" s="1"/>
  <c r="AN21"/>
  <c r="AO21" s="1"/>
  <c r="AA21"/>
  <c r="AF28"/>
  <c r="AG28" s="1"/>
  <c r="AN28"/>
  <c r="AO28" s="1"/>
  <c r="AA28"/>
  <c r="AM77"/>
  <c r="AF83"/>
  <c r="AG83" s="1"/>
  <c r="I82"/>
  <c r="I81" s="1"/>
  <c r="AN83"/>
  <c r="AO83" s="1"/>
  <c r="AA83"/>
  <c r="AN115"/>
  <c r="AO115" s="1"/>
  <c r="AA115"/>
  <c r="AM169"/>
  <c r="AM12"/>
  <c r="AF31"/>
  <c r="AG31" s="1"/>
  <c r="AN31"/>
  <c r="AO31" s="1"/>
  <c r="AA31"/>
  <c r="AM32"/>
  <c r="AC51"/>
  <c r="AB51"/>
  <c r="AF76"/>
  <c r="AG76" s="1"/>
  <c r="AN76"/>
  <c r="AO76" s="1"/>
  <c r="AA76"/>
  <c r="I71"/>
  <c r="AK71" s="1"/>
  <c r="AL71" s="1"/>
  <c r="AC110"/>
  <c r="AB110"/>
  <c r="H111"/>
  <c r="AF118"/>
  <c r="AG118" s="1"/>
  <c r="AK170"/>
  <c r="AL170" s="1"/>
  <c r="AF164"/>
  <c r="AG164" s="1"/>
  <c r="AK20"/>
  <c r="AL20" s="1"/>
  <c r="AC17"/>
  <c r="AB17"/>
  <c r="G25"/>
  <c r="AC14"/>
  <c r="AB14"/>
  <c r="AK23"/>
  <c r="AL23" s="1"/>
  <c r="AM35"/>
  <c r="AB37"/>
  <c r="AC37"/>
  <c r="AB39"/>
  <c r="AC39"/>
  <c r="AC44"/>
  <c r="AB44"/>
  <c r="AM62"/>
  <c r="AC72"/>
  <c r="AB72"/>
  <c r="AK74"/>
  <c r="AL74" s="1"/>
  <c r="AM74"/>
  <c r="AM82"/>
  <c r="AM90"/>
  <c r="AM91"/>
  <c r="AK91"/>
  <c r="AL91" s="1"/>
  <c r="AB119"/>
  <c r="AK38"/>
  <c r="AL38" s="1"/>
  <c r="N11"/>
  <c r="AM20"/>
  <c r="AK29"/>
  <c r="AL29" s="1"/>
  <c r="AK77"/>
  <c r="AL77" s="1"/>
  <c r="AN70"/>
  <c r="AO70" s="1"/>
  <c r="AF70"/>
  <c r="AG70" s="1"/>
  <c r="AA70"/>
  <c r="AB123"/>
  <c r="AC123"/>
  <c r="AF126"/>
  <c r="AG126" s="1"/>
  <c r="J125"/>
  <c r="AB135"/>
  <c r="AC135"/>
  <c r="AF177"/>
  <c r="AN177"/>
  <c r="AA177"/>
  <c r="AB181"/>
  <c r="AC181"/>
  <c r="AF185"/>
  <c r="AG185" s="1"/>
  <c r="AF188"/>
  <c r="AG188" s="1"/>
  <c r="AN188"/>
  <c r="AO188" s="1"/>
  <c r="AA188"/>
  <c r="AM193"/>
  <c r="G241"/>
  <c r="AB244"/>
  <c r="AC244"/>
  <c r="AF272"/>
  <c r="AG272" s="1"/>
  <c r="AN272"/>
  <c r="AO272" s="1"/>
  <c r="AA272"/>
  <c r="AF291"/>
  <c r="AG291" s="1"/>
  <c r="H290"/>
  <c r="AN324"/>
  <c r="AO324" s="1"/>
  <c r="AA324"/>
  <c r="AF324"/>
  <c r="AG324" s="1"/>
  <c r="J323"/>
  <c r="AA323" s="1"/>
  <c r="AM326"/>
  <c r="AN329"/>
  <c r="AO329" s="1"/>
  <c r="AA329"/>
  <c r="AF329"/>
  <c r="AG329" s="1"/>
  <c r="AC345"/>
  <c r="AB345"/>
  <c r="AK348"/>
  <c r="AL348" s="1"/>
  <c r="AN351"/>
  <c r="AO351" s="1"/>
  <c r="AA351"/>
  <c r="G373"/>
  <c r="AC404"/>
  <c r="AB404"/>
  <c r="AM430"/>
  <c r="AM615"/>
  <c r="AK615"/>
  <c r="AL615" s="1"/>
  <c r="H12"/>
  <c r="AM13"/>
  <c r="I19"/>
  <c r="I18" s="1"/>
  <c r="AN18" s="1"/>
  <c r="AO18" s="1"/>
  <c r="AA20"/>
  <c r="AF22"/>
  <c r="AG22" s="1"/>
  <c r="AA23"/>
  <c r="AA29"/>
  <c r="AN29"/>
  <c r="AO29" s="1"/>
  <c r="AF36"/>
  <c r="AG36" s="1"/>
  <c r="AK63"/>
  <c r="AL63" s="1"/>
  <c r="AA65"/>
  <c r="AK67"/>
  <c r="AL67" s="1"/>
  <c r="AA69"/>
  <c r="AA75"/>
  <c r="AF115"/>
  <c r="AG115" s="1"/>
  <c r="AF132"/>
  <c r="AG132" s="1"/>
  <c r="AN178"/>
  <c r="AO178" s="1"/>
  <c r="AB185"/>
  <c r="AF214"/>
  <c r="AG214" s="1"/>
  <c r="AB239"/>
  <c r="AK249"/>
  <c r="AL249" s="1"/>
  <c r="AC273"/>
  <c r="AA291"/>
  <c r="AB291" s="1"/>
  <c r="N340"/>
  <c r="N339" s="1"/>
  <c r="AC380"/>
  <c r="G177"/>
  <c r="AM192"/>
  <c r="AM228"/>
  <c r="AF229"/>
  <c r="AG229" s="1"/>
  <c r="AN229"/>
  <c r="AO229" s="1"/>
  <c r="AA229"/>
  <c r="I228"/>
  <c r="I227" s="1"/>
  <c r="AB240"/>
  <c r="AC240"/>
  <c r="AK242"/>
  <c r="AL242" s="1"/>
  <c r="AF249"/>
  <c r="AG249" s="1"/>
  <c r="AN249"/>
  <c r="AO249" s="1"/>
  <c r="AA249"/>
  <c r="G270"/>
  <c r="H374"/>
  <c r="AB384"/>
  <c r="AK387"/>
  <c r="AL387" s="1"/>
  <c r="AA387"/>
  <c r="AN387"/>
  <c r="AO387" s="1"/>
  <c r="I378"/>
  <c r="AB392"/>
  <c r="AC392"/>
  <c r="AB398"/>
  <c r="AC398"/>
  <c r="K427"/>
  <c r="K426" s="1"/>
  <c r="AF428"/>
  <c r="AG428" s="1"/>
  <c r="AK617"/>
  <c r="AL617" s="1"/>
  <c r="H610"/>
  <c r="AN617"/>
  <c r="AO617" s="1"/>
  <c r="AA617"/>
  <c r="AF617"/>
  <c r="AG617" s="1"/>
  <c r="H640"/>
  <c r="AN63"/>
  <c r="AO63" s="1"/>
  <c r="AA63"/>
  <c r="I62"/>
  <c r="AA62" s="1"/>
  <c r="AN67"/>
  <c r="AO67" s="1"/>
  <c r="AA67"/>
  <c r="AF75"/>
  <c r="AG75" s="1"/>
  <c r="H81"/>
  <c r="AM86"/>
  <c r="AF87"/>
  <c r="AG87" s="1"/>
  <c r="AN87"/>
  <c r="AO87" s="1"/>
  <c r="AA87"/>
  <c r="I86"/>
  <c r="AK86" s="1"/>
  <c r="AL86" s="1"/>
  <c r="AN92"/>
  <c r="AO92" s="1"/>
  <c r="AA92"/>
  <c r="I90"/>
  <c r="AK90" s="1"/>
  <c r="AL90" s="1"/>
  <c r="AM116"/>
  <c r="AK124"/>
  <c r="AL124" s="1"/>
  <c r="J121"/>
  <c r="AK121" s="1"/>
  <c r="AL121" s="1"/>
  <c r="AB162"/>
  <c r="AC162"/>
  <c r="AB179"/>
  <c r="AC179"/>
  <c r="H191"/>
  <c r="AF195"/>
  <c r="AG195" s="1"/>
  <c r="J192"/>
  <c r="J191" s="1"/>
  <c r="AM214"/>
  <c r="H227"/>
  <c r="AM286"/>
  <c r="AC317"/>
  <c r="AB317"/>
  <c r="AN325"/>
  <c r="AO325" s="1"/>
  <c r="AA325"/>
  <c r="AC332"/>
  <c r="AB332"/>
  <c r="AF403"/>
  <c r="AG403" s="1"/>
  <c r="AA403"/>
  <c r="I400"/>
  <c r="I399" s="1"/>
  <c r="AK408"/>
  <c r="AL408" s="1"/>
  <c r="AM408"/>
  <c r="AK431"/>
  <c r="AL431" s="1"/>
  <c r="AF432"/>
  <c r="AG432" s="1"/>
  <c r="AN432"/>
  <c r="AO432" s="1"/>
  <c r="AA432"/>
  <c r="I430"/>
  <c r="AK430" s="1"/>
  <c r="AL430" s="1"/>
  <c r="AM433"/>
  <c r="AN436"/>
  <c r="AO436" s="1"/>
  <c r="AA436"/>
  <c r="AF436"/>
  <c r="AG436" s="1"/>
  <c r="AC466"/>
  <c r="AB466"/>
  <c r="AF537"/>
  <c r="AG537" s="1"/>
  <c r="H536"/>
  <c r="AB725"/>
  <c r="AC725"/>
  <c r="AB727"/>
  <c r="AC727"/>
  <c r="AB762"/>
  <c r="AC762"/>
  <c r="AF72"/>
  <c r="AG72" s="1"/>
  <c r="H85"/>
  <c r="AF117"/>
  <c r="AG117" s="1"/>
  <c r="AK179"/>
  <c r="AL179" s="1"/>
  <c r="G182"/>
  <c r="AM185"/>
  <c r="AB189"/>
  <c r="AC189"/>
  <c r="AN216"/>
  <c r="AO216" s="1"/>
  <c r="AA216"/>
  <c r="AF241"/>
  <c r="AN241"/>
  <c r="AA241"/>
  <c r="G245"/>
  <c r="AF247"/>
  <c r="AG247" s="1"/>
  <c r="AN247"/>
  <c r="AO247" s="1"/>
  <c r="AA247"/>
  <c r="AN268"/>
  <c r="AO268" s="1"/>
  <c r="AA268"/>
  <c r="J267"/>
  <c r="AN267" s="1"/>
  <c r="AO267" s="1"/>
  <c r="AF268"/>
  <c r="AG268" s="1"/>
  <c r="AF282"/>
  <c r="AG282" s="1"/>
  <c r="H281"/>
  <c r="H285"/>
  <c r="AC292"/>
  <c r="AB292"/>
  <c r="AM319"/>
  <c r="G340"/>
  <c r="AK351"/>
  <c r="AL351" s="1"/>
  <c r="AM334"/>
  <c r="AM351"/>
  <c r="Z351"/>
  <c r="AC372"/>
  <c r="AB372"/>
  <c r="AB389"/>
  <c r="AC389"/>
  <c r="H480"/>
  <c r="AB763"/>
  <c r="AC763"/>
  <c r="AM379"/>
  <c r="AM726"/>
  <c r="AA32"/>
  <c r="AN32"/>
  <c r="AO32" s="1"/>
  <c r="AF65"/>
  <c r="AG65" s="1"/>
  <c r="AN65"/>
  <c r="AO65" s="1"/>
  <c r="AF69"/>
  <c r="AG69" s="1"/>
  <c r="AN69"/>
  <c r="AO69" s="1"/>
  <c r="AF121"/>
  <c r="AG121" s="1"/>
  <c r="AF178"/>
  <c r="AG178" s="1"/>
  <c r="AM241"/>
  <c r="AA242"/>
  <c r="AB242" s="1"/>
  <c r="AN242"/>
  <c r="AO242" s="1"/>
  <c r="AM246"/>
  <c r="AK247"/>
  <c r="AL247" s="1"/>
  <c r="AK248"/>
  <c r="AL248" s="1"/>
  <c r="AM271"/>
  <c r="M280"/>
  <c r="AF440"/>
  <c r="AG440" s="1"/>
  <c r="AA22"/>
  <c r="I35"/>
  <c r="AA36"/>
  <c r="AA66"/>
  <c r="AK73"/>
  <c r="AL73" s="1"/>
  <c r="AF92"/>
  <c r="AG92" s="1"/>
  <c r="AK123"/>
  <c r="AL123" s="1"/>
  <c r="AF125"/>
  <c r="AG125" s="1"/>
  <c r="AM179"/>
  <c r="I183"/>
  <c r="AK217"/>
  <c r="AL217" s="1"/>
  <c r="AK241"/>
  <c r="AM242"/>
  <c r="I246"/>
  <c r="AM270"/>
  <c r="AK270"/>
  <c r="AF387"/>
  <c r="AG387" s="1"/>
  <c r="AN403"/>
  <c r="AO403" s="1"/>
  <c r="AM428"/>
  <c r="I752"/>
  <c r="I749" s="1"/>
  <c r="G274"/>
  <c r="AM276"/>
  <c r="AN278"/>
  <c r="AO278" s="1"/>
  <c r="AA278"/>
  <c r="AK325"/>
  <c r="AL325" s="1"/>
  <c r="AN328"/>
  <c r="AO328" s="1"/>
  <c r="AA328"/>
  <c r="AF328"/>
  <c r="AG328" s="1"/>
  <c r="AK345"/>
  <c r="AL345" s="1"/>
  <c r="AN347"/>
  <c r="AO347" s="1"/>
  <c r="AA347"/>
  <c r="J344"/>
  <c r="AN344" s="1"/>
  <c r="AO344" s="1"/>
  <c r="AF347"/>
  <c r="AG347" s="1"/>
  <c r="AN348"/>
  <c r="AO348" s="1"/>
  <c r="AA348"/>
  <c r="AN350"/>
  <c r="AO350" s="1"/>
  <c r="AA350"/>
  <c r="AN352"/>
  <c r="AO352" s="1"/>
  <c r="AA352"/>
  <c r="AN401"/>
  <c r="AO401" s="1"/>
  <c r="AF401"/>
  <c r="AG401" s="1"/>
  <c r="AF437"/>
  <c r="AG437" s="1"/>
  <c r="AN437"/>
  <c r="AO437" s="1"/>
  <c r="AA437"/>
  <c r="AK437"/>
  <c r="AL437" s="1"/>
  <c r="AF445"/>
  <c r="AG445" s="1"/>
  <c r="AA445"/>
  <c r="AB445" s="1"/>
  <c r="I442"/>
  <c r="AF442" s="1"/>
  <c r="AG442" s="1"/>
  <c r="AN464"/>
  <c r="AO464" s="1"/>
  <c r="AA464"/>
  <c r="AC487"/>
  <c r="AB487"/>
  <c r="AK540"/>
  <c r="AL540" s="1"/>
  <c r="AM540"/>
  <c r="AF713"/>
  <c r="AG713" s="1"/>
  <c r="N712"/>
  <c r="AA712" s="1"/>
  <c r="AB741"/>
  <c r="AC741"/>
  <c r="AA77"/>
  <c r="J112"/>
  <c r="AK119"/>
  <c r="AL119" s="1"/>
  <c r="AA170"/>
  <c r="AN170"/>
  <c r="AO170" s="1"/>
  <c r="AA214"/>
  <c r="AK326"/>
  <c r="AL326" s="1"/>
  <c r="Z345"/>
  <c r="AM345"/>
  <c r="AK379"/>
  <c r="AL379" s="1"/>
  <c r="AC393"/>
  <c r="AB401"/>
  <c r="AK403"/>
  <c r="AL403" s="1"/>
  <c r="AK287"/>
  <c r="AL287" s="1"/>
  <c r="AB287"/>
  <c r="AM291"/>
  <c r="AK329"/>
  <c r="AL329" s="1"/>
  <c r="AB409"/>
  <c r="AC409"/>
  <c r="AC491"/>
  <c r="AB491"/>
  <c r="AM750"/>
  <c r="AA78"/>
  <c r="AA178"/>
  <c r="AB178" s="1"/>
  <c r="AA230"/>
  <c r="G280"/>
  <c r="L280"/>
  <c r="P280"/>
  <c r="AM323"/>
  <c r="AA333"/>
  <c r="AK429"/>
  <c r="AL429" s="1"/>
  <c r="AK611"/>
  <c r="AL611" s="1"/>
  <c r="AF385"/>
  <c r="AG385" s="1"/>
  <c r="AK385"/>
  <c r="AL385" s="1"/>
  <c r="AF431"/>
  <c r="AG431" s="1"/>
  <c r="G481"/>
  <c r="AF483"/>
  <c r="AG483" s="1"/>
  <c r="AN483"/>
  <c r="AO483" s="1"/>
  <c r="AM542"/>
  <c r="AN544"/>
  <c r="AO544" s="1"/>
  <c r="I539"/>
  <c r="AF544"/>
  <c r="AG544" s="1"/>
  <c r="AM549"/>
  <c r="G609"/>
  <c r="AN712"/>
  <c r="AO712" s="1"/>
  <c r="AA766"/>
  <c r="AF766"/>
  <c r="AG766" s="1"/>
  <c r="AF769"/>
  <c r="AG769" s="1"/>
  <c r="N768"/>
  <c r="AF768" s="1"/>
  <c r="AG768" s="1"/>
  <c r="Z347"/>
  <c r="AN385"/>
  <c r="AO385" s="1"/>
  <c r="AK405"/>
  <c r="AL405" s="1"/>
  <c r="AF408"/>
  <c r="AG408" s="1"/>
  <c r="J427"/>
  <c r="N427"/>
  <c r="AA429"/>
  <c r="AK549"/>
  <c r="AL549" s="1"/>
  <c r="AM711"/>
  <c r="AK712"/>
  <c r="AL712" s="1"/>
  <c r="H400"/>
  <c r="AN406"/>
  <c r="AO406" s="1"/>
  <c r="AA406"/>
  <c r="AM434"/>
  <c r="AK460"/>
  <c r="AL460" s="1"/>
  <c r="AN466"/>
  <c r="AO466" s="1"/>
  <c r="AF466"/>
  <c r="AG466" s="1"/>
  <c r="AN467"/>
  <c r="AO467" s="1"/>
  <c r="AA467"/>
  <c r="AF467"/>
  <c r="AG467" s="1"/>
  <c r="AK467"/>
  <c r="AL467" s="1"/>
  <c r="AF485"/>
  <c r="AG485" s="1"/>
  <c r="AA485"/>
  <c r="L610"/>
  <c r="L609" s="1"/>
  <c r="L608" s="1"/>
  <c r="AN612"/>
  <c r="AO612" s="1"/>
  <c r="AA612"/>
  <c r="AM619"/>
  <c r="AB620"/>
  <c r="AC620"/>
  <c r="AM699"/>
  <c r="N752"/>
  <c r="AA753"/>
  <c r="AF753"/>
  <c r="AG753" s="1"/>
  <c r="Z346"/>
  <c r="AF404"/>
  <c r="AG404" s="1"/>
  <c r="AN404"/>
  <c r="AO404" s="1"/>
  <c r="AK434"/>
  <c r="AL434" s="1"/>
  <c r="AK436"/>
  <c r="AL436" s="1"/>
  <c r="AM482"/>
  <c r="AK489"/>
  <c r="AL489" s="1"/>
  <c r="AK548"/>
  <c r="AL548" s="1"/>
  <c r="AF488"/>
  <c r="AG488" s="1"/>
  <c r="AK543"/>
  <c r="AL543" s="1"/>
  <c r="AM553"/>
  <c r="AB622"/>
  <c r="AC622"/>
  <c r="G696"/>
  <c r="G722"/>
  <c r="AF725"/>
  <c r="AG725" s="1"/>
  <c r="J723"/>
  <c r="AN725"/>
  <c r="AO725" s="1"/>
  <c r="AM732"/>
  <c r="AK732"/>
  <c r="AL732" s="1"/>
  <c r="AA402"/>
  <c r="AA433"/>
  <c r="AA434"/>
  <c r="I463"/>
  <c r="AF463" s="1"/>
  <c r="AG463" s="1"/>
  <c r="AM484"/>
  <c r="AM487"/>
  <c r="AM543"/>
  <c r="AK547"/>
  <c r="AL547" s="1"/>
  <c r="AC687"/>
  <c r="AC689"/>
  <c r="AF491"/>
  <c r="AG491" s="1"/>
  <c r="AK491"/>
  <c r="AL491" s="1"/>
  <c r="AF549"/>
  <c r="AG549" s="1"/>
  <c r="N539"/>
  <c r="N536" s="1"/>
  <c r="N535" s="1"/>
  <c r="AB619"/>
  <c r="AC619"/>
  <c r="AN697"/>
  <c r="AO697" s="1"/>
  <c r="AA697"/>
  <c r="AM697"/>
  <c r="AK710"/>
  <c r="AL710" s="1"/>
  <c r="AM710"/>
  <c r="AM730"/>
  <c r="AK733"/>
  <c r="AL733" s="1"/>
  <c r="AM733"/>
  <c r="AM737"/>
  <c r="AK737"/>
  <c r="AL737" s="1"/>
  <c r="AA435"/>
  <c r="AA462"/>
  <c r="AK462"/>
  <c r="AL462" s="1"/>
  <c r="O536"/>
  <c r="O535" s="1"/>
  <c r="L696"/>
  <c r="AF697"/>
  <c r="AG697" s="1"/>
  <c r="AM614"/>
  <c r="AF646"/>
  <c r="AG646" s="1"/>
  <c r="I641"/>
  <c r="I640" s="1"/>
  <c r="I608" s="1"/>
  <c r="AM700"/>
  <c r="AK701"/>
  <c r="AL701" s="1"/>
  <c r="AM752"/>
  <c r="AA460"/>
  <c r="AA468"/>
  <c r="AA484"/>
  <c r="AA489"/>
  <c r="AN489"/>
  <c r="AO489" s="1"/>
  <c r="AA490"/>
  <c r="AN543"/>
  <c r="AO543" s="1"/>
  <c r="AN550"/>
  <c r="AO550" s="1"/>
  <c r="M608"/>
  <c r="O696"/>
  <c r="AM705"/>
  <c r="AK727"/>
  <c r="AL727" s="1"/>
  <c r="M749"/>
  <c r="AF594"/>
  <c r="AG594" s="1"/>
  <c r="P589"/>
  <c r="AM727"/>
  <c r="AA734"/>
  <c r="N726"/>
  <c r="N722" s="1"/>
  <c r="AN750"/>
  <c r="AO750" s="1"/>
  <c r="AA750"/>
  <c r="AB750" s="1"/>
  <c r="AM763"/>
  <c r="AK763"/>
  <c r="AL763" s="1"/>
  <c r="AA550"/>
  <c r="AB550" s="1"/>
  <c r="AK619"/>
  <c r="AL619" s="1"/>
  <c r="AK736"/>
  <c r="AL736" s="1"/>
  <c r="AF750"/>
  <c r="AG750" s="1"/>
  <c r="AK753"/>
  <c r="AL753" s="1"/>
  <c r="N700"/>
  <c r="AK705"/>
  <c r="AL705" s="1"/>
  <c r="H722"/>
  <c r="G749"/>
  <c r="AM110" i="15"/>
  <c r="AP713"/>
  <c r="AQ713" s="1"/>
  <c r="K610"/>
  <c r="Z752"/>
  <c r="N192"/>
  <c r="N191" s="1"/>
  <c r="N120"/>
  <c r="AP120" s="1"/>
  <c r="AQ120" s="1"/>
  <c r="AP130"/>
  <c r="N132"/>
  <c r="AP132" s="1"/>
  <c r="N125"/>
  <c r="AP125" s="1"/>
  <c r="AP126"/>
  <c r="AQ126" s="1"/>
  <c r="N121"/>
  <c r="AP121" s="1"/>
  <c r="AP122"/>
  <c r="AQ122" s="1"/>
  <c r="N112"/>
  <c r="AP131"/>
  <c r="AQ131" s="1"/>
  <c r="H750"/>
  <c r="I750"/>
  <c r="J750"/>
  <c r="K750"/>
  <c r="L750"/>
  <c r="M750"/>
  <c r="N750"/>
  <c r="O750"/>
  <c r="Q750"/>
  <c r="R750"/>
  <c r="S750"/>
  <c r="T750"/>
  <c r="U750"/>
  <c r="V750"/>
  <c r="W750"/>
  <c r="X750"/>
  <c r="Y750"/>
  <c r="Z750"/>
  <c r="AA750"/>
  <c r="AB750"/>
  <c r="AC750"/>
  <c r="AD750"/>
  <c r="AE750"/>
  <c r="AF750"/>
  <c r="I752"/>
  <c r="J752"/>
  <c r="K752"/>
  <c r="L752"/>
  <c r="M752"/>
  <c r="N752"/>
  <c r="Q752"/>
  <c r="R752"/>
  <c r="S752"/>
  <c r="T752"/>
  <c r="U752"/>
  <c r="V752"/>
  <c r="W752"/>
  <c r="X752"/>
  <c r="Y752"/>
  <c r="AA752"/>
  <c r="AB752"/>
  <c r="AC752"/>
  <c r="AD752"/>
  <c r="AE752"/>
  <c r="AF752"/>
  <c r="H768"/>
  <c r="I768"/>
  <c r="J768"/>
  <c r="K768"/>
  <c r="L768"/>
  <c r="M768"/>
  <c r="N768"/>
  <c r="O768"/>
  <c r="P768"/>
  <c r="Q768"/>
  <c r="R768"/>
  <c r="S768"/>
  <c r="T768"/>
  <c r="U768"/>
  <c r="V768"/>
  <c r="W768"/>
  <c r="X768"/>
  <c r="Y768"/>
  <c r="Z768"/>
  <c r="AA768"/>
  <c r="AB768"/>
  <c r="AC768"/>
  <c r="AD768"/>
  <c r="AE768"/>
  <c r="AF768"/>
  <c r="G752"/>
  <c r="G768"/>
  <c r="H726"/>
  <c r="K726"/>
  <c r="L726"/>
  <c r="M726"/>
  <c r="N726"/>
  <c r="Q726"/>
  <c r="R726"/>
  <c r="S726"/>
  <c r="T726"/>
  <c r="U726"/>
  <c r="V726"/>
  <c r="W726"/>
  <c r="X726"/>
  <c r="Y726"/>
  <c r="Z726"/>
  <c r="AA726"/>
  <c r="AB726"/>
  <c r="AC726"/>
  <c r="AD726"/>
  <c r="AE726"/>
  <c r="AF726"/>
  <c r="AG726"/>
  <c r="AH726"/>
  <c r="H723"/>
  <c r="I723"/>
  <c r="K723"/>
  <c r="L723"/>
  <c r="L722" s="1"/>
  <c r="M723"/>
  <c r="M722" s="1"/>
  <c r="N723"/>
  <c r="N722" s="1"/>
  <c r="O723"/>
  <c r="Q723"/>
  <c r="R723"/>
  <c r="S723"/>
  <c r="T723"/>
  <c r="U723"/>
  <c r="V723"/>
  <c r="W723"/>
  <c r="X723"/>
  <c r="Y723"/>
  <c r="Z723"/>
  <c r="AA723"/>
  <c r="AB723"/>
  <c r="AC723"/>
  <c r="AD723"/>
  <c r="AE723"/>
  <c r="AF723"/>
  <c r="H712"/>
  <c r="I712"/>
  <c r="K712"/>
  <c r="L712"/>
  <c r="M712"/>
  <c r="N712"/>
  <c r="O712"/>
  <c r="AA712"/>
  <c r="AB712"/>
  <c r="AC712"/>
  <c r="AD712"/>
  <c r="AE712"/>
  <c r="AF712"/>
  <c r="H700"/>
  <c r="K700"/>
  <c r="L700"/>
  <c r="M700"/>
  <c r="N700"/>
  <c r="Q700"/>
  <c r="R700"/>
  <c r="T700"/>
  <c r="U700"/>
  <c r="V700"/>
  <c r="W700"/>
  <c r="X700"/>
  <c r="Y700"/>
  <c r="Z700"/>
  <c r="AA700"/>
  <c r="AB700"/>
  <c r="AC700"/>
  <c r="AD700"/>
  <c r="AE700"/>
  <c r="AF700"/>
  <c r="H697"/>
  <c r="K697"/>
  <c r="L697"/>
  <c r="M697"/>
  <c r="N697"/>
  <c r="Q697"/>
  <c r="R697"/>
  <c r="S697"/>
  <c r="T697"/>
  <c r="U697"/>
  <c r="V697"/>
  <c r="W697"/>
  <c r="X697"/>
  <c r="Y697"/>
  <c r="Z697"/>
  <c r="AA697"/>
  <c r="AB697"/>
  <c r="AC697"/>
  <c r="AD697"/>
  <c r="AE697"/>
  <c r="AF697"/>
  <c r="H641"/>
  <c r="I641"/>
  <c r="I640" s="1"/>
  <c r="J641"/>
  <c r="J640" s="1"/>
  <c r="K641"/>
  <c r="K640" s="1"/>
  <c r="L641"/>
  <c r="L640" s="1"/>
  <c r="M641"/>
  <c r="M640" s="1"/>
  <c r="N641"/>
  <c r="N640" s="1"/>
  <c r="O641"/>
  <c r="O640" s="1"/>
  <c r="P641"/>
  <c r="P640" s="1"/>
  <c r="Q641"/>
  <c r="Q640" s="1"/>
  <c r="R641"/>
  <c r="R640" s="1"/>
  <c r="S641"/>
  <c r="S640" s="1"/>
  <c r="T641"/>
  <c r="T640" s="1"/>
  <c r="U641"/>
  <c r="U640" s="1"/>
  <c r="V641"/>
  <c r="V640" s="1"/>
  <c r="W641"/>
  <c r="W640" s="1"/>
  <c r="X641"/>
  <c r="X640" s="1"/>
  <c r="Y641"/>
  <c r="Y640" s="1"/>
  <c r="Z641"/>
  <c r="Z640" s="1"/>
  <c r="AA641"/>
  <c r="AA640" s="1"/>
  <c r="AB641"/>
  <c r="AB640" s="1"/>
  <c r="AC641"/>
  <c r="AC640" s="1"/>
  <c r="AD641"/>
  <c r="AD640" s="1"/>
  <c r="AE641"/>
  <c r="AE640" s="1"/>
  <c r="AF641"/>
  <c r="AF640" s="1"/>
  <c r="AG641"/>
  <c r="AG640" s="1"/>
  <c r="AH641"/>
  <c r="AH640" s="1"/>
  <c r="H610"/>
  <c r="N610"/>
  <c r="N609" s="1"/>
  <c r="H589"/>
  <c r="H588" s="1"/>
  <c r="H587" s="1"/>
  <c r="I589"/>
  <c r="I588" s="1"/>
  <c r="I587" s="1"/>
  <c r="J589"/>
  <c r="J588" s="1"/>
  <c r="J587" s="1"/>
  <c r="K589"/>
  <c r="K588" s="1"/>
  <c r="K587" s="1"/>
  <c r="L589"/>
  <c r="L588" s="1"/>
  <c r="L587" s="1"/>
  <c r="M589"/>
  <c r="M588" s="1"/>
  <c r="M587" s="1"/>
  <c r="N589"/>
  <c r="N588" s="1"/>
  <c r="N587" s="1"/>
  <c r="O589"/>
  <c r="O588" s="1"/>
  <c r="O587" s="1"/>
  <c r="P589"/>
  <c r="P588" s="1"/>
  <c r="P587" s="1"/>
  <c r="Q589"/>
  <c r="Q588" s="1"/>
  <c r="Q587" s="1"/>
  <c r="R589"/>
  <c r="R588" s="1"/>
  <c r="R587" s="1"/>
  <c r="S589"/>
  <c r="S588" s="1"/>
  <c r="S587" s="1"/>
  <c r="T589"/>
  <c r="T588" s="1"/>
  <c r="T587" s="1"/>
  <c r="U589"/>
  <c r="U588" s="1"/>
  <c r="U587" s="1"/>
  <c r="V589"/>
  <c r="V588" s="1"/>
  <c r="V587" s="1"/>
  <c r="W589"/>
  <c r="W588" s="1"/>
  <c r="W587" s="1"/>
  <c r="X589"/>
  <c r="X588" s="1"/>
  <c r="X587" s="1"/>
  <c r="Y589"/>
  <c r="Y588" s="1"/>
  <c r="Y587" s="1"/>
  <c r="Z589"/>
  <c r="Z588" s="1"/>
  <c r="Z587" s="1"/>
  <c r="AA589"/>
  <c r="AA588" s="1"/>
  <c r="AA587" s="1"/>
  <c r="AB589"/>
  <c r="AB588" s="1"/>
  <c r="AB587" s="1"/>
  <c r="AC589"/>
  <c r="AC588" s="1"/>
  <c r="AC587" s="1"/>
  <c r="AD589"/>
  <c r="AD588" s="1"/>
  <c r="AD587" s="1"/>
  <c r="AE589"/>
  <c r="AE588" s="1"/>
  <c r="AE587" s="1"/>
  <c r="AF589"/>
  <c r="AF588" s="1"/>
  <c r="AF587" s="1"/>
  <c r="H537"/>
  <c r="I537"/>
  <c r="J537"/>
  <c r="K537"/>
  <c r="L537"/>
  <c r="M537"/>
  <c r="N537"/>
  <c r="O537"/>
  <c r="P537"/>
  <c r="Q537"/>
  <c r="R537"/>
  <c r="S537"/>
  <c r="T537"/>
  <c r="U537"/>
  <c r="V537"/>
  <c r="W537"/>
  <c r="X537"/>
  <c r="Y537"/>
  <c r="Z537"/>
  <c r="AA537"/>
  <c r="AB537"/>
  <c r="AC537"/>
  <c r="AD537"/>
  <c r="AE537"/>
  <c r="AF537"/>
  <c r="H539"/>
  <c r="K539"/>
  <c r="L539"/>
  <c r="M539"/>
  <c r="N539"/>
  <c r="Q539"/>
  <c r="R539"/>
  <c r="S539"/>
  <c r="T539"/>
  <c r="U539"/>
  <c r="W539"/>
  <c r="X539"/>
  <c r="Y539"/>
  <c r="Z539"/>
  <c r="AA539"/>
  <c r="AB539"/>
  <c r="AB536" s="1"/>
  <c r="AB535" s="1"/>
  <c r="AC539"/>
  <c r="AD539"/>
  <c r="AE539"/>
  <c r="AF539"/>
  <c r="H482"/>
  <c r="I482"/>
  <c r="K482"/>
  <c r="L482"/>
  <c r="N482"/>
  <c r="O482"/>
  <c r="Q482"/>
  <c r="R482"/>
  <c r="S482"/>
  <c r="T482"/>
  <c r="U482"/>
  <c r="V482"/>
  <c r="W482"/>
  <c r="X482"/>
  <c r="Y482"/>
  <c r="Z482"/>
  <c r="AA482"/>
  <c r="AB482"/>
  <c r="AC482"/>
  <c r="AD482"/>
  <c r="AE482"/>
  <c r="AF482"/>
  <c r="H484"/>
  <c r="K484"/>
  <c r="N484"/>
  <c r="O484"/>
  <c r="Q484"/>
  <c r="R484"/>
  <c r="S484"/>
  <c r="T484"/>
  <c r="U484"/>
  <c r="V484"/>
  <c r="W484"/>
  <c r="X484"/>
  <c r="Y484"/>
  <c r="Z484"/>
  <c r="AA484"/>
  <c r="AB484"/>
  <c r="AC484"/>
  <c r="AD484"/>
  <c r="AE484"/>
  <c r="AF484"/>
  <c r="H461"/>
  <c r="K461"/>
  <c r="N461"/>
  <c r="O461"/>
  <c r="P461"/>
  <c r="Q461"/>
  <c r="R461"/>
  <c r="S461"/>
  <c r="T461"/>
  <c r="U461"/>
  <c r="V461"/>
  <c r="W461"/>
  <c r="X461"/>
  <c r="Y461"/>
  <c r="Z461"/>
  <c r="AA461"/>
  <c r="AC461"/>
  <c r="AD461"/>
  <c r="AE461"/>
  <c r="AF461"/>
  <c r="H459"/>
  <c r="I459"/>
  <c r="K459"/>
  <c r="L459"/>
  <c r="N459"/>
  <c r="O459"/>
  <c r="P459"/>
  <c r="Q459"/>
  <c r="R459"/>
  <c r="S459"/>
  <c r="T459"/>
  <c r="U459"/>
  <c r="V459"/>
  <c r="W459"/>
  <c r="X459"/>
  <c r="Y459"/>
  <c r="Z459"/>
  <c r="AA459"/>
  <c r="AC459"/>
  <c r="AD459"/>
  <c r="AE459"/>
  <c r="AF459"/>
  <c r="H442"/>
  <c r="I442"/>
  <c r="J442"/>
  <c r="K442"/>
  <c r="L442"/>
  <c r="M442"/>
  <c r="N442"/>
  <c r="O442"/>
  <c r="P442"/>
  <c r="Q442"/>
  <c r="R442"/>
  <c r="S442"/>
  <c r="T442"/>
  <c r="U442"/>
  <c r="V442"/>
  <c r="W442"/>
  <c r="X442"/>
  <c r="Y442"/>
  <c r="Z442"/>
  <c r="AA442"/>
  <c r="AB442"/>
  <c r="AC442"/>
  <c r="AD442"/>
  <c r="AE442"/>
  <c r="AF442"/>
  <c r="H440"/>
  <c r="I440"/>
  <c r="J440"/>
  <c r="K440"/>
  <c r="L440"/>
  <c r="M440"/>
  <c r="N440"/>
  <c r="O440"/>
  <c r="P440"/>
  <c r="Q440"/>
  <c r="R440"/>
  <c r="S440"/>
  <c r="T440"/>
  <c r="U440"/>
  <c r="V440"/>
  <c r="W440"/>
  <c r="X440"/>
  <c r="Y440"/>
  <c r="Z440"/>
  <c r="AA440"/>
  <c r="AB440"/>
  <c r="AC440"/>
  <c r="AD440"/>
  <c r="AE440"/>
  <c r="AF440"/>
  <c r="H430"/>
  <c r="K430"/>
  <c r="N430"/>
  <c r="O430"/>
  <c r="P430"/>
  <c r="Q430"/>
  <c r="R430"/>
  <c r="S430"/>
  <c r="T430"/>
  <c r="U430"/>
  <c r="V430"/>
  <c r="W430"/>
  <c r="X430"/>
  <c r="Y430"/>
  <c r="Z430"/>
  <c r="AA430"/>
  <c r="AC430"/>
  <c r="AD430"/>
  <c r="AE430"/>
  <c r="AF430"/>
  <c r="H428"/>
  <c r="I428"/>
  <c r="K428"/>
  <c r="L428"/>
  <c r="N428"/>
  <c r="O428"/>
  <c r="P428"/>
  <c r="Q428"/>
  <c r="R428"/>
  <c r="S428"/>
  <c r="T428"/>
  <c r="U428"/>
  <c r="V428"/>
  <c r="W428"/>
  <c r="X428"/>
  <c r="Y428"/>
  <c r="Z428"/>
  <c r="AA428"/>
  <c r="AC428"/>
  <c r="AD428"/>
  <c r="AE428"/>
  <c r="AF428"/>
  <c r="H400"/>
  <c r="K400"/>
  <c r="K399" s="1"/>
  <c r="L400"/>
  <c r="L399" s="1"/>
  <c r="M400"/>
  <c r="M399" s="1"/>
  <c r="N400"/>
  <c r="N399" s="1"/>
  <c r="Q400"/>
  <c r="Q399" s="1"/>
  <c r="R400"/>
  <c r="R399" s="1"/>
  <c r="S400"/>
  <c r="S399" s="1"/>
  <c r="T400"/>
  <c r="T399" s="1"/>
  <c r="U400"/>
  <c r="U399" s="1"/>
  <c r="V400"/>
  <c r="V399" s="1"/>
  <c r="W400"/>
  <c r="W399" s="1"/>
  <c r="X400"/>
  <c r="X399" s="1"/>
  <c r="Y400"/>
  <c r="Y399" s="1"/>
  <c r="Z400"/>
  <c r="Z399" s="1"/>
  <c r="AA400"/>
  <c r="AA399" s="1"/>
  <c r="AB400"/>
  <c r="AB399" s="1"/>
  <c r="AC400"/>
  <c r="AC399" s="1"/>
  <c r="AD400"/>
  <c r="AD399" s="1"/>
  <c r="AE400"/>
  <c r="AE399" s="1"/>
  <c r="AF400"/>
  <c r="AF399" s="1"/>
  <c r="H378"/>
  <c r="I378"/>
  <c r="J378"/>
  <c r="K378"/>
  <c r="L378"/>
  <c r="M378"/>
  <c r="N378"/>
  <c r="Q378"/>
  <c r="R378"/>
  <c r="S378"/>
  <c r="U378"/>
  <c r="V378"/>
  <c r="W378"/>
  <c r="X378"/>
  <c r="Y378"/>
  <c r="Z378"/>
  <c r="AA378"/>
  <c r="AB378"/>
  <c r="AC378"/>
  <c r="AD378"/>
  <c r="AE378"/>
  <c r="AF378"/>
  <c r="AG378"/>
  <c r="AH378"/>
  <c r="H375"/>
  <c r="I375"/>
  <c r="J375"/>
  <c r="J374" s="1"/>
  <c r="K375"/>
  <c r="L375"/>
  <c r="L374" s="1"/>
  <c r="M375"/>
  <c r="N375"/>
  <c r="N374" s="1"/>
  <c r="O375"/>
  <c r="P375"/>
  <c r="Q375"/>
  <c r="R375"/>
  <c r="S375"/>
  <c r="T375"/>
  <c r="T374" s="1"/>
  <c r="U375"/>
  <c r="V375"/>
  <c r="W375"/>
  <c r="X375"/>
  <c r="Y375"/>
  <c r="Z375"/>
  <c r="AA375"/>
  <c r="AB375"/>
  <c r="AC375"/>
  <c r="AD375"/>
  <c r="AE375"/>
  <c r="AF375"/>
  <c r="H344"/>
  <c r="K344"/>
  <c r="N344"/>
  <c r="O344"/>
  <c r="P344"/>
  <c r="Q344"/>
  <c r="R344"/>
  <c r="S344"/>
  <c r="T344"/>
  <c r="U344"/>
  <c r="V344"/>
  <c r="W344"/>
  <c r="X344"/>
  <c r="Y344"/>
  <c r="Z344"/>
  <c r="AA344"/>
  <c r="AB344"/>
  <c r="AC344"/>
  <c r="AD344"/>
  <c r="AE344"/>
  <c r="AF344"/>
  <c r="H341"/>
  <c r="I341"/>
  <c r="J341"/>
  <c r="K341"/>
  <c r="L341"/>
  <c r="M341"/>
  <c r="N341"/>
  <c r="O341"/>
  <c r="P341"/>
  <c r="Q341"/>
  <c r="R341"/>
  <c r="S341"/>
  <c r="T341"/>
  <c r="U341"/>
  <c r="V341"/>
  <c r="W341"/>
  <c r="X341"/>
  <c r="Y341"/>
  <c r="Z341"/>
  <c r="AA341"/>
  <c r="AC341"/>
  <c r="AD341"/>
  <c r="AE341"/>
  <c r="AF341"/>
  <c r="K323"/>
  <c r="N323"/>
  <c r="O323"/>
  <c r="P323"/>
  <c r="Q323"/>
  <c r="R323"/>
  <c r="S323"/>
  <c r="T323"/>
  <c r="U323"/>
  <c r="V323"/>
  <c r="W323"/>
  <c r="X323"/>
  <c r="Y323"/>
  <c r="Z323"/>
  <c r="AA323"/>
  <c r="AC323"/>
  <c r="AD323"/>
  <c r="AE323"/>
  <c r="AF323"/>
  <c r="H320"/>
  <c r="I320"/>
  <c r="J320"/>
  <c r="K320"/>
  <c r="L320"/>
  <c r="M320"/>
  <c r="N320"/>
  <c r="O320"/>
  <c r="P320"/>
  <c r="P319" s="1"/>
  <c r="P318" s="1"/>
  <c r="Q320"/>
  <c r="Q319" s="1"/>
  <c r="Q318" s="1"/>
  <c r="R320"/>
  <c r="R319" s="1"/>
  <c r="R318" s="1"/>
  <c r="S320"/>
  <c r="T320"/>
  <c r="T319" s="1"/>
  <c r="T318" s="1"/>
  <c r="U320"/>
  <c r="U319" s="1"/>
  <c r="U318" s="1"/>
  <c r="V320"/>
  <c r="V319" s="1"/>
  <c r="V318" s="1"/>
  <c r="W320"/>
  <c r="X320"/>
  <c r="X319" s="1"/>
  <c r="X318" s="1"/>
  <c r="Y320"/>
  <c r="Y319" s="1"/>
  <c r="Y318" s="1"/>
  <c r="Z320"/>
  <c r="Z319" s="1"/>
  <c r="Z318" s="1"/>
  <c r="AA320"/>
  <c r="AC320"/>
  <c r="AC319" s="1"/>
  <c r="AC318" s="1"/>
  <c r="AD320"/>
  <c r="AD319" s="1"/>
  <c r="AD318" s="1"/>
  <c r="AE320"/>
  <c r="AF320"/>
  <c r="AF319" s="1"/>
  <c r="AF318" s="1"/>
  <c r="H291"/>
  <c r="H290" s="1"/>
  <c r="I291"/>
  <c r="I290" s="1"/>
  <c r="K291"/>
  <c r="K290" s="1"/>
  <c r="L291"/>
  <c r="L290" s="1"/>
  <c r="N291"/>
  <c r="O291"/>
  <c r="O290" s="1"/>
  <c r="P291"/>
  <c r="P290" s="1"/>
  <c r="Q291"/>
  <c r="Q290" s="1"/>
  <c r="R291"/>
  <c r="R290" s="1"/>
  <c r="S291"/>
  <c r="S290" s="1"/>
  <c r="T291"/>
  <c r="T290" s="1"/>
  <c r="U291"/>
  <c r="U290" s="1"/>
  <c r="V291"/>
  <c r="V290" s="1"/>
  <c r="W291"/>
  <c r="W290" s="1"/>
  <c r="X291"/>
  <c r="X290" s="1"/>
  <c r="Y291"/>
  <c r="Y290" s="1"/>
  <c r="Z291"/>
  <c r="Z290" s="1"/>
  <c r="AA291"/>
  <c r="AA290" s="1"/>
  <c r="AB291"/>
  <c r="AB290" s="1"/>
  <c r="AC291"/>
  <c r="AC290" s="1"/>
  <c r="AD291"/>
  <c r="AD290" s="1"/>
  <c r="AE291"/>
  <c r="AE290" s="1"/>
  <c r="AF291"/>
  <c r="AF290" s="1"/>
  <c r="H286"/>
  <c r="H285" s="1"/>
  <c r="I286"/>
  <c r="I285" s="1"/>
  <c r="K286"/>
  <c r="K285" s="1"/>
  <c r="L286"/>
  <c r="L285" s="1"/>
  <c r="N286"/>
  <c r="O286"/>
  <c r="O285" s="1"/>
  <c r="P286"/>
  <c r="P285" s="1"/>
  <c r="Q286"/>
  <c r="Q285" s="1"/>
  <c r="R286"/>
  <c r="R285" s="1"/>
  <c r="S286"/>
  <c r="S285" s="1"/>
  <c r="T286"/>
  <c r="U286"/>
  <c r="U285" s="1"/>
  <c r="V286"/>
  <c r="V285" s="1"/>
  <c r="W286"/>
  <c r="W285" s="1"/>
  <c r="X286"/>
  <c r="X285" s="1"/>
  <c r="Y286"/>
  <c r="Y285" s="1"/>
  <c r="Z286"/>
  <c r="Z285" s="1"/>
  <c r="AA286"/>
  <c r="AA285" s="1"/>
  <c r="AC286"/>
  <c r="AC285" s="1"/>
  <c r="AD286"/>
  <c r="AD285" s="1"/>
  <c r="AE286"/>
  <c r="AE285" s="1"/>
  <c r="AF286"/>
  <c r="AF285" s="1"/>
  <c r="T285"/>
  <c r="H282"/>
  <c r="H281" s="1"/>
  <c r="I282"/>
  <c r="I281" s="1"/>
  <c r="J282"/>
  <c r="J281" s="1"/>
  <c r="K282"/>
  <c r="K281" s="1"/>
  <c r="L282"/>
  <c r="L281" s="1"/>
  <c r="M282"/>
  <c r="M281" s="1"/>
  <c r="N282"/>
  <c r="O282"/>
  <c r="O281" s="1"/>
  <c r="P282"/>
  <c r="P281" s="1"/>
  <c r="Q282"/>
  <c r="Q281" s="1"/>
  <c r="R282"/>
  <c r="R281" s="1"/>
  <c r="S282"/>
  <c r="S281" s="1"/>
  <c r="T282"/>
  <c r="T281" s="1"/>
  <c r="U282"/>
  <c r="U281" s="1"/>
  <c r="V282"/>
  <c r="V281" s="1"/>
  <c r="W282"/>
  <c r="W281" s="1"/>
  <c r="X282"/>
  <c r="X281" s="1"/>
  <c r="Y282"/>
  <c r="Y281" s="1"/>
  <c r="Z282"/>
  <c r="Z281" s="1"/>
  <c r="AA282"/>
  <c r="AA281" s="1"/>
  <c r="AB282"/>
  <c r="AB281" s="1"/>
  <c r="AC282"/>
  <c r="AC281" s="1"/>
  <c r="AD282"/>
  <c r="AD281" s="1"/>
  <c r="AE282"/>
  <c r="AE281" s="1"/>
  <c r="AF282"/>
  <c r="AF281" s="1"/>
  <c r="H275"/>
  <c r="K275"/>
  <c r="K274" s="1"/>
  <c r="L275"/>
  <c r="L274" s="1"/>
  <c r="M275"/>
  <c r="M274" s="1"/>
  <c r="N275"/>
  <c r="N274" s="1"/>
  <c r="O275"/>
  <c r="O274" s="1"/>
  <c r="P275"/>
  <c r="P274" s="1"/>
  <c r="Q275"/>
  <c r="Q274" s="1"/>
  <c r="R275"/>
  <c r="R274" s="1"/>
  <c r="S275"/>
  <c r="S274" s="1"/>
  <c r="T275"/>
  <c r="T274" s="1"/>
  <c r="U275"/>
  <c r="U274" s="1"/>
  <c r="V275"/>
  <c r="V274" s="1"/>
  <c r="W275"/>
  <c r="W274" s="1"/>
  <c r="X275"/>
  <c r="X274" s="1"/>
  <c r="Y275"/>
  <c r="Y274" s="1"/>
  <c r="Z275"/>
  <c r="Z274" s="1"/>
  <c r="AA275"/>
  <c r="AA274" s="1"/>
  <c r="AB275"/>
  <c r="AB274" s="1"/>
  <c r="AC275"/>
  <c r="AC274" s="1"/>
  <c r="AD275"/>
  <c r="AD274" s="1"/>
  <c r="AE275"/>
  <c r="AE274" s="1"/>
  <c r="AF275"/>
  <c r="AF274" s="1"/>
  <c r="H271"/>
  <c r="H270" s="1"/>
  <c r="I271"/>
  <c r="I270" s="1"/>
  <c r="K271"/>
  <c r="L271"/>
  <c r="L270" s="1"/>
  <c r="N271"/>
  <c r="N270" s="1"/>
  <c r="O271"/>
  <c r="O270" s="1"/>
  <c r="P271"/>
  <c r="P270" s="1"/>
  <c r="Q271"/>
  <c r="Q270" s="1"/>
  <c r="R271"/>
  <c r="R270" s="1"/>
  <c r="S271"/>
  <c r="S270" s="1"/>
  <c r="T271"/>
  <c r="T270" s="1"/>
  <c r="U271"/>
  <c r="U270" s="1"/>
  <c r="V271"/>
  <c r="V270" s="1"/>
  <c r="W271"/>
  <c r="W270" s="1"/>
  <c r="X271"/>
  <c r="X270" s="1"/>
  <c r="Y271"/>
  <c r="Y270" s="1"/>
  <c r="Z271"/>
  <c r="Z270" s="1"/>
  <c r="AA271"/>
  <c r="AA270" s="1"/>
  <c r="AC271"/>
  <c r="AC270" s="1"/>
  <c r="AD271"/>
  <c r="AD270" s="1"/>
  <c r="AE271"/>
  <c r="AE270" s="1"/>
  <c r="AF271"/>
  <c r="AF270" s="1"/>
  <c r="H267"/>
  <c r="H266" s="1"/>
  <c r="I267"/>
  <c r="I266" s="1"/>
  <c r="K267"/>
  <c r="K266" s="1"/>
  <c r="L267"/>
  <c r="L266" s="1"/>
  <c r="M267"/>
  <c r="M266" s="1"/>
  <c r="N267"/>
  <c r="O267"/>
  <c r="O266" s="1"/>
  <c r="P267"/>
  <c r="P266" s="1"/>
  <c r="Q267"/>
  <c r="Q266" s="1"/>
  <c r="R267"/>
  <c r="R266" s="1"/>
  <c r="S267"/>
  <c r="S266" s="1"/>
  <c r="T267"/>
  <c r="T266" s="1"/>
  <c r="U267"/>
  <c r="U266" s="1"/>
  <c r="V267"/>
  <c r="V266" s="1"/>
  <c r="W267"/>
  <c r="W266" s="1"/>
  <c r="X267"/>
  <c r="X266" s="1"/>
  <c r="Y267"/>
  <c r="Y266" s="1"/>
  <c r="Z267"/>
  <c r="Z266" s="1"/>
  <c r="AA267"/>
  <c r="AA266" s="1"/>
  <c r="AB267"/>
  <c r="AB266" s="1"/>
  <c r="AC267"/>
  <c r="AC266" s="1"/>
  <c r="AD267"/>
  <c r="AD266" s="1"/>
  <c r="AE267"/>
  <c r="AE266" s="1"/>
  <c r="AF267"/>
  <c r="AF266" s="1"/>
  <c r="H246"/>
  <c r="H245" s="1"/>
  <c r="I246"/>
  <c r="I245" s="1"/>
  <c r="K246"/>
  <c r="L246"/>
  <c r="L245" s="1"/>
  <c r="N246"/>
  <c r="N245" s="1"/>
  <c r="O246"/>
  <c r="O245" s="1"/>
  <c r="P246"/>
  <c r="P245" s="1"/>
  <c r="Q246"/>
  <c r="Q245" s="1"/>
  <c r="R246"/>
  <c r="R245" s="1"/>
  <c r="S246"/>
  <c r="S245" s="1"/>
  <c r="T246"/>
  <c r="T245" s="1"/>
  <c r="U246"/>
  <c r="U245" s="1"/>
  <c r="V246"/>
  <c r="V245" s="1"/>
  <c r="W246"/>
  <c r="W245" s="1"/>
  <c r="X246"/>
  <c r="X245" s="1"/>
  <c r="Y246"/>
  <c r="Y245" s="1"/>
  <c r="Z246"/>
  <c r="Z245" s="1"/>
  <c r="AA246"/>
  <c r="AA245" s="1"/>
  <c r="AC246"/>
  <c r="AC245" s="1"/>
  <c r="AD246"/>
  <c r="AD245" s="1"/>
  <c r="AE246"/>
  <c r="AE245" s="1"/>
  <c r="AF246"/>
  <c r="AF245" s="1"/>
  <c r="H242"/>
  <c r="I242"/>
  <c r="I241" s="1"/>
  <c r="K242"/>
  <c r="K241" s="1"/>
  <c r="L242"/>
  <c r="L241" s="1"/>
  <c r="N242"/>
  <c r="N241" s="1"/>
  <c r="O242"/>
  <c r="O241" s="1"/>
  <c r="Q242"/>
  <c r="Q241" s="1"/>
  <c r="R242"/>
  <c r="R241" s="1"/>
  <c r="S242"/>
  <c r="S241" s="1"/>
  <c r="T242"/>
  <c r="T241" s="1"/>
  <c r="U242"/>
  <c r="U241" s="1"/>
  <c r="V242"/>
  <c r="V241" s="1"/>
  <c r="W242"/>
  <c r="W241" s="1"/>
  <c r="X242"/>
  <c r="X241" s="1"/>
  <c r="Y242"/>
  <c r="Y241" s="1"/>
  <c r="Z242"/>
  <c r="Z241" s="1"/>
  <c r="AA242"/>
  <c r="AA241" s="1"/>
  <c r="AC242"/>
  <c r="AC241" s="1"/>
  <c r="AD242"/>
  <c r="AD241" s="1"/>
  <c r="AE242"/>
  <c r="AE241" s="1"/>
  <c r="AF242"/>
  <c r="AF241" s="1"/>
  <c r="H228"/>
  <c r="K228"/>
  <c r="K227" s="1"/>
  <c r="N228"/>
  <c r="N227" s="1"/>
  <c r="O228"/>
  <c r="O227" s="1"/>
  <c r="Q228"/>
  <c r="Q227" s="1"/>
  <c r="R228"/>
  <c r="R227" s="1"/>
  <c r="S228"/>
  <c r="S227" s="1"/>
  <c r="T228"/>
  <c r="T227" s="1"/>
  <c r="U228"/>
  <c r="U227" s="1"/>
  <c r="V228"/>
  <c r="V227" s="1"/>
  <c r="W228"/>
  <c r="W227" s="1"/>
  <c r="X228"/>
  <c r="X227" s="1"/>
  <c r="Y228"/>
  <c r="Y227" s="1"/>
  <c r="Z228"/>
  <c r="Z227" s="1"/>
  <c r="AA228"/>
  <c r="AA227" s="1"/>
  <c r="AB228"/>
  <c r="AB227" s="1"/>
  <c r="AC228"/>
  <c r="AC227" s="1"/>
  <c r="AD228"/>
  <c r="AD227" s="1"/>
  <c r="AE228"/>
  <c r="AE227" s="1"/>
  <c r="AF228"/>
  <c r="AF227" s="1"/>
  <c r="AG228"/>
  <c r="AH228"/>
  <c r="AI228"/>
  <c r="H214"/>
  <c r="H213" s="1"/>
  <c r="I214"/>
  <c r="I213" s="1"/>
  <c r="J214"/>
  <c r="J213" s="1"/>
  <c r="K214"/>
  <c r="K213" s="1"/>
  <c r="N214"/>
  <c r="O214"/>
  <c r="O213" s="1"/>
  <c r="Q214"/>
  <c r="Q213" s="1"/>
  <c r="R214"/>
  <c r="R213" s="1"/>
  <c r="S214"/>
  <c r="S213" s="1"/>
  <c r="T214"/>
  <c r="T213" s="1"/>
  <c r="U214"/>
  <c r="U213" s="1"/>
  <c r="V214"/>
  <c r="V213" s="1"/>
  <c r="W214"/>
  <c r="W213" s="1"/>
  <c r="X214"/>
  <c r="X213" s="1"/>
  <c r="Y214"/>
  <c r="Y213" s="1"/>
  <c r="Z214"/>
  <c r="Z213" s="1"/>
  <c r="AA214"/>
  <c r="AA213" s="1"/>
  <c r="AC214"/>
  <c r="AC213" s="1"/>
  <c r="AD214"/>
  <c r="AD213" s="1"/>
  <c r="AE214"/>
  <c r="AE213" s="1"/>
  <c r="AF214"/>
  <c r="AF213" s="1"/>
  <c r="AG214"/>
  <c r="AH214"/>
  <c r="AI214"/>
  <c r="H192"/>
  <c r="H191" s="1"/>
  <c r="K192"/>
  <c r="K191" s="1"/>
  <c r="L192"/>
  <c r="L191" s="1"/>
  <c r="M192"/>
  <c r="M191" s="1"/>
  <c r="O192"/>
  <c r="O191" s="1"/>
  <c r="P192"/>
  <c r="P191" s="1"/>
  <c r="Q192"/>
  <c r="Q191" s="1"/>
  <c r="R192"/>
  <c r="R191" s="1"/>
  <c r="S192"/>
  <c r="S191" s="1"/>
  <c r="T192"/>
  <c r="T191" s="1"/>
  <c r="U192"/>
  <c r="U191" s="1"/>
  <c r="V192"/>
  <c r="V191" s="1"/>
  <c r="W192"/>
  <c r="W191" s="1"/>
  <c r="X192"/>
  <c r="X191" s="1"/>
  <c r="Y192"/>
  <c r="Y191" s="1"/>
  <c r="Z192"/>
  <c r="Z191" s="1"/>
  <c r="AA192"/>
  <c r="AA191" s="1"/>
  <c r="AB192"/>
  <c r="AB191" s="1"/>
  <c r="AC192"/>
  <c r="AC191" s="1"/>
  <c r="AD192"/>
  <c r="AD191" s="1"/>
  <c r="AE192"/>
  <c r="AE191" s="1"/>
  <c r="AF192"/>
  <c r="AF191" s="1"/>
  <c r="H183"/>
  <c r="I183"/>
  <c r="I182" s="1"/>
  <c r="J183"/>
  <c r="J182" s="1"/>
  <c r="K183"/>
  <c r="K182" s="1"/>
  <c r="N183"/>
  <c r="N182" s="1"/>
  <c r="O183"/>
  <c r="O182" s="1"/>
  <c r="Q183"/>
  <c r="Q182" s="1"/>
  <c r="R183"/>
  <c r="R182" s="1"/>
  <c r="S183"/>
  <c r="S182" s="1"/>
  <c r="T183"/>
  <c r="T182" s="1"/>
  <c r="U183"/>
  <c r="U182" s="1"/>
  <c r="V183"/>
  <c r="V182" s="1"/>
  <c r="W183"/>
  <c r="W182" s="1"/>
  <c r="X183"/>
  <c r="X182" s="1"/>
  <c r="Y183"/>
  <c r="Y182" s="1"/>
  <c r="Z183"/>
  <c r="Z182" s="1"/>
  <c r="AA183"/>
  <c r="AA182" s="1"/>
  <c r="AB183"/>
  <c r="AB182" s="1"/>
  <c r="AC183"/>
  <c r="AC182" s="1"/>
  <c r="AD183"/>
  <c r="AD182" s="1"/>
  <c r="AE183"/>
  <c r="AE182" s="1"/>
  <c r="AF183"/>
  <c r="AF182" s="1"/>
  <c r="H178"/>
  <c r="K178"/>
  <c r="K177" s="1"/>
  <c r="L178"/>
  <c r="L177" s="1"/>
  <c r="N178"/>
  <c r="N177" s="1"/>
  <c r="O178"/>
  <c r="O177" s="1"/>
  <c r="Q178"/>
  <c r="Q177" s="1"/>
  <c r="R178"/>
  <c r="R177" s="1"/>
  <c r="S178"/>
  <c r="S177" s="1"/>
  <c r="T178"/>
  <c r="T177" s="1"/>
  <c r="U178"/>
  <c r="U177" s="1"/>
  <c r="V178"/>
  <c r="V177" s="1"/>
  <c r="W178"/>
  <c r="W177" s="1"/>
  <c r="X178"/>
  <c r="X177" s="1"/>
  <c r="Y178"/>
  <c r="Y177" s="1"/>
  <c r="Z178"/>
  <c r="Z177" s="1"/>
  <c r="AA178"/>
  <c r="AA177" s="1"/>
  <c r="AB178"/>
  <c r="AB177" s="1"/>
  <c r="AC178"/>
  <c r="AC177" s="1"/>
  <c r="AD178"/>
  <c r="AD177" s="1"/>
  <c r="AE178"/>
  <c r="AE177" s="1"/>
  <c r="AF178"/>
  <c r="AF177" s="1"/>
  <c r="H173"/>
  <c r="H172" s="1"/>
  <c r="I173"/>
  <c r="I172" s="1"/>
  <c r="J173"/>
  <c r="J172" s="1"/>
  <c r="K173"/>
  <c r="K172" s="1"/>
  <c r="L173"/>
  <c r="L172" s="1"/>
  <c r="M173"/>
  <c r="M172" s="1"/>
  <c r="N173"/>
  <c r="N172" s="1"/>
  <c r="O173"/>
  <c r="O172" s="1"/>
  <c r="P173"/>
  <c r="P172" s="1"/>
  <c r="Q173"/>
  <c r="Q172" s="1"/>
  <c r="R173"/>
  <c r="R172" s="1"/>
  <c r="S173"/>
  <c r="S172" s="1"/>
  <c r="T173"/>
  <c r="T172" s="1"/>
  <c r="U173"/>
  <c r="U172" s="1"/>
  <c r="V173"/>
  <c r="V172" s="1"/>
  <c r="W173"/>
  <c r="W172" s="1"/>
  <c r="X173"/>
  <c r="X172" s="1"/>
  <c r="Y173"/>
  <c r="Y172" s="1"/>
  <c r="Z173"/>
  <c r="Z172" s="1"/>
  <c r="AA173"/>
  <c r="AA172" s="1"/>
  <c r="AB173"/>
  <c r="AB172" s="1"/>
  <c r="AC173"/>
  <c r="AC172" s="1"/>
  <c r="AD173"/>
  <c r="AD172" s="1"/>
  <c r="AE173"/>
  <c r="AE172" s="1"/>
  <c r="AF173"/>
  <c r="AF172" s="1"/>
  <c r="H169"/>
  <c r="I169"/>
  <c r="I168" s="1"/>
  <c r="K169"/>
  <c r="K168" s="1"/>
  <c r="L169"/>
  <c r="L168" s="1"/>
  <c r="M169"/>
  <c r="M168" s="1"/>
  <c r="N169"/>
  <c r="N168" s="1"/>
  <c r="O169"/>
  <c r="O168" s="1"/>
  <c r="P169"/>
  <c r="P168" s="1"/>
  <c r="Q169"/>
  <c r="Q168" s="1"/>
  <c r="R169"/>
  <c r="R168" s="1"/>
  <c r="S169"/>
  <c r="S168" s="1"/>
  <c r="T169"/>
  <c r="T168" s="1"/>
  <c r="U169"/>
  <c r="U168" s="1"/>
  <c r="V169"/>
  <c r="V168" s="1"/>
  <c r="W169"/>
  <c r="W168" s="1"/>
  <c r="X169"/>
  <c r="X168" s="1"/>
  <c r="Y169"/>
  <c r="Y168" s="1"/>
  <c r="Z169"/>
  <c r="Z168" s="1"/>
  <c r="AA169"/>
  <c r="AA168" s="1"/>
  <c r="AB169"/>
  <c r="AB168" s="1"/>
  <c r="AC169"/>
  <c r="AC168" s="1"/>
  <c r="AD169"/>
  <c r="AD168" s="1"/>
  <c r="AE169"/>
  <c r="AE168" s="1"/>
  <c r="AF169"/>
  <c r="AF168" s="1"/>
  <c r="H164"/>
  <c r="H163" s="1"/>
  <c r="I164"/>
  <c r="I163" s="1"/>
  <c r="J164"/>
  <c r="J163" s="1"/>
  <c r="K164"/>
  <c r="L164"/>
  <c r="L163" s="1"/>
  <c r="M164"/>
  <c r="M163" s="1"/>
  <c r="N164"/>
  <c r="N163" s="1"/>
  <c r="O164"/>
  <c r="O163" s="1"/>
  <c r="P164"/>
  <c r="P163" s="1"/>
  <c r="Q164"/>
  <c r="Q163" s="1"/>
  <c r="R164"/>
  <c r="R163" s="1"/>
  <c r="S164"/>
  <c r="S163" s="1"/>
  <c r="T164"/>
  <c r="T163" s="1"/>
  <c r="U164"/>
  <c r="U163" s="1"/>
  <c r="V164"/>
  <c r="V163" s="1"/>
  <c r="W164"/>
  <c r="W163" s="1"/>
  <c r="X164"/>
  <c r="X163" s="1"/>
  <c r="Y164"/>
  <c r="Y163" s="1"/>
  <c r="Z164"/>
  <c r="Z163" s="1"/>
  <c r="AA164"/>
  <c r="AA163" s="1"/>
  <c r="AB164"/>
  <c r="AB163" s="1"/>
  <c r="AC164"/>
  <c r="AC163" s="1"/>
  <c r="AD164"/>
  <c r="AD163" s="1"/>
  <c r="AE164"/>
  <c r="AE163" s="1"/>
  <c r="AF164"/>
  <c r="AF163" s="1"/>
  <c r="H111"/>
  <c r="AI111"/>
  <c r="H90"/>
  <c r="K90"/>
  <c r="K89" s="1"/>
  <c r="L90"/>
  <c r="L89" s="1"/>
  <c r="M90"/>
  <c r="M89" s="1"/>
  <c r="N90"/>
  <c r="N89" s="1"/>
  <c r="O90"/>
  <c r="O89" s="1"/>
  <c r="Q90"/>
  <c r="Q89" s="1"/>
  <c r="R90"/>
  <c r="R89" s="1"/>
  <c r="S90"/>
  <c r="S89" s="1"/>
  <c r="T90"/>
  <c r="T89" s="1"/>
  <c r="U90"/>
  <c r="U89" s="1"/>
  <c r="V90"/>
  <c r="V89" s="1"/>
  <c r="W90"/>
  <c r="W89" s="1"/>
  <c r="X90"/>
  <c r="X89" s="1"/>
  <c r="Y90"/>
  <c r="Y89" s="1"/>
  <c r="Z90"/>
  <c r="Z89" s="1"/>
  <c r="AA90"/>
  <c r="AA89" s="1"/>
  <c r="AB90"/>
  <c r="AB89" s="1"/>
  <c r="AC90"/>
  <c r="AC89" s="1"/>
  <c r="AD90"/>
  <c r="AD89" s="1"/>
  <c r="AE90"/>
  <c r="AE89" s="1"/>
  <c r="AF90"/>
  <c r="AF89" s="1"/>
  <c r="H86"/>
  <c r="K86"/>
  <c r="K85" s="1"/>
  <c r="L86"/>
  <c r="L85" s="1"/>
  <c r="N86"/>
  <c r="N85" s="1"/>
  <c r="O86"/>
  <c r="O85" s="1"/>
  <c r="Q86"/>
  <c r="Q85" s="1"/>
  <c r="R86"/>
  <c r="R85" s="1"/>
  <c r="S86"/>
  <c r="S85" s="1"/>
  <c r="T86"/>
  <c r="T85" s="1"/>
  <c r="U86"/>
  <c r="U85" s="1"/>
  <c r="V86"/>
  <c r="V85" s="1"/>
  <c r="W86"/>
  <c r="W85" s="1"/>
  <c r="X86"/>
  <c r="X85" s="1"/>
  <c r="Y86"/>
  <c r="Y85" s="1"/>
  <c r="Z86"/>
  <c r="Z85" s="1"/>
  <c r="AA86"/>
  <c r="AA85" s="1"/>
  <c r="AB86"/>
  <c r="AB85" s="1"/>
  <c r="AC86"/>
  <c r="AC85" s="1"/>
  <c r="AD86"/>
  <c r="AD85" s="1"/>
  <c r="AE86"/>
  <c r="AE85" s="1"/>
  <c r="AF86"/>
  <c r="AF85" s="1"/>
  <c r="AG86"/>
  <c r="AH86"/>
  <c r="H82"/>
  <c r="K82"/>
  <c r="K81" s="1"/>
  <c r="N82"/>
  <c r="N81" s="1"/>
  <c r="O82"/>
  <c r="O81" s="1"/>
  <c r="Q82"/>
  <c r="Q81" s="1"/>
  <c r="R82"/>
  <c r="R81" s="1"/>
  <c r="S82"/>
  <c r="S81" s="1"/>
  <c r="T82"/>
  <c r="T81" s="1"/>
  <c r="U82"/>
  <c r="U81" s="1"/>
  <c r="V82"/>
  <c r="V81" s="1"/>
  <c r="W82"/>
  <c r="W81" s="1"/>
  <c r="X82"/>
  <c r="X81" s="1"/>
  <c r="Y82"/>
  <c r="Y81" s="1"/>
  <c r="Z82"/>
  <c r="Z81" s="1"/>
  <c r="AA82"/>
  <c r="AA81" s="1"/>
  <c r="AB82"/>
  <c r="AB81" s="1"/>
  <c r="AC82"/>
  <c r="AC81" s="1"/>
  <c r="AD82"/>
  <c r="AD81" s="1"/>
  <c r="AE82"/>
  <c r="AE81" s="1"/>
  <c r="AF82"/>
  <c r="AF81" s="1"/>
  <c r="H71"/>
  <c r="K71"/>
  <c r="N71"/>
  <c r="O71"/>
  <c r="Q71"/>
  <c r="R71"/>
  <c r="S71"/>
  <c r="T71"/>
  <c r="U71"/>
  <c r="V71"/>
  <c r="W71"/>
  <c r="X71"/>
  <c r="Y71"/>
  <c r="Z71"/>
  <c r="AA71"/>
  <c r="AB71"/>
  <c r="AC71"/>
  <c r="AD71"/>
  <c r="AE71"/>
  <c r="AF71"/>
  <c r="H62"/>
  <c r="K62"/>
  <c r="L62"/>
  <c r="N62"/>
  <c r="O62"/>
  <c r="Q62"/>
  <c r="R62"/>
  <c r="S62"/>
  <c r="T62"/>
  <c r="U62"/>
  <c r="V62"/>
  <c r="W62"/>
  <c r="X62"/>
  <c r="Y62"/>
  <c r="Z62"/>
  <c r="AA62"/>
  <c r="AB62"/>
  <c r="AC62"/>
  <c r="AD62"/>
  <c r="AE62"/>
  <c r="AF62"/>
  <c r="H35"/>
  <c r="K35"/>
  <c r="K34" s="1"/>
  <c r="L35"/>
  <c r="L34" s="1"/>
  <c r="N35"/>
  <c r="N34" s="1"/>
  <c r="O35"/>
  <c r="O34" s="1"/>
  <c r="Q35"/>
  <c r="Q34" s="1"/>
  <c r="R35"/>
  <c r="R34" s="1"/>
  <c r="S35"/>
  <c r="S34" s="1"/>
  <c r="T35"/>
  <c r="T34" s="1"/>
  <c r="U35"/>
  <c r="U34" s="1"/>
  <c r="V35"/>
  <c r="V34" s="1"/>
  <c r="W35"/>
  <c r="W34" s="1"/>
  <c r="X35"/>
  <c r="X34" s="1"/>
  <c r="Y35"/>
  <c r="Y34" s="1"/>
  <c r="Z35"/>
  <c r="Z34" s="1"/>
  <c r="AA35"/>
  <c r="AA34" s="1"/>
  <c r="AB35"/>
  <c r="AB34" s="1"/>
  <c r="AC35"/>
  <c r="AC34" s="1"/>
  <c r="AD35"/>
  <c r="AD34" s="1"/>
  <c r="AE35"/>
  <c r="AE34" s="1"/>
  <c r="AF35"/>
  <c r="AF34" s="1"/>
  <c r="AG35"/>
  <c r="AG34" s="1"/>
  <c r="AH35"/>
  <c r="AH34" s="1"/>
  <c r="AI35"/>
  <c r="AI34" s="1"/>
  <c r="H26"/>
  <c r="K26"/>
  <c r="K25" s="1"/>
  <c r="N26"/>
  <c r="N25" s="1"/>
  <c r="O26"/>
  <c r="O25" s="1"/>
  <c r="Q26"/>
  <c r="Q25" s="1"/>
  <c r="R26"/>
  <c r="R25" s="1"/>
  <c r="S26"/>
  <c r="S25" s="1"/>
  <c r="T26"/>
  <c r="T25" s="1"/>
  <c r="U26"/>
  <c r="U25" s="1"/>
  <c r="V26"/>
  <c r="V25" s="1"/>
  <c r="W26"/>
  <c r="W25" s="1"/>
  <c r="X26"/>
  <c r="X25" s="1"/>
  <c r="Y26"/>
  <c r="Y25" s="1"/>
  <c r="Z26"/>
  <c r="Z25" s="1"/>
  <c r="AA26"/>
  <c r="AA25" s="1"/>
  <c r="AB26"/>
  <c r="AB25" s="1"/>
  <c r="AC26"/>
  <c r="AC25" s="1"/>
  <c r="AD26"/>
  <c r="AD25" s="1"/>
  <c r="AE26"/>
  <c r="AE25" s="1"/>
  <c r="AF26"/>
  <c r="AF25" s="1"/>
  <c r="AG26"/>
  <c r="AG25" s="1"/>
  <c r="AH26"/>
  <c r="AH25" s="1"/>
  <c r="AI26"/>
  <c r="AI25" s="1"/>
  <c r="H19"/>
  <c r="K19"/>
  <c r="K18" s="1"/>
  <c r="L19"/>
  <c r="L18" s="1"/>
  <c r="N19"/>
  <c r="N18" s="1"/>
  <c r="O19"/>
  <c r="O18" s="1"/>
  <c r="Q19"/>
  <c r="Q18" s="1"/>
  <c r="R19"/>
  <c r="R18" s="1"/>
  <c r="S19"/>
  <c r="S18" s="1"/>
  <c r="T19"/>
  <c r="T18" s="1"/>
  <c r="U19"/>
  <c r="U18" s="1"/>
  <c r="V19"/>
  <c r="V18" s="1"/>
  <c r="W19"/>
  <c r="W18" s="1"/>
  <c r="X19"/>
  <c r="X18" s="1"/>
  <c r="Y19"/>
  <c r="Y18" s="1"/>
  <c r="Z19"/>
  <c r="Z18" s="1"/>
  <c r="AA19"/>
  <c r="AA18" s="1"/>
  <c r="AB19"/>
  <c r="AB18" s="1"/>
  <c r="AC19"/>
  <c r="AC18" s="1"/>
  <c r="AD19"/>
  <c r="AD18" s="1"/>
  <c r="AE19"/>
  <c r="AE18" s="1"/>
  <c r="AF19"/>
  <c r="AF18" s="1"/>
  <c r="AG19"/>
  <c r="AG18" s="1"/>
  <c r="AH19"/>
  <c r="AH18" s="1"/>
  <c r="AI19"/>
  <c r="AI18" s="1"/>
  <c r="H13"/>
  <c r="K13"/>
  <c r="K12" s="1"/>
  <c r="N13"/>
  <c r="N12" s="1"/>
  <c r="O13"/>
  <c r="O12" s="1"/>
  <c r="Q13"/>
  <c r="Q12" s="1"/>
  <c r="R13"/>
  <c r="R12" s="1"/>
  <c r="S13"/>
  <c r="S12" s="1"/>
  <c r="T13"/>
  <c r="T12" s="1"/>
  <c r="U13"/>
  <c r="U12" s="1"/>
  <c r="V13"/>
  <c r="V12" s="1"/>
  <c r="W13"/>
  <c r="W12" s="1"/>
  <c r="X13"/>
  <c r="X12" s="1"/>
  <c r="Y13"/>
  <c r="Y12" s="1"/>
  <c r="Z13"/>
  <c r="Z12" s="1"/>
  <c r="AA13"/>
  <c r="AA12" s="1"/>
  <c r="AB13"/>
  <c r="AB12" s="1"/>
  <c r="AC13"/>
  <c r="AC12" s="1"/>
  <c r="AD13"/>
  <c r="AD12" s="1"/>
  <c r="AE13"/>
  <c r="AE12" s="1"/>
  <c r="AF13"/>
  <c r="AF12" s="1"/>
  <c r="AG13"/>
  <c r="AG12" s="1"/>
  <c r="AH13"/>
  <c r="AH12" s="1"/>
  <c r="AI13"/>
  <c r="AI12" s="1"/>
  <c r="G13"/>
  <c r="AI609"/>
  <c r="AG588"/>
  <c r="AH588"/>
  <c r="AI588"/>
  <c r="G610"/>
  <c r="G609" s="1"/>
  <c r="AI640"/>
  <c r="H323"/>
  <c r="AX586"/>
  <c r="AY586" s="1"/>
  <c r="AW586"/>
  <c r="AV586"/>
  <c r="AK586"/>
  <c r="AM586" s="1"/>
  <c r="AM142" i="19" l="1"/>
  <c r="AN142" s="1"/>
  <c r="AJ142"/>
  <c r="AK142" s="1"/>
  <c r="AF781" i="18"/>
  <c r="AF788"/>
  <c r="K695"/>
  <c r="AM729"/>
  <c r="AL729"/>
  <c r="AP539"/>
  <c r="AQ539" s="1"/>
  <c r="AX539"/>
  <c r="AY539" s="1"/>
  <c r="K535"/>
  <c r="AX535" s="1"/>
  <c r="AY535" s="1"/>
  <c r="AX536"/>
  <c r="AY536" s="1"/>
  <c r="AU482"/>
  <c r="AV482" s="1"/>
  <c r="AK484"/>
  <c r="AM484" s="1"/>
  <c r="M484"/>
  <c r="M481" s="1"/>
  <c r="M480" s="1"/>
  <c r="J427"/>
  <c r="J426" s="1"/>
  <c r="M430"/>
  <c r="M427" s="1"/>
  <c r="M426" s="1"/>
  <c r="AK378"/>
  <c r="AL378" s="1"/>
  <c r="Z749"/>
  <c r="AK749" s="1"/>
  <c r="AL749" s="1"/>
  <c r="AM723"/>
  <c r="AP752"/>
  <c r="AQ752" s="1"/>
  <c r="AX227"/>
  <c r="AY227" s="1"/>
  <c r="AK183"/>
  <c r="AL183" s="1"/>
  <c r="AX183"/>
  <c r="AY183" s="1"/>
  <c r="AX90"/>
  <c r="AY90" s="1"/>
  <c r="AM71"/>
  <c r="AP19"/>
  <c r="AQ19" s="1"/>
  <c r="AX19"/>
  <c r="AY19" s="1"/>
  <c r="AM13"/>
  <c r="AK726"/>
  <c r="AL726" s="1"/>
  <c r="AP726"/>
  <c r="AQ726" s="1"/>
  <c r="AP768"/>
  <c r="AQ768" s="1"/>
  <c r="AM192"/>
  <c r="AA774"/>
  <c r="AA773"/>
  <c r="Z535"/>
  <c r="AK536"/>
  <c r="AL536" s="1"/>
  <c r="AL121"/>
  <c r="AM121"/>
  <c r="AE774"/>
  <c r="AE773"/>
  <c r="W774"/>
  <c r="W781" s="1"/>
  <c r="W773"/>
  <c r="AL752"/>
  <c r="AM752"/>
  <c r="AW536"/>
  <c r="I535"/>
  <c r="AU536"/>
  <c r="AV536" s="1"/>
  <c r="AM434"/>
  <c r="AL434"/>
  <c r="AD773"/>
  <c r="AD774"/>
  <c r="G457"/>
  <c r="AM483"/>
  <c r="AL483"/>
  <c r="AM432"/>
  <c r="AL432"/>
  <c r="AU400"/>
  <c r="AV400" s="1"/>
  <c r="AW400"/>
  <c r="I399"/>
  <c r="AU228"/>
  <c r="AV228" s="1"/>
  <c r="AW228"/>
  <c r="I227"/>
  <c r="AU344"/>
  <c r="AV344" s="1"/>
  <c r="AW344"/>
  <c r="I340"/>
  <c r="AJ344"/>
  <c r="K245"/>
  <c r="AP246"/>
  <c r="AQ246" s="1"/>
  <c r="AU71"/>
  <c r="AV71" s="1"/>
  <c r="AW71"/>
  <c r="AM401"/>
  <c r="AL401"/>
  <c r="AX89"/>
  <c r="AY89" s="1"/>
  <c r="AL123"/>
  <c r="AM123"/>
  <c r="AL436"/>
  <c r="AM436"/>
  <c r="AP375"/>
  <c r="AQ375" s="1"/>
  <c r="K374"/>
  <c r="AU374" s="1"/>
  <c r="AV374" s="1"/>
  <c r="M26"/>
  <c r="M25" s="1"/>
  <c r="AU29"/>
  <c r="AV29" s="1"/>
  <c r="AL184"/>
  <c r="AM184"/>
  <c r="AX18"/>
  <c r="AY18" s="1"/>
  <c r="AK18"/>
  <c r="AP18"/>
  <c r="AQ18" s="1"/>
  <c r="AC774"/>
  <c r="AC781" s="1"/>
  <c r="AC773"/>
  <c r="AL435"/>
  <c r="AM435"/>
  <c r="H457"/>
  <c r="AK458"/>
  <c r="AL458" s="1"/>
  <c r="AP458"/>
  <c r="AQ458" s="1"/>
  <c r="AX458"/>
  <c r="AY458" s="1"/>
  <c r="N722"/>
  <c r="N695" s="1"/>
  <c r="AP723"/>
  <c r="AQ723" s="1"/>
  <c r="AM617"/>
  <c r="AL617"/>
  <c r="AL467"/>
  <c r="AM467"/>
  <c r="AM406"/>
  <c r="AL406"/>
  <c r="AM230"/>
  <c r="AL230"/>
  <c r="AL325"/>
  <c r="AM325"/>
  <c r="H339"/>
  <c r="AL408"/>
  <c r="AM408"/>
  <c r="AM81"/>
  <c r="AY81"/>
  <c r="AW245"/>
  <c r="AX266"/>
  <c r="AY266" s="1"/>
  <c r="AK266"/>
  <c r="AP266"/>
  <c r="AQ266" s="1"/>
  <c r="AU213"/>
  <c r="AV213" s="1"/>
  <c r="AW213"/>
  <c r="AV191"/>
  <c r="G190"/>
  <c r="AM462"/>
  <c r="AL462"/>
  <c r="AU266"/>
  <c r="AV266" s="1"/>
  <c r="AW266"/>
  <c r="AU168"/>
  <c r="AV168" s="1"/>
  <c r="AW168"/>
  <c r="AM227"/>
  <c r="AM23"/>
  <c r="AL23"/>
  <c r="U774"/>
  <c r="U776" s="1"/>
  <c r="U773"/>
  <c r="AL490"/>
  <c r="AM490"/>
  <c r="AL468"/>
  <c r="AM468"/>
  <c r="AM697"/>
  <c r="AL697"/>
  <c r="AM433"/>
  <c r="AL433"/>
  <c r="AP610"/>
  <c r="AQ610" s="1"/>
  <c r="H609"/>
  <c r="AK610"/>
  <c r="AU612"/>
  <c r="AV612" s="1"/>
  <c r="AW612"/>
  <c r="I610"/>
  <c r="I609" s="1"/>
  <c r="AX696"/>
  <c r="AY696" s="1"/>
  <c r="H695"/>
  <c r="AW539"/>
  <c r="AU539"/>
  <c r="AV539" s="1"/>
  <c r="H480"/>
  <c r="AU480"/>
  <c r="AK461"/>
  <c r="AX461"/>
  <c r="AY461" s="1"/>
  <c r="AP461"/>
  <c r="AQ461" s="1"/>
  <c r="AM766"/>
  <c r="AL766"/>
  <c r="AM485"/>
  <c r="AL485"/>
  <c r="L480"/>
  <c r="L775" s="1"/>
  <c r="L800" s="1"/>
  <c r="L808" s="1"/>
  <c r="I811" s="1"/>
  <c r="I812" s="1"/>
  <c r="AW481"/>
  <c r="AX400"/>
  <c r="AY400" s="1"/>
  <c r="AK400"/>
  <c r="AP400"/>
  <c r="AQ400" s="1"/>
  <c r="H399"/>
  <c r="AM328"/>
  <c r="AL328"/>
  <c r="AM247"/>
  <c r="AL247"/>
  <c r="AM76"/>
  <c r="AL76"/>
  <c r="AM379"/>
  <c r="AL379"/>
  <c r="I112"/>
  <c r="I111" s="1"/>
  <c r="AW115"/>
  <c r="M246"/>
  <c r="M245" s="1"/>
  <c r="M190" s="1"/>
  <c r="AU247"/>
  <c r="AV247" s="1"/>
  <c r="AW177"/>
  <c r="AU177"/>
  <c r="AV177" s="1"/>
  <c r="AL352"/>
  <c r="AM352"/>
  <c r="AV290"/>
  <c r="AY290"/>
  <c r="AM290"/>
  <c r="AL64"/>
  <c r="AM64"/>
  <c r="AP34"/>
  <c r="AQ34" s="1"/>
  <c r="AX34"/>
  <c r="AY34" s="1"/>
  <c r="AK34"/>
  <c r="AL34" s="1"/>
  <c r="AL324"/>
  <c r="AM324"/>
  <c r="AP213"/>
  <c r="AQ213" s="1"/>
  <c r="AK213"/>
  <c r="AX213"/>
  <c r="AY213" s="1"/>
  <c r="AU274"/>
  <c r="AV274" s="1"/>
  <c r="AW274"/>
  <c r="AL333"/>
  <c r="AM333"/>
  <c r="I25"/>
  <c r="AW26"/>
  <c r="AU26"/>
  <c r="AV26" s="1"/>
  <c r="AL92"/>
  <c r="AM92"/>
  <c r="AM67"/>
  <c r="AL67"/>
  <c r="AW270"/>
  <c r="AU270"/>
  <c r="AV270" s="1"/>
  <c r="K274"/>
  <c r="AP274" s="1"/>
  <c r="AQ274" s="1"/>
  <c r="AX275"/>
  <c r="AY275" s="1"/>
  <c r="AK275"/>
  <c r="AX12"/>
  <c r="AY12" s="1"/>
  <c r="H11"/>
  <c r="AK12"/>
  <c r="AL12" s="1"/>
  <c r="AM63"/>
  <c r="AL63"/>
  <c r="AU378"/>
  <c r="AV378" s="1"/>
  <c r="AU246"/>
  <c r="AV246" s="1"/>
  <c r="AU725"/>
  <c r="AV725" s="1"/>
  <c r="AX246"/>
  <c r="AY246" s="1"/>
  <c r="AK280"/>
  <c r="AM35"/>
  <c r="AM750"/>
  <c r="AX749"/>
  <c r="AY749" s="1"/>
  <c r="AM459"/>
  <c r="AM428"/>
  <c r="X773"/>
  <c r="AF773"/>
  <c r="G373"/>
  <c r="AK246"/>
  <c r="AM116"/>
  <c r="AK539"/>
  <c r="AL539" s="1"/>
  <c r="AM86"/>
  <c r="AU428"/>
  <c r="AV428" s="1"/>
  <c r="J400"/>
  <c r="J399" s="1"/>
  <c r="J373" s="1"/>
  <c r="AM177"/>
  <c r="AL85"/>
  <c r="AL81"/>
  <c r="AW378"/>
  <c r="AU291"/>
  <c r="AV291" s="1"/>
  <c r="AX267"/>
  <c r="AY267" s="1"/>
  <c r="I61"/>
  <c r="AX378"/>
  <c r="AY378" s="1"/>
  <c r="AU485"/>
  <c r="AV485" s="1"/>
  <c r="AU271"/>
  <c r="AV271" s="1"/>
  <c r="AX62"/>
  <c r="AY62" s="1"/>
  <c r="AU285"/>
  <c r="AM228"/>
  <c r="AM286"/>
  <c r="M62"/>
  <c r="M61" s="1"/>
  <c r="Y774"/>
  <c r="Y773"/>
  <c r="AU749"/>
  <c r="AV749" s="1"/>
  <c r="AW749"/>
  <c r="S774"/>
  <c r="S773"/>
  <c r="AM753"/>
  <c r="AL753"/>
  <c r="AU458"/>
  <c r="AV458" s="1"/>
  <c r="I457"/>
  <c r="AW458"/>
  <c r="AL178"/>
  <c r="AM178"/>
  <c r="K481"/>
  <c r="K480" s="1"/>
  <c r="AP482"/>
  <c r="AQ482" s="1"/>
  <c r="AM431"/>
  <c r="AL431"/>
  <c r="AL351"/>
  <c r="AM351"/>
  <c r="AL248"/>
  <c r="AM248"/>
  <c r="AL385"/>
  <c r="AM385"/>
  <c r="AM32"/>
  <c r="AL32"/>
  <c r="AU85"/>
  <c r="AW85"/>
  <c r="AU35"/>
  <c r="AV35" s="1"/>
  <c r="I34"/>
  <c r="AW35"/>
  <c r="AM26"/>
  <c r="AL26"/>
  <c r="AK274"/>
  <c r="AX274"/>
  <c r="AY274" s="1"/>
  <c r="AM70"/>
  <c r="AL70"/>
  <c r="AL179"/>
  <c r="AM179"/>
  <c r="AM20"/>
  <c r="AL20"/>
  <c r="AW90"/>
  <c r="I89"/>
  <c r="AU90"/>
  <c r="AV90" s="1"/>
  <c r="G280"/>
  <c r="AY285"/>
  <c r="AV285"/>
  <c r="K61"/>
  <c r="AK61" s="1"/>
  <c r="AK62"/>
  <c r="AM734"/>
  <c r="AL734"/>
  <c r="AL489"/>
  <c r="AM489"/>
  <c r="T773"/>
  <c r="T774"/>
  <c r="T781" s="1"/>
  <c r="AW696"/>
  <c r="L695"/>
  <c r="AM464"/>
  <c r="AL464"/>
  <c r="V773"/>
  <c r="V774"/>
  <c r="G695"/>
  <c r="AV696"/>
  <c r="G480"/>
  <c r="AV481"/>
  <c r="R774"/>
  <c r="R776" s="1"/>
  <c r="R773"/>
  <c r="AW374"/>
  <c r="I373"/>
  <c r="AW722"/>
  <c r="AU722"/>
  <c r="AV722" s="1"/>
  <c r="AM437"/>
  <c r="AL437"/>
  <c r="AM78"/>
  <c r="AL78"/>
  <c r="AW427"/>
  <c r="AU427"/>
  <c r="AV427" s="1"/>
  <c r="I426"/>
  <c r="AW241"/>
  <c r="AU241"/>
  <c r="AV241" s="1"/>
  <c r="AM216"/>
  <c r="AL216"/>
  <c r="AV85"/>
  <c r="AM85"/>
  <c r="AY85"/>
  <c r="AL407"/>
  <c r="AM407"/>
  <c r="AL347"/>
  <c r="AM347"/>
  <c r="AX168"/>
  <c r="AY168" s="1"/>
  <c r="AK168"/>
  <c r="AP168"/>
  <c r="AQ168" s="1"/>
  <c r="AL73"/>
  <c r="AM73"/>
  <c r="AL37"/>
  <c r="AM37"/>
  <c r="AU18"/>
  <c r="AV18" s="1"/>
  <c r="AW18"/>
  <c r="AK323"/>
  <c r="AX323"/>
  <c r="AY323" s="1"/>
  <c r="AW319"/>
  <c r="AU319"/>
  <c r="AV319" s="1"/>
  <c r="I318"/>
  <c r="AM276"/>
  <c r="AL276"/>
  <c r="AW182"/>
  <c r="AU182"/>
  <c r="AV182" s="1"/>
  <c r="Q774"/>
  <c r="Q773"/>
  <c r="AL460"/>
  <c r="AM460"/>
  <c r="J722"/>
  <c r="J695" s="1"/>
  <c r="AU723"/>
  <c r="AV723" s="1"/>
  <c r="O775"/>
  <c r="O800" s="1"/>
  <c r="O608"/>
  <c r="O773" s="1"/>
  <c r="AB773"/>
  <c r="AB774"/>
  <c r="AL402"/>
  <c r="AM402"/>
  <c r="AL612"/>
  <c r="AM612"/>
  <c r="AL463"/>
  <c r="AM463"/>
  <c r="AU461"/>
  <c r="AV461" s="1"/>
  <c r="AW461"/>
  <c r="J461"/>
  <c r="J458" s="1"/>
  <c r="J457" s="1"/>
  <c r="AU463"/>
  <c r="AV463" s="1"/>
  <c r="AM271"/>
  <c r="AL271"/>
  <c r="AX430"/>
  <c r="AY430" s="1"/>
  <c r="AP430"/>
  <c r="AQ430" s="1"/>
  <c r="AK430"/>
  <c r="K427"/>
  <c r="AL348"/>
  <c r="AM348"/>
  <c r="AL329"/>
  <c r="AM329"/>
  <c r="AL242"/>
  <c r="AM242"/>
  <c r="AL350"/>
  <c r="AM350"/>
  <c r="AM188"/>
  <c r="AL188"/>
  <c r="AL387"/>
  <c r="AM387"/>
  <c r="G339"/>
  <c r="AU82"/>
  <c r="AV82" s="1"/>
  <c r="AW82"/>
  <c r="I81"/>
  <c r="AM115"/>
  <c r="AL115"/>
  <c r="AL68"/>
  <c r="AM68"/>
  <c r="G11"/>
  <c r="AM287"/>
  <c r="AL287"/>
  <c r="AL124"/>
  <c r="AM124"/>
  <c r="P121"/>
  <c r="N111"/>
  <c r="N11" s="1"/>
  <c r="AK90"/>
  <c r="K89"/>
  <c r="AK89" s="1"/>
  <c r="AM29"/>
  <c r="AL29"/>
  <c r="AU13"/>
  <c r="AV13" s="1"/>
  <c r="AW13"/>
  <c r="I12"/>
  <c r="AP183"/>
  <c r="AQ183" s="1"/>
  <c r="K182"/>
  <c r="AX191"/>
  <c r="AY191" s="1"/>
  <c r="AK191"/>
  <c r="AL191" s="1"/>
  <c r="H190"/>
  <c r="AP191"/>
  <c r="AQ191" s="1"/>
  <c r="AK111"/>
  <c r="AL111" s="1"/>
  <c r="AP111"/>
  <c r="AQ111" s="1"/>
  <c r="AP61"/>
  <c r="AQ61" s="1"/>
  <c r="P722"/>
  <c r="P695" s="1"/>
  <c r="M183"/>
  <c r="M182" s="1"/>
  <c r="AX482"/>
  <c r="AY482" s="1"/>
  <c r="AK712"/>
  <c r="AK285"/>
  <c r="AL285" s="1"/>
  <c r="J11"/>
  <c r="X775"/>
  <c r="X800" s="1"/>
  <c r="AM700"/>
  <c r="Z696"/>
  <c r="AP439"/>
  <c r="AQ439" s="1"/>
  <c r="N340"/>
  <c r="N339" s="1"/>
  <c r="AK482"/>
  <c r="AP536"/>
  <c r="AQ536" s="1"/>
  <c r="AM82"/>
  <c r="N319"/>
  <c r="AP285"/>
  <c r="AQ285" s="1"/>
  <c r="R775"/>
  <c r="AK267"/>
  <c r="AP26"/>
  <c r="AQ26" s="1"/>
  <c r="AU429"/>
  <c r="AV429" s="1"/>
  <c r="AK344"/>
  <c r="AK19"/>
  <c r="AP25"/>
  <c r="AQ25" s="1"/>
  <c r="AX26"/>
  <c r="AY26" s="1"/>
  <c r="AU267"/>
  <c r="AV267" s="1"/>
  <c r="J280"/>
  <c r="AU280" s="1"/>
  <c r="AX121"/>
  <c r="AY121" s="1"/>
  <c r="AQ227"/>
  <c r="AX25"/>
  <c r="AY25" s="1"/>
  <c r="AF712" i="17"/>
  <c r="AG712" s="1"/>
  <c r="AA428"/>
  <c r="AC428" s="1"/>
  <c r="AN271"/>
  <c r="AO271" s="1"/>
  <c r="J426"/>
  <c r="AF213"/>
  <c r="AG213" s="1"/>
  <c r="AA213"/>
  <c r="AB213" s="1"/>
  <c r="AA267"/>
  <c r="AB267" s="1"/>
  <c r="L695"/>
  <c r="L773" s="1"/>
  <c r="AA13"/>
  <c r="AB13" s="1"/>
  <c r="AK267"/>
  <c r="AL267" s="1"/>
  <c r="AK13"/>
  <c r="AL13" s="1"/>
  <c r="AK286"/>
  <c r="AL286" s="1"/>
  <c r="AB382"/>
  <c r="AA26"/>
  <c r="AB26" s="1"/>
  <c r="AF26"/>
  <c r="AG26" s="1"/>
  <c r="AC408"/>
  <c r="AB346"/>
  <c r="AC218"/>
  <c r="AF378"/>
  <c r="AG378" s="1"/>
  <c r="AK62"/>
  <c r="AL62" s="1"/>
  <c r="AF459"/>
  <c r="AG459" s="1"/>
  <c r="AA275"/>
  <c r="AB275" s="1"/>
  <c r="AC326"/>
  <c r="AK726"/>
  <c r="AL726" s="1"/>
  <c r="AN378"/>
  <c r="AO378" s="1"/>
  <c r="AN228"/>
  <c r="AO228" s="1"/>
  <c r="AB184"/>
  <c r="AC184"/>
  <c r="AN274"/>
  <c r="AO274" s="1"/>
  <c r="N426"/>
  <c r="AF169"/>
  <c r="AG169" s="1"/>
  <c r="AF271"/>
  <c r="AG271" s="1"/>
  <c r="AK700"/>
  <c r="AL700" s="1"/>
  <c r="AN484"/>
  <c r="AO484" s="1"/>
  <c r="AN428"/>
  <c r="AO428" s="1"/>
  <c r="AA286"/>
  <c r="AB286" s="1"/>
  <c r="AB349"/>
  <c r="AA82"/>
  <c r="AB82" s="1"/>
  <c r="AA270"/>
  <c r="AB270" s="1"/>
  <c r="AK82"/>
  <c r="AL82" s="1"/>
  <c r="AB124"/>
  <c r="AF173"/>
  <c r="AG173" s="1"/>
  <c r="H695"/>
  <c r="AB64"/>
  <c r="AC64"/>
  <c r="AK271"/>
  <c r="AL271" s="1"/>
  <c r="AN270"/>
  <c r="AO270" s="1"/>
  <c r="P695"/>
  <c r="AA726"/>
  <c r="AB726" s="1"/>
  <c r="AA700"/>
  <c r="AC700" s="1"/>
  <c r="O695"/>
  <c r="O773" s="1"/>
  <c r="AM481"/>
  <c r="AC330"/>
  <c r="AA18"/>
  <c r="AB18" s="1"/>
  <c r="AA271"/>
  <c r="AB271" s="1"/>
  <c r="AB407"/>
  <c r="I481"/>
  <c r="I480" s="1"/>
  <c r="AK480" s="1"/>
  <c r="N696"/>
  <c r="AF275"/>
  <c r="AG275" s="1"/>
  <c r="AF168"/>
  <c r="AG168" s="1"/>
  <c r="AF286"/>
  <c r="AG286" s="1"/>
  <c r="AA274"/>
  <c r="AB274" s="1"/>
  <c r="K695"/>
  <c r="K773" s="1"/>
  <c r="AB488"/>
  <c r="AN459"/>
  <c r="AO459" s="1"/>
  <c r="AC459"/>
  <c r="J319"/>
  <c r="J318" s="1"/>
  <c r="AA318" s="1"/>
  <c r="AA116"/>
  <c r="AB116" s="1"/>
  <c r="AK116"/>
  <c r="AL116" s="1"/>
  <c r="AN286"/>
  <c r="AO286" s="1"/>
  <c r="AA378"/>
  <c r="AB378" s="1"/>
  <c r="AA121"/>
  <c r="AC731"/>
  <c r="AA463"/>
  <c r="AC291"/>
  <c r="AA169"/>
  <c r="AC169" s="1"/>
  <c r="AN116"/>
  <c r="AO116" s="1"/>
  <c r="AN121"/>
  <c r="AO121" s="1"/>
  <c r="AN168"/>
  <c r="AO168" s="1"/>
  <c r="H458"/>
  <c r="H457" s="1"/>
  <c r="AF700"/>
  <c r="AG700" s="1"/>
  <c r="AN214"/>
  <c r="AO214" s="1"/>
  <c r="AN169"/>
  <c r="AO169" s="1"/>
  <c r="AF62"/>
  <c r="AG62" s="1"/>
  <c r="AC168"/>
  <c r="AF116"/>
  <c r="AG116" s="1"/>
  <c r="AN481"/>
  <c r="AO481" s="1"/>
  <c r="I34"/>
  <c r="AK34" s="1"/>
  <c r="AL34" s="1"/>
  <c r="AK35"/>
  <c r="AL35" s="1"/>
  <c r="AB701"/>
  <c r="AC701"/>
  <c r="AB705"/>
  <c r="AC705"/>
  <c r="AB276"/>
  <c r="AC276"/>
  <c r="AB73"/>
  <c r="AC73"/>
  <c r="AC729"/>
  <c r="AB729"/>
  <c r="AB470"/>
  <c r="AC470"/>
  <c r="AB68"/>
  <c r="AC68"/>
  <c r="AF539"/>
  <c r="AG539" s="1"/>
  <c r="AA35"/>
  <c r="AB35" s="1"/>
  <c r="AF482"/>
  <c r="AG482" s="1"/>
  <c r="G11"/>
  <c r="M695"/>
  <c r="M773" s="1"/>
  <c r="AA442"/>
  <c r="AB442" s="1"/>
  <c r="N749"/>
  <c r="AF749" s="1"/>
  <c r="AG749" s="1"/>
  <c r="AK323"/>
  <c r="AL323" s="1"/>
  <c r="J111"/>
  <c r="J11" s="1"/>
  <c r="AK192"/>
  <c r="AL192" s="1"/>
  <c r="AK228"/>
  <c r="AL228" s="1"/>
  <c r="AN323"/>
  <c r="AO323" s="1"/>
  <c r="AB248"/>
  <c r="AM378"/>
  <c r="AF228"/>
  <c r="AG228" s="1"/>
  <c r="AC405"/>
  <c r="AC327"/>
  <c r="AB177"/>
  <c r="AK484"/>
  <c r="AL484" s="1"/>
  <c r="AB736"/>
  <c r="AC736"/>
  <c r="AC431"/>
  <c r="AB431"/>
  <c r="I25"/>
  <c r="AK26"/>
  <c r="AL26" s="1"/>
  <c r="AB614"/>
  <c r="AC614"/>
  <c r="AA482"/>
  <c r="AB482" s="1"/>
  <c r="AK319"/>
  <c r="AL319" s="1"/>
  <c r="AF323"/>
  <c r="AG323" s="1"/>
  <c r="AN482"/>
  <c r="AO482" s="1"/>
  <c r="AG241"/>
  <c r="AF641"/>
  <c r="AG641" s="1"/>
  <c r="AC242"/>
  <c r="AN19"/>
  <c r="AO19" s="1"/>
  <c r="AF18"/>
  <c r="AG18" s="1"/>
  <c r="AF35"/>
  <c r="AG35" s="1"/>
  <c r="AN275"/>
  <c r="AO275" s="1"/>
  <c r="AN749"/>
  <c r="AO749" s="1"/>
  <c r="I695"/>
  <c r="AB712"/>
  <c r="AC712"/>
  <c r="AB323"/>
  <c r="AC323"/>
  <c r="AC460"/>
  <c r="AB460"/>
  <c r="AB462"/>
  <c r="AC462"/>
  <c r="AB429"/>
  <c r="AC429"/>
  <c r="AB333"/>
  <c r="AC333"/>
  <c r="J340"/>
  <c r="AF344"/>
  <c r="AG344" s="1"/>
  <c r="AB278"/>
  <c r="AC278"/>
  <c r="AB22"/>
  <c r="AC22"/>
  <c r="AM400"/>
  <c r="AK400"/>
  <c r="AL400" s="1"/>
  <c r="AF191"/>
  <c r="AG191" s="1"/>
  <c r="H190"/>
  <c r="AN191"/>
  <c r="AO191" s="1"/>
  <c r="AA191"/>
  <c r="AA86"/>
  <c r="I85"/>
  <c r="AF85" s="1"/>
  <c r="AG85" s="1"/>
  <c r="AN86"/>
  <c r="AO86" s="1"/>
  <c r="AL270"/>
  <c r="AC75"/>
  <c r="AB75"/>
  <c r="AB20"/>
  <c r="AC20"/>
  <c r="AB272"/>
  <c r="AC272"/>
  <c r="P588"/>
  <c r="AF589"/>
  <c r="AG589" s="1"/>
  <c r="AB484"/>
  <c r="AC484"/>
  <c r="G695"/>
  <c r="AK404"/>
  <c r="AL404" s="1"/>
  <c r="AC328"/>
  <c r="AB328"/>
  <c r="AM266"/>
  <c r="AM427"/>
  <c r="AB463"/>
  <c r="AC463"/>
  <c r="H280"/>
  <c r="AF281"/>
  <c r="AG281" s="1"/>
  <c r="AC268"/>
  <c r="AB268"/>
  <c r="AC247"/>
  <c r="AB247"/>
  <c r="AK178"/>
  <c r="AL178" s="1"/>
  <c r="AM178"/>
  <c r="AB432"/>
  <c r="AC432"/>
  <c r="AB325"/>
  <c r="AC325"/>
  <c r="AM213"/>
  <c r="AK213"/>
  <c r="AL213" s="1"/>
  <c r="AB92"/>
  <c r="AC92"/>
  <c r="AM722"/>
  <c r="AB249"/>
  <c r="AC249"/>
  <c r="AB229"/>
  <c r="AC229"/>
  <c r="AB29"/>
  <c r="AC29"/>
  <c r="AB23"/>
  <c r="AC23"/>
  <c r="AN12"/>
  <c r="AO12" s="1"/>
  <c r="AA12"/>
  <c r="H11"/>
  <c r="AN290"/>
  <c r="AO290" s="1"/>
  <c r="AA290"/>
  <c r="AF290"/>
  <c r="AG290" s="1"/>
  <c r="AL241"/>
  <c r="AO241"/>
  <c r="AC241"/>
  <c r="AB188"/>
  <c r="AC188"/>
  <c r="AK19"/>
  <c r="AL19" s="1"/>
  <c r="AM19"/>
  <c r="AB76"/>
  <c r="AC76"/>
  <c r="AC726"/>
  <c r="AA539"/>
  <c r="AB539" s="1"/>
  <c r="AK482"/>
  <c r="AL482" s="1"/>
  <c r="AK485"/>
  <c r="AL485" s="1"/>
  <c r="AF86"/>
  <c r="AG86" s="1"/>
  <c r="AN539"/>
  <c r="AO539" s="1"/>
  <c r="AA192"/>
  <c r="G190"/>
  <c r="AF82"/>
  <c r="AG82" s="1"/>
  <c r="AC213"/>
  <c r="AK214"/>
  <c r="AL214" s="1"/>
  <c r="AK169"/>
  <c r="AL169" s="1"/>
  <c r="AK723"/>
  <c r="AL723" s="1"/>
  <c r="AM696"/>
  <c r="AK696"/>
  <c r="AL696" s="1"/>
  <c r="AM461"/>
  <c r="G608"/>
  <c r="AB170"/>
  <c r="AC170"/>
  <c r="AC77"/>
  <c r="AB77"/>
  <c r="I182"/>
  <c r="AN183"/>
  <c r="AO183" s="1"/>
  <c r="AA183"/>
  <c r="AF183"/>
  <c r="AG183" s="1"/>
  <c r="AB36"/>
  <c r="AC36"/>
  <c r="AC32"/>
  <c r="AB32"/>
  <c r="AB216"/>
  <c r="AC216"/>
  <c r="AB436"/>
  <c r="AC436"/>
  <c r="AB403"/>
  <c r="AC403"/>
  <c r="AK285"/>
  <c r="AL285" s="1"/>
  <c r="AM285"/>
  <c r="AF227"/>
  <c r="AG227" s="1"/>
  <c r="AN227"/>
  <c r="AO227" s="1"/>
  <c r="AA227"/>
  <c r="AK85"/>
  <c r="AL85" s="1"/>
  <c r="AM85"/>
  <c r="AB63"/>
  <c r="AC63"/>
  <c r="AC121"/>
  <c r="AB121"/>
  <c r="AK612"/>
  <c r="AL612" s="1"/>
  <c r="AM612"/>
  <c r="AB329"/>
  <c r="AC329"/>
  <c r="AB324"/>
  <c r="AC324"/>
  <c r="AC70"/>
  <c r="AB70"/>
  <c r="AM89"/>
  <c r="AM61"/>
  <c r="AC31"/>
  <c r="AB31"/>
  <c r="AF318"/>
  <c r="AG318" s="1"/>
  <c r="AC15"/>
  <c r="AB15"/>
  <c r="AB490"/>
  <c r="AC490"/>
  <c r="AC468"/>
  <c r="AB468"/>
  <c r="AM536"/>
  <c r="AC697"/>
  <c r="AB697"/>
  <c r="AK463"/>
  <c r="AL463" s="1"/>
  <c r="AC433"/>
  <c r="AB433"/>
  <c r="AC485"/>
  <c r="AB485"/>
  <c r="AK459"/>
  <c r="AL459" s="1"/>
  <c r="AC406"/>
  <c r="AB406"/>
  <c r="AC766"/>
  <c r="AB766"/>
  <c r="G480"/>
  <c r="AB230"/>
  <c r="AC230"/>
  <c r="AC116"/>
  <c r="AB464"/>
  <c r="AC464"/>
  <c r="AB350"/>
  <c r="AC350"/>
  <c r="AK344"/>
  <c r="AL344" s="1"/>
  <c r="AM344"/>
  <c r="Z344"/>
  <c r="AK275"/>
  <c r="AL275" s="1"/>
  <c r="AM275"/>
  <c r="AF752"/>
  <c r="AG752" s="1"/>
  <c r="AN752"/>
  <c r="AO752" s="1"/>
  <c r="AA752"/>
  <c r="I245"/>
  <c r="AN246"/>
  <c r="AO246" s="1"/>
  <c r="AA246"/>
  <c r="AF246"/>
  <c r="AG246" s="1"/>
  <c r="AB62"/>
  <c r="AC62"/>
  <c r="G339"/>
  <c r="AN285"/>
  <c r="AO285" s="1"/>
  <c r="AA285"/>
  <c r="AF285"/>
  <c r="AG285" s="1"/>
  <c r="H535"/>
  <c r="AM115"/>
  <c r="AK115"/>
  <c r="AL115" s="1"/>
  <c r="AF81"/>
  <c r="AG81" s="1"/>
  <c r="AN81"/>
  <c r="AO81" s="1"/>
  <c r="AA81"/>
  <c r="I61"/>
  <c r="AK61" s="1"/>
  <c r="AL61" s="1"/>
  <c r="AN62"/>
  <c r="AO62" s="1"/>
  <c r="AC617"/>
  <c r="AB617"/>
  <c r="AB387"/>
  <c r="AC387"/>
  <c r="AK191"/>
  <c r="AL191" s="1"/>
  <c r="AM191"/>
  <c r="AC65"/>
  <c r="AB65"/>
  <c r="AM168"/>
  <c r="AK168"/>
  <c r="AL168" s="1"/>
  <c r="AC115"/>
  <c r="AB115"/>
  <c r="AC38"/>
  <c r="AB38"/>
  <c r="AK749"/>
  <c r="AL749" s="1"/>
  <c r="AM749"/>
  <c r="AB434"/>
  <c r="AC434"/>
  <c r="J722"/>
  <c r="J695" s="1"/>
  <c r="AF723"/>
  <c r="AG723" s="1"/>
  <c r="AC753"/>
  <c r="AB753"/>
  <c r="AB612"/>
  <c r="AC612"/>
  <c r="AB66"/>
  <c r="AC66"/>
  <c r="AC13"/>
  <c r="AC734"/>
  <c r="AB734"/>
  <c r="AB489"/>
  <c r="AC489"/>
  <c r="L774"/>
  <c r="L781" s="1"/>
  <c r="AB435"/>
  <c r="AC435"/>
  <c r="I461"/>
  <c r="AK461" s="1"/>
  <c r="AL461" s="1"/>
  <c r="AN463"/>
  <c r="AO463" s="1"/>
  <c r="AB402"/>
  <c r="AC402"/>
  <c r="AC467"/>
  <c r="AB467"/>
  <c r="AN400"/>
  <c r="AO400" s="1"/>
  <c r="AA400"/>
  <c r="AF400"/>
  <c r="AG400" s="1"/>
  <c r="H399"/>
  <c r="H373" s="1"/>
  <c r="AB78"/>
  <c r="AC78"/>
  <c r="AK290"/>
  <c r="AL290" s="1"/>
  <c r="AM290"/>
  <c r="AB214"/>
  <c r="AC214"/>
  <c r="AM539"/>
  <c r="AK539"/>
  <c r="AL539" s="1"/>
  <c r="AC437"/>
  <c r="AB437"/>
  <c r="AB352"/>
  <c r="AC352"/>
  <c r="AB348"/>
  <c r="AC348"/>
  <c r="AC347"/>
  <c r="AB347"/>
  <c r="AM318"/>
  <c r="AC286"/>
  <c r="J266"/>
  <c r="AF267"/>
  <c r="AG267" s="1"/>
  <c r="AM183"/>
  <c r="AM182"/>
  <c r="AN430"/>
  <c r="AO430" s="1"/>
  <c r="AA430"/>
  <c r="AF430"/>
  <c r="AG430" s="1"/>
  <c r="I427"/>
  <c r="AK427" s="1"/>
  <c r="AL427" s="1"/>
  <c r="AN90"/>
  <c r="AO90" s="1"/>
  <c r="AA90"/>
  <c r="AF90"/>
  <c r="AG90" s="1"/>
  <c r="I89"/>
  <c r="AK89" s="1"/>
  <c r="AL89" s="1"/>
  <c r="AB87"/>
  <c r="AC87"/>
  <c r="AB67"/>
  <c r="AC67"/>
  <c r="AF610"/>
  <c r="AG610" s="1"/>
  <c r="AA610"/>
  <c r="H609"/>
  <c r="AK378"/>
  <c r="AL378" s="1"/>
  <c r="I374"/>
  <c r="AA374" s="1"/>
  <c r="AN374"/>
  <c r="AO374" s="1"/>
  <c r="AK227"/>
  <c r="AL227" s="1"/>
  <c r="AM227"/>
  <c r="AO177"/>
  <c r="AC177"/>
  <c r="AC69"/>
  <c r="AB69"/>
  <c r="AB351"/>
  <c r="AC351"/>
  <c r="AK81"/>
  <c r="AL81" s="1"/>
  <c r="AM81"/>
  <c r="AM34"/>
  <c r="AN71"/>
  <c r="AO71" s="1"/>
  <c r="AA71"/>
  <c r="AF71"/>
  <c r="AG71" s="1"/>
  <c r="AM26"/>
  <c r="AC83"/>
  <c r="AB83"/>
  <c r="AC28"/>
  <c r="AB28"/>
  <c r="AC21"/>
  <c r="AB21"/>
  <c r="AK483"/>
  <c r="AL483" s="1"/>
  <c r="AK183"/>
  <c r="AL183" s="1"/>
  <c r="AF112"/>
  <c r="AG112" s="1"/>
  <c r="AC750"/>
  <c r="I439"/>
  <c r="AA344"/>
  <c r="I536"/>
  <c r="I535" s="1"/>
  <c r="AN192"/>
  <c r="AO192" s="1"/>
  <c r="AK215"/>
  <c r="AL215" s="1"/>
  <c r="AK21"/>
  <c r="AL21" s="1"/>
  <c r="AC482"/>
  <c r="AC178"/>
  <c r="AA723"/>
  <c r="AN723"/>
  <c r="AO723" s="1"/>
  <c r="AK752"/>
  <c r="AL752" s="1"/>
  <c r="AK725"/>
  <c r="AL725" s="1"/>
  <c r="AF726"/>
  <c r="AG726" s="1"/>
  <c r="AN696"/>
  <c r="AO696" s="1"/>
  <c r="AM374"/>
  <c r="AA19"/>
  <c r="AN35"/>
  <c r="AO35" s="1"/>
  <c r="AB241"/>
  <c r="AG274"/>
  <c r="AF192"/>
  <c r="AG192" s="1"/>
  <c r="AF640"/>
  <c r="AG640" s="1"/>
  <c r="AA228"/>
  <c r="AF19"/>
  <c r="AG19" s="1"/>
  <c r="AF13"/>
  <c r="AG13" s="1"/>
  <c r="AG270"/>
  <c r="AG177"/>
  <c r="AN13"/>
  <c r="AO13" s="1"/>
  <c r="AN82"/>
  <c r="AO82" s="1"/>
  <c r="AK246"/>
  <c r="AL246" s="1"/>
  <c r="AP752" i="15"/>
  <c r="AQ752" s="1"/>
  <c r="K374"/>
  <c r="K373" s="1"/>
  <c r="Q374"/>
  <c r="Q373" s="1"/>
  <c r="S374"/>
  <c r="S373" s="1"/>
  <c r="AE458"/>
  <c r="AE457" s="1"/>
  <c r="Z458"/>
  <c r="Z457" s="1"/>
  <c r="V458"/>
  <c r="V457" s="1"/>
  <c r="R458"/>
  <c r="R457" s="1"/>
  <c r="N458"/>
  <c r="N457" s="1"/>
  <c r="AC458"/>
  <c r="AC457" s="1"/>
  <c r="P458"/>
  <c r="P457" s="1"/>
  <c r="AD374"/>
  <c r="AD373" s="1"/>
  <c r="Z374"/>
  <c r="Z373" s="1"/>
  <c r="V374"/>
  <c r="V373" s="1"/>
  <c r="N536"/>
  <c r="N535" s="1"/>
  <c r="AF696"/>
  <c r="AB722"/>
  <c r="X722"/>
  <c r="R374"/>
  <c r="R373" s="1"/>
  <c r="AD61"/>
  <c r="V61"/>
  <c r="K481"/>
  <c r="K480" s="1"/>
  <c r="R481"/>
  <c r="R480" s="1"/>
  <c r="AC722"/>
  <c r="AF439"/>
  <c r="AB439"/>
  <c r="T439"/>
  <c r="P439"/>
  <c r="L439"/>
  <c r="W696"/>
  <c r="Z61"/>
  <c r="R61"/>
  <c r="Z481"/>
  <c r="Z480" s="1"/>
  <c r="Y722"/>
  <c r="U722"/>
  <c r="Q722"/>
  <c r="AE61"/>
  <c r="W61"/>
  <c r="S61"/>
  <c r="M536"/>
  <c r="M535" s="1"/>
  <c r="Z749"/>
  <c r="V749"/>
  <c r="AF280"/>
  <c r="K319"/>
  <c r="K318" s="1"/>
  <c r="AE374"/>
  <c r="AE373" s="1"/>
  <c r="AA374"/>
  <c r="AA373" s="1"/>
  <c r="K427"/>
  <c r="AE439"/>
  <c r="W439"/>
  <c r="O439"/>
  <c r="X439"/>
  <c r="X458"/>
  <c r="X457" s="1"/>
  <c r="AE481"/>
  <c r="AE480" s="1"/>
  <c r="AA481"/>
  <c r="AA480" s="1"/>
  <c r="W481"/>
  <c r="W480" s="1"/>
  <c r="S481"/>
  <c r="S480" s="1"/>
  <c r="N749"/>
  <c r="J749"/>
  <c r="AA61"/>
  <c r="AA340"/>
  <c r="AA339" s="1"/>
  <c r="W340"/>
  <c r="W339" s="1"/>
  <c r="S340"/>
  <c r="S339" s="1"/>
  <c r="O340"/>
  <c r="O339" s="1"/>
  <c r="AD427"/>
  <c r="AD458"/>
  <c r="AD457" s="1"/>
  <c r="AF458"/>
  <c r="AF457" s="1"/>
  <c r="O481"/>
  <c r="O480" s="1"/>
  <c r="U536"/>
  <c r="U535" s="1"/>
  <c r="Q536"/>
  <c r="Q535" s="1"/>
  <c r="X696"/>
  <c r="AD749"/>
  <c r="R749"/>
  <c r="AF61"/>
  <c r="AB61"/>
  <c r="X61"/>
  <c r="T61"/>
  <c r="O61"/>
  <c r="X340"/>
  <c r="X339" s="1"/>
  <c r="T340"/>
  <c r="T339" s="1"/>
  <c r="P340"/>
  <c r="P339" s="1"/>
  <c r="H340"/>
  <c r="H339" s="1"/>
  <c r="AC374"/>
  <c r="AC373" s="1"/>
  <c r="K536"/>
  <c r="K535" s="1"/>
  <c r="AD536"/>
  <c r="AD535" s="1"/>
  <c r="R536"/>
  <c r="R535" s="1"/>
  <c r="AP320"/>
  <c r="AE319"/>
  <c r="AE318" s="1"/>
  <c r="N481"/>
  <c r="N480" s="1"/>
  <c r="AP539"/>
  <c r="Y536"/>
  <c r="Y535" s="1"/>
  <c r="N61"/>
  <c r="AA319"/>
  <c r="AA318" s="1"/>
  <c r="W319"/>
  <c r="W318" s="1"/>
  <c r="S319"/>
  <c r="S318" s="1"/>
  <c r="O319"/>
  <c r="O318" s="1"/>
  <c r="AF340"/>
  <c r="AF339" s="1"/>
  <c r="Y374"/>
  <c r="Y373" s="1"/>
  <c r="U374"/>
  <c r="U373" s="1"/>
  <c r="AP459"/>
  <c r="Z536"/>
  <c r="Z535" s="1"/>
  <c r="AB696"/>
  <c r="T696"/>
  <c r="N696"/>
  <c r="AD722"/>
  <c r="Z722"/>
  <c r="V722"/>
  <c r="R722"/>
  <c r="AE427"/>
  <c r="AE426" s="1"/>
  <c r="Z427"/>
  <c r="V427"/>
  <c r="R427"/>
  <c r="N427"/>
  <c r="AP428"/>
  <c r="AC439"/>
  <c r="Y439"/>
  <c r="U439"/>
  <c r="Q439"/>
  <c r="M439"/>
  <c r="I439"/>
  <c r="AA458"/>
  <c r="AA457" s="1"/>
  <c r="W458"/>
  <c r="W457" s="1"/>
  <c r="S458"/>
  <c r="S457" s="1"/>
  <c r="O458"/>
  <c r="O457" s="1"/>
  <c r="Y458"/>
  <c r="Y457" s="1"/>
  <c r="U458"/>
  <c r="U457" s="1"/>
  <c r="Q458"/>
  <c r="Q457" s="1"/>
  <c r="AE536"/>
  <c r="AE535" s="1"/>
  <c r="AA536"/>
  <c r="AA535" s="1"/>
  <c r="W536"/>
  <c r="W535" s="1"/>
  <c r="H696"/>
  <c r="AE722"/>
  <c r="AA722"/>
  <c r="W722"/>
  <c r="S722"/>
  <c r="AC749"/>
  <c r="Y749"/>
  <c r="U749"/>
  <c r="Q749"/>
  <c r="P280"/>
  <c r="R340"/>
  <c r="R339" s="1"/>
  <c r="AF374"/>
  <c r="AF373" s="1"/>
  <c r="AB374"/>
  <c r="AB373" s="1"/>
  <c r="X374"/>
  <c r="X373" s="1"/>
  <c r="AA427"/>
  <c r="W427"/>
  <c r="W426" s="1"/>
  <c r="S427"/>
  <c r="O427"/>
  <c r="AA439"/>
  <c r="S439"/>
  <c r="K439"/>
  <c r="T458"/>
  <c r="T457" s="1"/>
  <c r="K458"/>
  <c r="K457" s="1"/>
  <c r="AD481"/>
  <c r="AD480" s="1"/>
  <c r="V481"/>
  <c r="V480" s="1"/>
  <c r="S536"/>
  <c r="S535" s="1"/>
  <c r="X536"/>
  <c r="X535" s="1"/>
  <c r="L696"/>
  <c r="AA696"/>
  <c r="R696"/>
  <c r="AF722"/>
  <c r="T722"/>
  <c r="AE749"/>
  <c r="AA749"/>
  <c r="W749"/>
  <c r="S749"/>
  <c r="K749"/>
  <c r="M749"/>
  <c r="I749"/>
  <c r="N116"/>
  <c r="AP116" s="1"/>
  <c r="AF481"/>
  <c r="AF480" s="1"/>
  <c r="X481"/>
  <c r="X480" s="1"/>
  <c r="AP19"/>
  <c r="M374"/>
  <c r="M373" s="1"/>
  <c r="AP430"/>
  <c r="H458"/>
  <c r="AC481"/>
  <c r="AC480" s="1"/>
  <c r="U481"/>
  <c r="U480" s="1"/>
  <c r="N608"/>
  <c r="K722"/>
  <c r="AF749"/>
  <c r="X749"/>
  <c r="AC61"/>
  <c r="Y61"/>
  <c r="Q61"/>
  <c r="AP341"/>
  <c r="AD439"/>
  <c r="Z439"/>
  <c r="R439"/>
  <c r="N439"/>
  <c r="K340"/>
  <c r="K339" s="1"/>
  <c r="AP378"/>
  <c r="AF427"/>
  <c r="X427"/>
  <c r="T427"/>
  <c r="T426" s="1"/>
  <c r="P427"/>
  <c r="AF536"/>
  <c r="AF535" s="1"/>
  <c r="L536"/>
  <c r="L535" s="1"/>
  <c r="AP537"/>
  <c r="AD696"/>
  <c r="Z696"/>
  <c r="V696"/>
  <c r="K696"/>
  <c r="AP723"/>
  <c r="AP282"/>
  <c r="N281"/>
  <c r="AP281" s="1"/>
  <c r="AP173"/>
  <c r="AP246"/>
  <c r="AB481"/>
  <c r="AB480" s="1"/>
  <c r="T481"/>
  <c r="T480" s="1"/>
  <c r="AP587"/>
  <c r="I374"/>
  <c r="AP461"/>
  <c r="AP484"/>
  <c r="Y481"/>
  <c r="Y480" s="1"/>
  <c r="Q481"/>
  <c r="Q480" s="1"/>
  <c r="AB749"/>
  <c r="T749"/>
  <c r="U61"/>
  <c r="AE340"/>
  <c r="AE339" s="1"/>
  <c r="V439"/>
  <c r="J439"/>
  <c r="AC536"/>
  <c r="AC535" s="1"/>
  <c r="AP588"/>
  <c r="AE696"/>
  <c r="L749"/>
  <c r="AP726"/>
  <c r="AP768"/>
  <c r="AQ768" s="1"/>
  <c r="AP275"/>
  <c r="U280"/>
  <c r="AC340"/>
  <c r="AC339" s="1"/>
  <c r="Y340"/>
  <c r="Y339" s="1"/>
  <c r="U340"/>
  <c r="U339" s="1"/>
  <c r="Q340"/>
  <c r="Q339" s="1"/>
  <c r="AP375"/>
  <c r="AC427"/>
  <c r="Y427"/>
  <c r="U427"/>
  <c r="Q427"/>
  <c r="AP442"/>
  <c r="AP700"/>
  <c r="H749"/>
  <c r="AP750"/>
  <c r="H274"/>
  <c r="AP274" s="1"/>
  <c r="AD340"/>
  <c r="AD339" s="1"/>
  <c r="Z340"/>
  <c r="Z339" s="1"/>
  <c r="V340"/>
  <c r="V339" s="1"/>
  <c r="AP440"/>
  <c r="AP482"/>
  <c r="AP589"/>
  <c r="AP641"/>
  <c r="AP697"/>
  <c r="AC696"/>
  <c r="Y696"/>
  <c r="U696"/>
  <c r="M696"/>
  <c r="M695" s="1"/>
  <c r="N285"/>
  <c r="AP285" s="1"/>
  <c r="AP286"/>
  <c r="K270"/>
  <c r="AP270" s="1"/>
  <c r="AP271"/>
  <c r="N266"/>
  <c r="AP266" s="1"/>
  <c r="AP267"/>
  <c r="K245"/>
  <c r="AP245" s="1"/>
  <c r="N213"/>
  <c r="AP213" s="1"/>
  <c r="AP214"/>
  <c r="AP191"/>
  <c r="AP192"/>
  <c r="AP164"/>
  <c r="K111"/>
  <c r="AP172"/>
  <c r="K163"/>
  <c r="AP163" s="1"/>
  <c r="K61"/>
  <c r="AP71"/>
  <c r="AP62"/>
  <c r="AP35"/>
  <c r="AP26"/>
  <c r="AP13"/>
  <c r="AQ13" s="1"/>
  <c r="AP712"/>
  <c r="H722"/>
  <c r="Q696"/>
  <c r="H640"/>
  <c r="AP640" s="1"/>
  <c r="H609"/>
  <c r="H536"/>
  <c r="H481"/>
  <c r="H439"/>
  <c r="H427"/>
  <c r="H399"/>
  <c r="AP400"/>
  <c r="N290"/>
  <c r="AP290" s="1"/>
  <c r="AP291"/>
  <c r="H241"/>
  <c r="AP241" s="1"/>
  <c r="AP242"/>
  <c r="H227"/>
  <c r="AP227" s="1"/>
  <c r="AP228"/>
  <c r="H182"/>
  <c r="AP182" s="1"/>
  <c r="AP183"/>
  <c r="H177"/>
  <c r="AP177" s="1"/>
  <c r="AP178"/>
  <c r="H168"/>
  <c r="AP168" s="1"/>
  <c r="AP169"/>
  <c r="H89"/>
  <c r="AP89" s="1"/>
  <c r="AP90"/>
  <c r="H85"/>
  <c r="AP85" s="1"/>
  <c r="AP86"/>
  <c r="H81"/>
  <c r="AP81" s="1"/>
  <c r="AP82"/>
  <c r="H61"/>
  <c r="H34"/>
  <c r="AP34" s="1"/>
  <c r="H25"/>
  <c r="AP25" s="1"/>
  <c r="H18"/>
  <c r="AP18" s="1"/>
  <c r="H12"/>
  <c r="AP323"/>
  <c r="H374"/>
  <c r="N340"/>
  <c r="AP344"/>
  <c r="N319"/>
  <c r="T536"/>
  <c r="T535" s="1"/>
  <c r="W374"/>
  <c r="W373" s="1"/>
  <c r="T373"/>
  <c r="H319"/>
  <c r="H318" s="1"/>
  <c r="Y280"/>
  <c r="Q280"/>
  <c r="I280"/>
  <c r="R280"/>
  <c r="AD280"/>
  <c r="Z280"/>
  <c r="V280"/>
  <c r="AC280"/>
  <c r="AE280"/>
  <c r="AA280"/>
  <c r="W280"/>
  <c r="S280"/>
  <c r="O280"/>
  <c r="K280"/>
  <c r="L280"/>
  <c r="T280"/>
  <c r="X280"/>
  <c r="H280"/>
  <c r="AL586"/>
  <c r="G750"/>
  <c r="G749" s="1"/>
  <c r="G726"/>
  <c r="G723"/>
  <c r="G641"/>
  <c r="G640" s="1"/>
  <c r="G608" s="1"/>
  <c r="G589"/>
  <c r="G588" s="1"/>
  <c r="G587" s="1"/>
  <c r="G482"/>
  <c r="G461"/>
  <c r="G459"/>
  <c r="G442"/>
  <c r="G440"/>
  <c r="G539"/>
  <c r="G537"/>
  <c r="G430"/>
  <c r="G375"/>
  <c r="G378"/>
  <c r="G341"/>
  <c r="G320"/>
  <c r="G282"/>
  <c r="G281" s="1"/>
  <c r="G286"/>
  <c r="G192"/>
  <c r="G191" s="1"/>
  <c r="G183"/>
  <c r="G182" s="1"/>
  <c r="G173"/>
  <c r="G172" s="1"/>
  <c r="G164"/>
  <c r="G163" s="1"/>
  <c r="G132"/>
  <c r="AQ132" s="1"/>
  <c r="G130"/>
  <c r="AQ130" s="1"/>
  <c r="G125"/>
  <c r="AQ125" s="1"/>
  <c r="G112"/>
  <c r="G116"/>
  <c r="G121"/>
  <c r="AQ121" s="1"/>
  <c r="G71"/>
  <c r="AG752"/>
  <c r="AH752"/>
  <c r="AG750"/>
  <c r="AH750"/>
  <c r="AI726"/>
  <c r="AG723"/>
  <c r="AH723"/>
  <c r="AI723"/>
  <c r="AG700"/>
  <c r="AH700"/>
  <c r="AG697"/>
  <c r="AH697"/>
  <c r="L612"/>
  <c r="L610" s="1"/>
  <c r="L609" s="1"/>
  <c r="L608" s="1"/>
  <c r="M612"/>
  <c r="M610" s="1"/>
  <c r="M609" s="1"/>
  <c r="M608" s="1"/>
  <c r="Q612"/>
  <c r="Q610" s="1"/>
  <c r="Q609" s="1"/>
  <c r="Q608" s="1"/>
  <c r="R612"/>
  <c r="R610" s="1"/>
  <c r="R609" s="1"/>
  <c r="R608" s="1"/>
  <c r="S612"/>
  <c r="S610" s="1"/>
  <c r="S609" s="1"/>
  <c r="S608" s="1"/>
  <c r="T612"/>
  <c r="T610" s="1"/>
  <c r="T609" s="1"/>
  <c r="T608" s="1"/>
  <c r="U612"/>
  <c r="U610" s="1"/>
  <c r="U609" s="1"/>
  <c r="U608" s="1"/>
  <c r="V612"/>
  <c r="V610" s="1"/>
  <c r="V609" s="1"/>
  <c r="V608" s="1"/>
  <c r="W612"/>
  <c r="W610" s="1"/>
  <c r="W609" s="1"/>
  <c r="W608" s="1"/>
  <c r="X612"/>
  <c r="X610" s="1"/>
  <c r="X609" s="1"/>
  <c r="X608" s="1"/>
  <c r="Y612"/>
  <c r="Y610" s="1"/>
  <c r="Y609" s="1"/>
  <c r="Y608" s="1"/>
  <c r="Z609"/>
  <c r="Z608" s="1"/>
  <c r="AA612"/>
  <c r="AA610" s="1"/>
  <c r="AA609" s="1"/>
  <c r="AA608" s="1"/>
  <c r="AB612"/>
  <c r="AB610" s="1"/>
  <c r="AB609" s="1"/>
  <c r="AB608" s="1"/>
  <c r="AC612"/>
  <c r="AC610" s="1"/>
  <c r="AC609" s="1"/>
  <c r="AC608" s="1"/>
  <c r="AD612"/>
  <c r="AD610" s="1"/>
  <c r="AD609" s="1"/>
  <c r="AD608" s="1"/>
  <c r="AE612"/>
  <c r="AE610" s="1"/>
  <c r="AE609" s="1"/>
  <c r="AE608" s="1"/>
  <c r="AF612"/>
  <c r="AF610" s="1"/>
  <c r="AF609" s="1"/>
  <c r="AF608" s="1"/>
  <c r="AG612"/>
  <c r="AG610" s="1"/>
  <c r="AG609" s="1"/>
  <c r="AH612"/>
  <c r="AH610" s="1"/>
  <c r="AH609" s="1"/>
  <c r="AG484"/>
  <c r="AH484"/>
  <c r="AI484"/>
  <c r="AG482"/>
  <c r="AH482"/>
  <c r="AI482"/>
  <c r="AG461"/>
  <c r="AH461"/>
  <c r="AG459"/>
  <c r="AH459"/>
  <c r="AI459"/>
  <c r="AG539"/>
  <c r="AG536" s="1"/>
  <c r="AG535" s="1"/>
  <c r="AH539"/>
  <c r="AH536" s="1"/>
  <c r="AH535" s="1"/>
  <c r="AI539"/>
  <c r="AG430"/>
  <c r="AH430"/>
  <c r="AG428"/>
  <c r="AH428"/>
  <c r="L373"/>
  <c r="AG400"/>
  <c r="AG399" s="1"/>
  <c r="AH400"/>
  <c r="AH399" s="1"/>
  <c r="AI400"/>
  <c r="AG344"/>
  <c r="AH344"/>
  <c r="AI344"/>
  <c r="AG341"/>
  <c r="AH341"/>
  <c r="AI341"/>
  <c r="AG323"/>
  <c r="AH323"/>
  <c r="AI323"/>
  <c r="AG320"/>
  <c r="AH320"/>
  <c r="AI320"/>
  <c r="AG291"/>
  <c r="AG290" s="1"/>
  <c r="AH291"/>
  <c r="AH290" s="1"/>
  <c r="AI291"/>
  <c r="AG286"/>
  <c r="AG285" s="1"/>
  <c r="AH286"/>
  <c r="AH285" s="1"/>
  <c r="AG275"/>
  <c r="AG274" s="1"/>
  <c r="AH275"/>
  <c r="AH274" s="1"/>
  <c r="AI275"/>
  <c r="AG271"/>
  <c r="AG270" s="1"/>
  <c r="AH271"/>
  <c r="AH270" s="1"/>
  <c r="AI271"/>
  <c r="AG267"/>
  <c r="AG266" s="1"/>
  <c r="AH267"/>
  <c r="AH266" s="1"/>
  <c r="AI267"/>
  <c r="AG246"/>
  <c r="AG245" s="1"/>
  <c r="AH246"/>
  <c r="AH245" s="1"/>
  <c r="AG242"/>
  <c r="AG241" s="1"/>
  <c r="AH242"/>
  <c r="AH241" s="1"/>
  <c r="AG227"/>
  <c r="AH227"/>
  <c r="AG213"/>
  <c r="AH213"/>
  <c r="AG192"/>
  <c r="AG191" s="1"/>
  <c r="AH192"/>
  <c r="AH191" s="1"/>
  <c r="AG183"/>
  <c r="AG182" s="1"/>
  <c r="AH183"/>
  <c r="AH182" s="1"/>
  <c r="AG178"/>
  <c r="AG177" s="1"/>
  <c r="AH178"/>
  <c r="AH177" s="1"/>
  <c r="AI178"/>
  <c r="AG169"/>
  <c r="AG168" s="1"/>
  <c r="AH169"/>
  <c r="AH168" s="1"/>
  <c r="AI169"/>
  <c r="I115"/>
  <c r="I112" s="1"/>
  <c r="I111" s="1"/>
  <c r="L115"/>
  <c r="L112" s="1"/>
  <c r="L111" s="1"/>
  <c r="M115"/>
  <c r="M112" s="1"/>
  <c r="M111" s="1"/>
  <c r="O115"/>
  <c r="Q115"/>
  <c r="R115"/>
  <c r="S115"/>
  <c r="T115"/>
  <c r="U115"/>
  <c r="V115"/>
  <c r="W115"/>
  <c r="X115"/>
  <c r="Y115"/>
  <c r="Z115"/>
  <c r="AA115"/>
  <c r="AB115"/>
  <c r="AC115"/>
  <c r="AD115"/>
  <c r="AE115"/>
  <c r="AF115"/>
  <c r="AG115"/>
  <c r="AH115"/>
  <c r="AI115"/>
  <c r="O112"/>
  <c r="O111" s="1"/>
  <c r="Q112"/>
  <c r="Q111" s="1"/>
  <c r="R112"/>
  <c r="R111" s="1"/>
  <c r="S112"/>
  <c r="S111" s="1"/>
  <c r="T112"/>
  <c r="T111" s="1"/>
  <c r="U112"/>
  <c r="U111" s="1"/>
  <c r="V112"/>
  <c r="V111" s="1"/>
  <c r="W112"/>
  <c r="W111" s="1"/>
  <c r="X112"/>
  <c r="X111" s="1"/>
  <c r="Y112"/>
  <c r="Y111" s="1"/>
  <c r="Z112"/>
  <c r="Z111" s="1"/>
  <c r="AA112"/>
  <c r="AA111" s="1"/>
  <c r="AB112"/>
  <c r="AB111" s="1"/>
  <c r="AC112"/>
  <c r="AC111" s="1"/>
  <c r="AD112"/>
  <c r="AD111" s="1"/>
  <c r="AE112"/>
  <c r="AE111" s="1"/>
  <c r="AF112"/>
  <c r="AF111" s="1"/>
  <c r="AG112"/>
  <c r="AG111" s="1"/>
  <c r="AH112"/>
  <c r="AH111" s="1"/>
  <c r="AG90"/>
  <c r="AG89" s="1"/>
  <c r="AH90"/>
  <c r="AH89" s="1"/>
  <c r="AG85"/>
  <c r="AH85"/>
  <c r="AI86"/>
  <c r="AG82"/>
  <c r="AG81" s="1"/>
  <c r="AH82"/>
  <c r="AH81" s="1"/>
  <c r="AI82"/>
  <c r="AG71"/>
  <c r="AH71"/>
  <c r="AI71"/>
  <c r="AG62"/>
  <c r="AH62"/>
  <c r="AI62"/>
  <c r="L989" i="16"/>
  <c r="L986"/>
  <c r="G992"/>
  <c r="G986"/>
  <c r="AK977"/>
  <c r="AK975"/>
  <c r="AX974"/>
  <c r="AK974"/>
  <c r="AX973"/>
  <c r="AK973"/>
  <c r="AX970"/>
  <c r="AY970" s="1"/>
  <c r="AW970"/>
  <c r="AK970"/>
  <c r="AL970" s="1"/>
  <c r="P970"/>
  <c r="AU970" s="1"/>
  <c r="AV970" s="1"/>
  <c r="AY969"/>
  <c r="AX969"/>
  <c r="AW969"/>
  <c r="AK969"/>
  <c r="P969"/>
  <c r="AU969" s="1"/>
  <c r="AV969" s="1"/>
  <c r="AX968"/>
  <c r="AY968" s="1"/>
  <c r="AK968"/>
  <c r="AX967"/>
  <c r="AY967" s="1"/>
  <c r="AK967"/>
  <c r="AL967" s="1"/>
  <c r="O967"/>
  <c r="AY966"/>
  <c r="AX966"/>
  <c r="AW966"/>
  <c r="AK966"/>
  <c r="P966"/>
  <c r="AU966" s="1"/>
  <c r="AV966" s="1"/>
  <c r="AY965"/>
  <c r="AX965"/>
  <c r="AW965"/>
  <c r="AK965"/>
  <c r="P965"/>
  <c r="AU965" s="1"/>
  <c r="AV965" s="1"/>
  <c r="G964"/>
  <c r="AX963"/>
  <c r="AY963" s="1"/>
  <c r="AL963"/>
  <c r="AK963"/>
  <c r="AM963" s="1"/>
  <c r="M962"/>
  <c r="L962"/>
  <c r="K962"/>
  <c r="J962"/>
  <c r="I962"/>
  <c r="H962"/>
  <c r="G962"/>
  <c r="AX961"/>
  <c r="AY961" s="1"/>
  <c r="AW961"/>
  <c r="AM961"/>
  <c r="AK961"/>
  <c r="AL961" s="1"/>
  <c r="P961"/>
  <c r="AU961" s="1"/>
  <c r="AV961" s="1"/>
  <c r="AX960"/>
  <c r="AY960" s="1"/>
  <c r="AW960"/>
  <c r="AL960"/>
  <c r="AK960"/>
  <c r="AM960" s="1"/>
  <c r="P960"/>
  <c r="O959"/>
  <c r="N959"/>
  <c r="M959"/>
  <c r="L959"/>
  <c r="K959"/>
  <c r="K958" s="1"/>
  <c r="J959"/>
  <c r="I959"/>
  <c r="H959"/>
  <c r="G959"/>
  <c r="AH958"/>
  <c r="AG958"/>
  <c r="AF958"/>
  <c r="AE958"/>
  <c r="AD958"/>
  <c r="AC958"/>
  <c r="AB958"/>
  <c r="AA958"/>
  <c r="Z958"/>
  <c r="Y958"/>
  <c r="X958"/>
  <c r="W958"/>
  <c r="V958"/>
  <c r="U958"/>
  <c r="T958"/>
  <c r="S958"/>
  <c r="R958"/>
  <c r="Q958"/>
  <c r="J958"/>
  <c r="AX957"/>
  <c r="AY957" s="1"/>
  <c r="AW957"/>
  <c r="AV957"/>
  <c r="AL957"/>
  <c r="AK957"/>
  <c r="AM957" s="1"/>
  <c r="AX956"/>
  <c r="AY956" s="1"/>
  <c r="AW956"/>
  <c r="AM956"/>
  <c r="AX955"/>
  <c r="AY955" s="1"/>
  <c r="AW955"/>
  <c r="AM955"/>
  <c r="AX954"/>
  <c r="AY954" s="1"/>
  <c r="AW954"/>
  <c r="AM954"/>
  <c r="AX953"/>
  <c r="AY953" s="1"/>
  <c r="AW953"/>
  <c r="AK953"/>
  <c r="AX952"/>
  <c r="AY952" s="1"/>
  <c r="AW952"/>
  <c r="AK952"/>
  <c r="AX951"/>
  <c r="AY951" s="1"/>
  <c r="AW951"/>
  <c r="AK951"/>
  <c r="AX950"/>
  <c r="AY950" s="1"/>
  <c r="AW950"/>
  <c r="AK950"/>
  <c r="AK949"/>
  <c r="AM948"/>
  <c r="AK948"/>
  <c r="AL948" s="1"/>
  <c r="AM947"/>
  <c r="AK947"/>
  <c r="AL947" s="1"/>
  <c r="AK946"/>
  <c r="AK945"/>
  <c r="AX944"/>
  <c r="AY944" s="1"/>
  <c r="AW944"/>
  <c r="AM944"/>
  <c r="AK944"/>
  <c r="AL944" s="1"/>
  <c r="AX943"/>
  <c r="AY943" s="1"/>
  <c r="AW943"/>
  <c r="AK943"/>
  <c r="AY942"/>
  <c r="AX942"/>
  <c r="AW942"/>
  <c r="AL942"/>
  <c r="AK942"/>
  <c r="AM942" s="1"/>
  <c r="AX941"/>
  <c r="AY941" s="1"/>
  <c r="AW941"/>
  <c r="AK941"/>
  <c r="AX940"/>
  <c r="AY940" s="1"/>
  <c r="AW940"/>
  <c r="AK940"/>
  <c r="AL940" s="1"/>
  <c r="AX939"/>
  <c r="AY939" s="1"/>
  <c r="AW939"/>
  <c r="AK939"/>
  <c r="AX938"/>
  <c r="AY938" s="1"/>
  <c r="AW938"/>
  <c r="AL938"/>
  <c r="AK938"/>
  <c r="AM938" s="1"/>
  <c r="AX937"/>
  <c r="AY937" s="1"/>
  <c r="AW937"/>
  <c r="AK937"/>
  <c r="AX936"/>
  <c r="AY936" s="1"/>
  <c r="AW936"/>
  <c r="AM936"/>
  <c r="AK936"/>
  <c r="AL936" s="1"/>
  <c r="AX935"/>
  <c r="AY935" s="1"/>
  <c r="AW935"/>
  <c r="AK935"/>
  <c r="AY934"/>
  <c r="AX934"/>
  <c r="AW934"/>
  <c r="AL934"/>
  <c r="AK934"/>
  <c r="AM934" s="1"/>
  <c r="AX933"/>
  <c r="AY933" s="1"/>
  <c r="AW933"/>
  <c r="AK933"/>
  <c r="AX932"/>
  <c r="AY932" s="1"/>
  <c r="AW932"/>
  <c r="AK932"/>
  <c r="AL932" s="1"/>
  <c r="AX931"/>
  <c r="AY931" s="1"/>
  <c r="AW931"/>
  <c r="AK931"/>
  <c r="AY930"/>
  <c r="AX930"/>
  <c r="AW930"/>
  <c r="AK930"/>
  <c r="AM930" s="1"/>
  <c r="AX929"/>
  <c r="AY929" s="1"/>
  <c r="AW929"/>
  <c r="AK929"/>
  <c r="AX928"/>
  <c r="AY928" s="1"/>
  <c r="AW928"/>
  <c r="AM928"/>
  <c r="AK928"/>
  <c r="AL928" s="1"/>
  <c r="AX927"/>
  <c r="AY927" s="1"/>
  <c r="AW927"/>
  <c r="AU927"/>
  <c r="AV927" s="1"/>
  <c r="AK927"/>
  <c r="AL927" s="1"/>
  <c r="AW926"/>
  <c r="P926"/>
  <c r="H926"/>
  <c r="O925"/>
  <c r="P925" s="1"/>
  <c r="H925"/>
  <c r="AW924"/>
  <c r="P924"/>
  <c r="H924"/>
  <c r="O923"/>
  <c r="AW923" s="1"/>
  <c r="H923"/>
  <c r="F923"/>
  <c r="N922"/>
  <c r="M922"/>
  <c r="L922"/>
  <c r="K922"/>
  <c r="I922"/>
  <c r="G922"/>
  <c r="O921"/>
  <c r="H921"/>
  <c r="AK921" s="1"/>
  <c r="AW920"/>
  <c r="P920"/>
  <c r="H920"/>
  <c r="H919"/>
  <c r="G919"/>
  <c r="AW918"/>
  <c r="H918"/>
  <c r="G918"/>
  <c r="AW917"/>
  <c r="H917"/>
  <c r="G917"/>
  <c r="AW916"/>
  <c r="P916"/>
  <c r="H916"/>
  <c r="AK916" s="1"/>
  <c r="AM916" s="1"/>
  <c r="H915"/>
  <c r="H914"/>
  <c r="G914"/>
  <c r="H913"/>
  <c r="G913"/>
  <c r="O912"/>
  <c r="P912" s="1"/>
  <c r="H912"/>
  <c r="AK912" s="1"/>
  <c r="H911"/>
  <c r="H910"/>
  <c r="J910" s="1"/>
  <c r="G910"/>
  <c r="H909"/>
  <c r="G909"/>
  <c r="M908"/>
  <c r="M905" s="1"/>
  <c r="L908"/>
  <c r="K908"/>
  <c r="AW907"/>
  <c r="H907"/>
  <c r="G907"/>
  <c r="R906"/>
  <c r="O906"/>
  <c r="M906"/>
  <c r="L906"/>
  <c r="L905" s="1"/>
  <c r="K906"/>
  <c r="I906"/>
  <c r="AH905"/>
  <c r="AG905"/>
  <c r="AF905"/>
  <c r="AE905"/>
  <c r="AD905"/>
  <c r="AC905"/>
  <c r="AB905"/>
  <c r="AA905"/>
  <c r="Z905"/>
  <c r="Y905"/>
  <c r="X905"/>
  <c r="W905"/>
  <c r="V905"/>
  <c r="U905"/>
  <c r="T905"/>
  <c r="S905"/>
  <c r="R905"/>
  <c r="Q905"/>
  <c r="AX904"/>
  <c r="AY904" s="1"/>
  <c r="AW904"/>
  <c r="AV904"/>
  <c r="AK904"/>
  <c r="AL904" s="1"/>
  <c r="AX903"/>
  <c r="AY903" s="1"/>
  <c r="AW903"/>
  <c r="AL903"/>
  <c r="AX902"/>
  <c r="AY902" s="1"/>
  <c r="AW902"/>
  <c r="AL902"/>
  <c r="AX901"/>
  <c r="AY901" s="1"/>
  <c r="AW901"/>
  <c r="AL901"/>
  <c r="AX900"/>
  <c r="AY900" s="1"/>
  <c r="AW900"/>
  <c r="AK900"/>
  <c r="AK899"/>
  <c r="AX898"/>
  <c r="AY898" s="1"/>
  <c r="AW898"/>
  <c r="AK898"/>
  <c r="AX897"/>
  <c r="AY897" s="1"/>
  <c r="AW897"/>
  <c r="AK897"/>
  <c r="AX896"/>
  <c r="AY896" s="1"/>
  <c r="AW896"/>
  <c r="AK896"/>
  <c r="AM896" s="1"/>
  <c r="AX895"/>
  <c r="AY895" s="1"/>
  <c r="AW895"/>
  <c r="AK895"/>
  <c r="AL895" s="1"/>
  <c r="AX894"/>
  <c r="AY894" s="1"/>
  <c r="AW894"/>
  <c r="AK894"/>
  <c r="AX893"/>
  <c r="AY893" s="1"/>
  <c r="AW893"/>
  <c r="AK893"/>
  <c r="AX892"/>
  <c r="AY892" s="1"/>
  <c r="AW892"/>
  <c r="AK892"/>
  <c r="AX891"/>
  <c r="AY891" s="1"/>
  <c r="AW891"/>
  <c r="AU891"/>
  <c r="AV891" s="1"/>
  <c r="AK891"/>
  <c r="AX890"/>
  <c r="AY890" s="1"/>
  <c r="AW890"/>
  <c r="AV890"/>
  <c r="AK890"/>
  <c r="P890"/>
  <c r="AU890" s="1"/>
  <c r="AX889"/>
  <c r="AY889" s="1"/>
  <c r="AW889"/>
  <c r="AK889"/>
  <c r="AL889" s="1"/>
  <c r="P889"/>
  <c r="AU889" s="1"/>
  <c r="AV889" s="1"/>
  <c r="AY888"/>
  <c r="AX888"/>
  <c r="AW888"/>
  <c r="AK888"/>
  <c r="AL888" s="1"/>
  <c r="P888"/>
  <c r="AX887"/>
  <c r="AY887" s="1"/>
  <c r="AW887"/>
  <c r="AK887"/>
  <c r="P887"/>
  <c r="AU887" s="1"/>
  <c r="AV887" s="1"/>
  <c r="AX886"/>
  <c r="AY886" s="1"/>
  <c r="AW886"/>
  <c r="AK886"/>
  <c r="P886"/>
  <c r="AU886" s="1"/>
  <c r="AV886" s="1"/>
  <c r="Y885"/>
  <c r="Y884" s="1"/>
  <c r="X885"/>
  <c r="X884" s="1"/>
  <c r="W885"/>
  <c r="V885"/>
  <c r="U885"/>
  <c r="U884" s="1"/>
  <c r="T885"/>
  <c r="T884" s="1"/>
  <c r="S885"/>
  <c r="S884" s="1"/>
  <c r="R885"/>
  <c r="R884" s="1"/>
  <c r="Q885"/>
  <c r="Q884" s="1"/>
  <c r="O885"/>
  <c r="O884" s="1"/>
  <c r="N885"/>
  <c r="N884" s="1"/>
  <c r="M885"/>
  <c r="M884" s="1"/>
  <c r="L885"/>
  <c r="L884" s="1"/>
  <c r="K885"/>
  <c r="J885"/>
  <c r="J884" s="1"/>
  <c r="I885"/>
  <c r="H885"/>
  <c r="G885"/>
  <c r="G884" s="1"/>
  <c r="W884"/>
  <c r="V884"/>
  <c r="AY883"/>
  <c r="AX883"/>
  <c r="AW883"/>
  <c r="AU883"/>
  <c r="AV883" s="1"/>
  <c r="AK883"/>
  <c r="AW882"/>
  <c r="Q882"/>
  <c r="H882"/>
  <c r="G882"/>
  <c r="G880" s="1"/>
  <c r="P881"/>
  <c r="Q880"/>
  <c r="O880"/>
  <c r="L880"/>
  <c r="I880"/>
  <c r="S879"/>
  <c r="S870" s="1"/>
  <c r="H879"/>
  <c r="Q878"/>
  <c r="O878"/>
  <c r="I878"/>
  <c r="H878"/>
  <c r="P877"/>
  <c r="P876"/>
  <c r="Q875"/>
  <c r="O875"/>
  <c r="I875"/>
  <c r="H875"/>
  <c r="Q874"/>
  <c r="H874"/>
  <c r="Q873"/>
  <c r="H873"/>
  <c r="Q872"/>
  <c r="H872"/>
  <c r="J872" s="1"/>
  <c r="G872"/>
  <c r="G870" s="1"/>
  <c r="Q871"/>
  <c r="H871"/>
  <c r="AH870"/>
  <c r="AG870"/>
  <c r="AF870"/>
  <c r="AE870"/>
  <c r="AE866" s="1"/>
  <c r="AD870"/>
  <c r="AC870"/>
  <c r="AB870"/>
  <c r="AA870"/>
  <c r="Z870"/>
  <c r="Y870"/>
  <c r="X870"/>
  <c r="W870"/>
  <c r="V870"/>
  <c r="U870"/>
  <c r="T870"/>
  <c r="R870"/>
  <c r="M870"/>
  <c r="L870"/>
  <c r="K870"/>
  <c r="Q869"/>
  <c r="O869"/>
  <c r="AW869" s="1"/>
  <c r="H869"/>
  <c r="J869" s="1"/>
  <c r="Q868"/>
  <c r="H868"/>
  <c r="H867" s="1"/>
  <c r="G868"/>
  <c r="G867" s="1"/>
  <c r="AH867"/>
  <c r="AG867"/>
  <c r="AG866" s="1"/>
  <c r="AF867"/>
  <c r="AE867"/>
  <c r="AD867"/>
  <c r="AC867"/>
  <c r="AC866" s="1"/>
  <c r="AB867"/>
  <c r="AB866" s="1"/>
  <c r="AA867"/>
  <c r="Z867"/>
  <c r="Y867"/>
  <c r="Y866" s="1"/>
  <c r="X867"/>
  <c r="X866" s="1"/>
  <c r="W867"/>
  <c r="V867"/>
  <c r="U867"/>
  <c r="T867"/>
  <c r="T866" s="1"/>
  <c r="S867"/>
  <c r="R867"/>
  <c r="M867"/>
  <c r="M866" s="1"/>
  <c r="L867"/>
  <c r="K867"/>
  <c r="AF866"/>
  <c r="U866"/>
  <c r="S866"/>
  <c r="AX865"/>
  <c r="AY865" s="1"/>
  <c r="AW865"/>
  <c r="AV865"/>
  <c r="AK865"/>
  <c r="AX864"/>
  <c r="AY864" s="1"/>
  <c r="AW864"/>
  <c r="AX863"/>
  <c r="AY863" s="1"/>
  <c r="AW863"/>
  <c r="AX862"/>
  <c r="AY862" s="1"/>
  <c r="AW862"/>
  <c r="AY861"/>
  <c r="AX861"/>
  <c r="AW861"/>
  <c r="AK861"/>
  <c r="AM861" s="1"/>
  <c r="AX860"/>
  <c r="AY860" s="1"/>
  <c r="AW860"/>
  <c r="AK860"/>
  <c r="AM860" s="1"/>
  <c r="AX859"/>
  <c r="AY859" s="1"/>
  <c r="AW859"/>
  <c r="AL859"/>
  <c r="AK859"/>
  <c r="AM859" s="1"/>
  <c r="AY858"/>
  <c r="AX858"/>
  <c r="AW858"/>
  <c r="AK858"/>
  <c r="AX857"/>
  <c r="AY857" s="1"/>
  <c r="AW857"/>
  <c r="AK857"/>
  <c r="AL857" s="1"/>
  <c r="AK856"/>
  <c r="AM856" s="1"/>
  <c r="AK842"/>
  <c r="AK841"/>
  <c r="AK828"/>
  <c r="AL828" s="1"/>
  <c r="AL827"/>
  <c r="AK827"/>
  <c r="AM827" s="1"/>
  <c r="AX826"/>
  <c r="AY826" s="1"/>
  <c r="AW826"/>
  <c r="AK826"/>
  <c r="AX825"/>
  <c r="AY825" s="1"/>
  <c r="AW825"/>
  <c r="AK825"/>
  <c r="AL825" s="1"/>
  <c r="AX824"/>
  <c r="AY824" s="1"/>
  <c r="AW824"/>
  <c r="AK824"/>
  <c r="AY823"/>
  <c r="AX823"/>
  <c r="AW823"/>
  <c r="AK823"/>
  <c r="AM823" s="1"/>
  <c r="AX822"/>
  <c r="AY822" s="1"/>
  <c r="AW822"/>
  <c r="AK822"/>
  <c r="AX821"/>
  <c r="AY821" s="1"/>
  <c r="AW821"/>
  <c r="AK821"/>
  <c r="AL821" s="1"/>
  <c r="AX820"/>
  <c r="AY820" s="1"/>
  <c r="AW820"/>
  <c r="AK820"/>
  <c r="AY819"/>
  <c r="AX819"/>
  <c r="AW819"/>
  <c r="AK819"/>
  <c r="AM819" s="1"/>
  <c r="AX818"/>
  <c r="AY818" s="1"/>
  <c r="AW818"/>
  <c r="AK818"/>
  <c r="AX817"/>
  <c r="AY817" s="1"/>
  <c r="AW817"/>
  <c r="AM817"/>
  <c r="AK817"/>
  <c r="AL817" s="1"/>
  <c r="AW816"/>
  <c r="N816"/>
  <c r="AU816" s="1"/>
  <c r="AV816" s="1"/>
  <c r="O815"/>
  <c r="P815" s="1"/>
  <c r="P814" s="1"/>
  <c r="H815"/>
  <c r="AK815" s="1"/>
  <c r="AL815" s="1"/>
  <c r="N814"/>
  <c r="M814"/>
  <c r="L814"/>
  <c r="K814"/>
  <c r="I814"/>
  <c r="G814"/>
  <c r="AW813"/>
  <c r="P813"/>
  <c r="H813"/>
  <c r="AK813" s="1"/>
  <c r="AM813" s="1"/>
  <c r="AK812"/>
  <c r="AM812" s="1"/>
  <c r="P812"/>
  <c r="O811"/>
  <c r="H811"/>
  <c r="AK811" s="1"/>
  <c r="AL811" s="1"/>
  <c r="H810"/>
  <c r="AK810" s="1"/>
  <c r="AL810" s="1"/>
  <c r="AK809"/>
  <c r="AM809" s="1"/>
  <c r="P809"/>
  <c r="AW808"/>
  <c r="P808"/>
  <c r="H808"/>
  <c r="AW807"/>
  <c r="P807"/>
  <c r="H807"/>
  <c r="AK807" s="1"/>
  <c r="H806"/>
  <c r="H805"/>
  <c r="AW804"/>
  <c r="H804"/>
  <c r="J804" s="1"/>
  <c r="G804"/>
  <c r="AK803"/>
  <c r="H802"/>
  <c r="G802"/>
  <c r="H801"/>
  <c r="AK801" s="1"/>
  <c r="AL801" s="1"/>
  <c r="AH800"/>
  <c r="AG800"/>
  <c r="AF800"/>
  <c r="AE800"/>
  <c r="AD800"/>
  <c r="AC800"/>
  <c r="AB800"/>
  <c r="AA800"/>
  <c r="Z800"/>
  <c r="Y800"/>
  <c r="X800"/>
  <c r="W800"/>
  <c r="V800"/>
  <c r="U800"/>
  <c r="T800"/>
  <c r="S800"/>
  <c r="R800"/>
  <c r="Q800"/>
  <c r="M800"/>
  <c r="L800"/>
  <c r="K800"/>
  <c r="AW799"/>
  <c r="H799"/>
  <c r="J799" s="1"/>
  <c r="G799"/>
  <c r="AM798"/>
  <c r="AK798"/>
  <c r="AL798" s="1"/>
  <c r="P798"/>
  <c r="J798"/>
  <c r="AH797"/>
  <c r="AG797"/>
  <c r="AF797"/>
  <c r="AF796" s="1"/>
  <c r="AE797"/>
  <c r="AD797"/>
  <c r="AC797"/>
  <c r="AB797"/>
  <c r="AB796" s="1"/>
  <c r="AA797"/>
  <c r="Z797"/>
  <c r="Y797"/>
  <c r="X797"/>
  <c r="X796" s="1"/>
  <c r="W797"/>
  <c r="V797"/>
  <c r="U797"/>
  <c r="T797"/>
  <c r="T796" s="1"/>
  <c r="S797"/>
  <c r="R797"/>
  <c r="Q797"/>
  <c r="O797"/>
  <c r="M797"/>
  <c r="L797"/>
  <c r="K797"/>
  <c r="I797"/>
  <c r="AE796"/>
  <c r="T795"/>
  <c r="AX794"/>
  <c r="AY794" s="1"/>
  <c r="AW794"/>
  <c r="AV794"/>
  <c r="AK794"/>
  <c r="AX793"/>
  <c r="AY793" s="1"/>
  <c r="AW793"/>
  <c r="AX792"/>
  <c r="AY792" s="1"/>
  <c r="AW792"/>
  <c r="AX791"/>
  <c r="AY791" s="1"/>
  <c r="AW791"/>
  <c r="AW751"/>
  <c r="M751"/>
  <c r="H751"/>
  <c r="J751" s="1"/>
  <c r="H750"/>
  <c r="AW749"/>
  <c r="P749"/>
  <c r="M749"/>
  <c r="H749"/>
  <c r="AK749" s="1"/>
  <c r="AM749" s="1"/>
  <c r="AX748"/>
  <c r="AY748" s="1"/>
  <c r="AK748"/>
  <c r="AM748" s="1"/>
  <c r="P748"/>
  <c r="M748"/>
  <c r="M747"/>
  <c r="H747"/>
  <c r="H746"/>
  <c r="G746"/>
  <c r="AW745"/>
  <c r="M745"/>
  <c r="H745"/>
  <c r="J745" s="1"/>
  <c r="O744"/>
  <c r="AW743"/>
  <c r="N743"/>
  <c r="N742" s="1"/>
  <c r="M743"/>
  <c r="M742" s="1"/>
  <c r="H743"/>
  <c r="O742"/>
  <c r="O741" s="1"/>
  <c r="O740" s="1"/>
  <c r="L742"/>
  <c r="K742"/>
  <c r="I742"/>
  <c r="G742"/>
  <c r="AH741"/>
  <c r="AH740" s="1"/>
  <c r="AG741"/>
  <c r="AG740" s="1"/>
  <c r="AF741"/>
  <c r="AF740" s="1"/>
  <c r="AE741"/>
  <c r="AE740" s="1"/>
  <c r="AD741"/>
  <c r="AD740" s="1"/>
  <c r="AC741"/>
  <c r="AB741"/>
  <c r="AB740" s="1"/>
  <c r="AA741"/>
  <c r="AA740" s="1"/>
  <c r="Z741"/>
  <c r="Z740" s="1"/>
  <c r="Y741"/>
  <c r="Y740" s="1"/>
  <c r="X741"/>
  <c r="X740" s="1"/>
  <c r="W741"/>
  <c r="W740" s="1"/>
  <c r="V741"/>
  <c r="V740" s="1"/>
  <c r="U741"/>
  <c r="T741"/>
  <c r="T740" s="1"/>
  <c r="S741"/>
  <c r="S740" s="1"/>
  <c r="R741"/>
  <c r="R740" s="1"/>
  <c r="Q741"/>
  <c r="Q740" s="1"/>
  <c r="AC740"/>
  <c r="U740"/>
  <c r="AX739"/>
  <c r="AY739" s="1"/>
  <c r="AW739"/>
  <c r="AV739"/>
  <c r="AK739"/>
  <c r="AM739" s="1"/>
  <c r="AX738"/>
  <c r="AY738" s="1"/>
  <c r="AW738"/>
  <c r="AX737"/>
  <c r="AY737" s="1"/>
  <c r="AW737"/>
  <c r="AX736"/>
  <c r="AY736" s="1"/>
  <c r="AW736"/>
  <c r="AX735"/>
  <c r="AY735" s="1"/>
  <c r="AW735"/>
  <c r="AK735"/>
  <c r="AK734"/>
  <c r="AM734" s="1"/>
  <c r="AK733"/>
  <c r="AL733" s="1"/>
  <c r="AK732"/>
  <c r="AM732" s="1"/>
  <c r="AK730"/>
  <c r="AK720"/>
  <c r="AL720" s="1"/>
  <c r="AK719"/>
  <c r="AM719" s="1"/>
  <c r="AX718"/>
  <c r="AY718" s="1"/>
  <c r="AW718"/>
  <c r="AK718"/>
  <c r="AX707"/>
  <c r="AY707" s="1"/>
  <c r="AW707"/>
  <c r="AK707"/>
  <c r="AL707" s="1"/>
  <c r="AX706"/>
  <c r="AY706" s="1"/>
  <c r="AW706"/>
  <c r="AK706"/>
  <c r="AY705"/>
  <c r="AX705"/>
  <c r="AW705"/>
  <c r="AK705"/>
  <c r="AM705" s="1"/>
  <c r="AX704"/>
  <c r="AY704" s="1"/>
  <c r="AW704"/>
  <c r="AK704"/>
  <c r="AX703"/>
  <c r="AY703" s="1"/>
  <c r="AW703"/>
  <c r="AK703"/>
  <c r="AL703" s="1"/>
  <c r="AX702"/>
  <c r="AY702" s="1"/>
  <c r="AW702"/>
  <c r="AK702"/>
  <c r="AY701"/>
  <c r="AX701"/>
  <c r="AW701"/>
  <c r="AK701"/>
  <c r="AM701" s="1"/>
  <c r="AX700"/>
  <c r="AY700" s="1"/>
  <c r="AW700"/>
  <c r="AK700"/>
  <c r="AX699"/>
  <c r="AY699" s="1"/>
  <c r="AW699"/>
  <c r="AK699"/>
  <c r="AL699" s="1"/>
  <c r="AX698"/>
  <c r="AY698" s="1"/>
  <c r="AW698"/>
  <c r="AU698"/>
  <c r="AV698" s="1"/>
  <c r="AL698"/>
  <c r="AK698"/>
  <c r="AM698" s="1"/>
  <c r="AX697"/>
  <c r="AY697" s="1"/>
  <c r="AW697"/>
  <c r="AV697"/>
  <c r="AU697"/>
  <c r="AK697"/>
  <c r="AL697" s="1"/>
  <c r="AW696"/>
  <c r="AB696"/>
  <c r="M696"/>
  <c r="H696"/>
  <c r="AK696" s="1"/>
  <c r="AL696" s="1"/>
  <c r="AB695"/>
  <c r="H695"/>
  <c r="AW694"/>
  <c r="AB694"/>
  <c r="M694"/>
  <c r="H694"/>
  <c r="AK694" s="1"/>
  <c r="AB693"/>
  <c r="H693"/>
  <c r="AX693" s="1"/>
  <c r="AY693" s="1"/>
  <c r="AB692"/>
  <c r="M692"/>
  <c r="I692"/>
  <c r="H692"/>
  <c r="AX692" s="1"/>
  <c r="AY692" s="1"/>
  <c r="AB691"/>
  <c r="H691"/>
  <c r="AB690"/>
  <c r="H690"/>
  <c r="AH689"/>
  <c r="AG689"/>
  <c r="AG686" s="1"/>
  <c r="AG685" s="1"/>
  <c r="AF689"/>
  <c r="AE689"/>
  <c r="AD689"/>
  <c r="AA689"/>
  <c r="Z689"/>
  <c r="Y689"/>
  <c r="X689"/>
  <c r="W689"/>
  <c r="V689"/>
  <c r="U689"/>
  <c r="T689"/>
  <c r="S689"/>
  <c r="R689"/>
  <c r="Q689"/>
  <c r="P689"/>
  <c r="O689"/>
  <c r="N689"/>
  <c r="G689"/>
  <c r="AW688"/>
  <c r="AB688"/>
  <c r="AB687" s="1"/>
  <c r="M688"/>
  <c r="H688"/>
  <c r="AK688" s="1"/>
  <c r="AH687"/>
  <c r="AH686" s="1"/>
  <c r="AH685" s="1"/>
  <c r="AG687"/>
  <c r="AF687"/>
  <c r="AE687"/>
  <c r="AD687"/>
  <c r="AD686" s="1"/>
  <c r="AD685" s="1"/>
  <c r="AC687"/>
  <c r="AA687"/>
  <c r="Z687"/>
  <c r="Y687"/>
  <c r="Y686" s="1"/>
  <c r="Y685" s="1"/>
  <c r="X687"/>
  <c r="W687"/>
  <c r="V687"/>
  <c r="U687"/>
  <c r="U686" s="1"/>
  <c r="U685" s="1"/>
  <c r="T687"/>
  <c r="S687"/>
  <c r="R687"/>
  <c r="Q687"/>
  <c r="Q686" s="1"/>
  <c r="Q685" s="1"/>
  <c r="P687"/>
  <c r="O687"/>
  <c r="N687"/>
  <c r="M687"/>
  <c r="L687"/>
  <c r="K687"/>
  <c r="I687"/>
  <c r="G687"/>
  <c r="G686" s="1"/>
  <c r="AC686"/>
  <c r="AC685" s="1"/>
  <c r="X686"/>
  <c r="T686"/>
  <c r="T685" s="1"/>
  <c r="P686"/>
  <c r="X685"/>
  <c r="P685"/>
  <c r="AX684"/>
  <c r="AY684" s="1"/>
  <c r="AW684"/>
  <c r="AV684"/>
  <c r="AK684"/>
  <c r="AL684" s="1"/>
  <c r="AX683"/>
  <c r="AY683" s="1"/>
  <c r="AW683"/>
  <c r="AK683"/>
  <c r="AL683" s="1"/>
  <c r="AX682"/>
  <c r="AY682" s="1"/>
  <c r="AW682"/>
  <c r="AK682"/>
  <c r="AL682" s="1"/>
  <c r="AX681"/>
  <c r="AY681" s="1"/>
  <c r="AW681"/>
  <c r="AK681"/>
  <c r="AL681" s="1"/>
  <c r="AX650"/>
  <c r="AY650" s="1"/>
  <c r="AW650"/>
  <c r="AU650"/>
  <c r="AV650" s="1"/>
  <c r="AK650"/>
  <c r="AL650" s="1"/>
  <c r="N649"/>
  <c r="AW648"/>
  <c r="N648"/>
  <c r="H648"/>
  <c r="G648"/>
  <c r="O647"/>
  <c r="AW647" s="1"/>
  <c r="N647"/>
  <c r="J647"/>
  <c r="H646"/>
  <c r="AW645"/>
  <c r="N645"/>
  <c r="P645" s="1"/>
  <c r="H645"/>
  <c r="J645" s="1"/>
  <c r="G645"/>
  <c r="AW644"/>
  <c r="N644"/>
  <c r="P644" s="1"/>
  <c r="H644"/>
  <c r="G644"/>
  <c r="N643"/>
  <c r="P643" s="1"/>
  <c r="P642"/>
  <c r="O642"/>
  <c r="AW642" s="1"/>
  <c r="J642"/>
  <c r="AW641"/>
  <c r="P641"/>
  <c r="H641"/>
  <c r="T640"/>
  <c r="V640" s="1"/>
  <c r="O639"/>
  <c r="AW639" s="1"/>
  <c r="N639"/>
  <c r="H639"/>
  <c r="J639" s="1"/>
  <c r="N637"/>
  <c r="P637" s="1"/>
  <c r="Y636"/>
  <c r="Y635" s="1"/>
  <c r="Y634" s="1"/>
  <c r="X636"/>
  <c r="X635" s="1"/>
  <c r="X634" s="1"/>
  <c r="W636"/>
  <c r="W635" s="1"/>
  <c r="W634" s="1"/>
  <c r="U636"/>
  <c r="U635" s="1"/>
  <c r="U634" s="1"/>
  <c r="S636"/>
  <c r="R636"/>
  <c r="R635" s="1"/>
  <c r="R634" s="1"/>
  <c r="Q636"/>
  <c r="Q635" s="1"/>
  <c r="Q634" s="1"/>
  <c r="M636"/>
  <c r="M635" s="1"/>
  <c r="L636"/>
  <c r="L635" s="1"/>
  <c r="L634" s="1"/>
  <c r="K636"/>
  <c r="K635" s="1"/>
  <c r="K634" s="1"/>
  <c r="AH635"/>
  <c r="AG635"/>
  <c r="AG634" s="1"/>
  <c r="AF635"/>
  <c r="AF634" s="1"/>
  <c r="AE635"/>
  <c r="AE634" s="1"/>
  <c r="AD635"/>
  <c r="AC635"/>
  <c r="AC634" s="1"/>
  <c r="AB635"/>
  <c r="AB634" s="1"/>
  <c r="AA635"/>
  <c r="AA634" s="1"/>
  <c r="Z635"/>
  <c r="S635"/>
  <c r="S634" s="1"/>
  <c r="AH634"/>
  <c r="AD634"/>
  <c r="Z634"/>
  <c r="M634"/>
  <c r="AX633"/>
  <c r="AY633" s="1"/>
  <c r="AW633"/>
  <c r="AV633"/>
  <c r="AK633"/>
  <c r="AL633" s="1"/>
  <c r="AX632"/>
  <c r="AY632" s="1"/>
  <c r="AW632"/>
  <c r="AK632"/>
  <c r="AL632" s="1"/>
  <c r="AX631"/>
  <c r="AY631" s="1"/>
  <c r="AW631"/>
  <c r="AK631"/>
  <c r="AL631" s="1"/>
  <c r="AX630"/>
  <c r="AY630" s="1"/>
  <c r="AW630"/>
  <c r="AK630"/>
  <c r="AL630" s="1"/>
  <c r="AX629"/>
  <c r="AY629" s="1"/>
  <c r="AW629"/>
  <c r="AL629"/>
  <c r="AK629"/>
  <c r="AX628"/>
  <c r="AY628" s="1"/>
  <c r="AW628"/>
  <c r="AL628"/>
  <c r="AK628"/>
  <c r="AX627"/>
  <c r="AY627" s="1"/>
  <c r="AW627"/>
  <c r="AK627"/>
  <c r="AL627" s="1"/>
  <c r="AK626"/>
  <c r="AL626" s="1"/>
  <c r="AK625"/>
  <c r="AL625" s="1"/>
  <c r="AK624"/>
  <c r="AL624" s="1"/>
  <c r="AK623"/>
  <c r="AL623" s="1"/>
  <c r="AK622"/>
  <c r="AL622" s="1"/>
  <c r="AK621"/>
  <c r="AL621" s="1"/>
  <c r="AK620"/>
  <c r="AL620" s="1"/>
  <c r="AK619"/>
  <c r="AL619" s="1"/>
  <c r="AK618"/>
  <c r="AL618" s="1"/>
  <c r="AK617"/>
  <c r="AL617" s="1"/>
  <c r="AK616"/>
  <c r="AL616" s="1"/>
  <c r="AK615"/>
  <c r="AL615" s="1"/>
  <c r="AL614"/>
  <c r="AK614"/>
  <c r="AK613"/>
  <c r="AL613" s="1"/>
  <c r="AK612"/>
  <c r="AL612" s="1"/>
  <c r="AK611"/>
  <c r="AL611" s="1"/>
  <c r="AK610"/>
  <c r="AL610" s="1"/>
  <c r="AK609"/>
  <c r="AL609" s="1"/>
  <c r="AK608"/>
  <c r="AL608" s="1"/>
  <c r="AK607"/>
  <c r="AL607" s="1"/>
  <c r="AK606"/>
  <c r="AL606" s="1"/>
  <c r="AK605"/>
  <c r="AL605" s="1"/>
  <c r="AK604"/>
  <c r="AL604" s="1"/>
  <c r="AK603"/>
  <c r="AL603" s="1"/>
  <c r="AK602"/>
  <c r="AL602" s="1"/>
  <c r="AK601"/>
  <c r="AL601" s="1"/>
  <c r="AL600"/>
  <c r="AK600"/>
  <c r="AK599"/>
  <c r="AL599" s="1"/>
  <c r="AK598"/>
  <c r="AL598" s="1"/>
  <c r="AK597"/>
  <c r="AL597" s="1"/>
  <c r="AK596"/>
  <c r="AL596" s="1"/>
  <c r="AX595"/>
  <c r="AY595" s="1"/>
  <c r="AW595"/>
  <c r="AK595"/>
  <c r="AL595" s="1"/>
  <c r="AX594"/>
  <c r="AY594" s="1"/>
  <c r="AW594"/>
  <c r="AK594"/>
  <c r="AL594" s="1"/>
  <c r="AX593"/>
  <c r="AY593" s="1"/>
  <c r="AW593"/>
  <c r="AK593"/>
  <c r="AL593" s="1"/>
  <c r="AX592"/>
  <c r="AY592" s="1"/>
  <c r="AW592"/>
  <c r="AK592"/>
  <c r="AL592" s="1"/>
  <c r="AX591"/>
  <c r="AY591" s="1"/>
  <c r="AW591"/>
  <c r="AU591"/>
  <c r="AV591" s="1"/>
  <c r="AK591"/>
  <c r="AM591" s="1"/>
  <c r="AW590"/>
  <c r="AB590"/>
  <c r="M590"/>
  <c r="H590"/>
  <c r="AX590" s="1"/>
  <c r="AY590" s="1"/>
  <c r="AB589"/>
  <c r="H589"/>
  <c r="J589" s="1"/>
  <c r="AB588"/>
  <c r="H588"/>
  <c r="AK588" s="1"/>
  <c r="AM588" s="1"/>
  <c r="AB587"/>
  <c r="H587"/>
  <c r="AX587" s="1"/>
  <c r="AY587" s="1"/>
  <c r="AB586"/>
  <c r="H586"/>
  <c r="AX586" s="1"/>
  <c r="G586"/>
  <c r="AB585"/>
  <c r="M585"/>
  <c r="H585"/>
  <c r="G585"/>
  <c r="AW584"/>
  <c r="AB584"/>
  <c r="M584"/>
  <c r="H584"/>
  <c r="AK584" s="1"/>
  <c r="G584"/>
  <c r="AH583"/>
  <c r="AG583"/>
  <c r="AF583"/>
  <c r="AE583"/>
  <c r="AD583"/>
  <c r="AC583"/>
  <c r="AA583"/>
  <c r="Z583"/>
  <c r="Y583"/>
  <c r="X583"/>
  <c r="W583"/>
  <c r="V583"/>
  <c r="U583"/>
  <c r="T583"/>
  <c r="S583"/>
  <c r="R583"/>
  <c r="Q583"/>
  <c r="P583"/>
  <c r="O583"/>
  <c r="N583"/>
  <c r="K583"/>
  <c r="AW582"/>
  <c r="AB582"/>
  <c r="AB580" s="1"/>
  <c r="M582"/>
  <c r="H582"/>
  <c r="AW581"/>
  <c r="M581"/>
  <c r="H581"/>
  <c r="AX581" s="1"/>
  <c r="AY581" s="1"/>
  <c r="AH580"/>
  <c r="AG580"/>
  <c r="AG579" s="1"/>
  <c r="AG578" s="1"/>
  <c r="AF580"/>
  <c r="AE580"/>
  <c r="AD580"/>
  <c r="AC580"/>
  <c r="AC579" s="1"/>
  <c r="AC578" s="1"/>
  <c r="AA580"/>
  <c r="Z580"/>
  <c r="Y580"/>
  <c r="Y579" s="1"/>
  <c r="Y578" s="1"/>
  <c r="X580"/>
  <c r="W580"/>
  <c r="V580"/>
  <c r="V579" s="1"/>
  <c r="V578" s="1"/>
  <c r="U580"/>
  <c r="U579" s="1"/>
  <c r="U578" s="1"/>
  <c r="T580"/>
  <c r="T579" s="1"/>
  <c r="T578" s="1"/>
  <c r="S580"/>
  <c r="R580"/>
  <c r="Q580"/>
  <c r="P580"/>
  <c r="P579" s="1"/>
  <c r="P578" s="1"/>
  <c r="O580"/>
  <c r="N580"/>
  <c r="N579" s="1"/>
  <c r="N578" s="1"/>
  <c r="L580"/>
  <c r="K580"/>
  <c r="I580"/>
  <c r="G580"/>
  <c r="AD579"/>
  <c r="AD578" s="1"/>
  <c r="X579"/>
  <c r="X578" s="1"/>
  <c r="Q579"/>
  <c r="Q578" s="1"/>
  <c r="AY577"/>
  <c r="AX577"/>
  <c r="AW577"/>
  <c r="AV577"/>
  <c r="AK577"/>
  <c r="AL577" s="1"/>
  <c r="AX576"/>
  <c r="AY576" s="1"/>
  <c r="AW576"/>
  <c r="AK576"/>
  <c r="AL576" s="1"/>
  <c r="AX575"/>
  <c r="AY575" s="1"/>
  <c r="AW575"/>
  <c r="AL575"/>
  <c r="AK575"/>
  <c r="AM575" s="1"/>
  <c r="AX574"/>
  <c r="AY574" s="1"/>
  <c r="AW574"/>
  <c r="AM574"/>
  <c r="AK574"/>
  <c r="AL574" s="1"/>
  <c r="N534"/>
  <c r="N533"/>
  <c r="H533"/>
  <c r="H532"/>
  <c r="AW531"/>
  <c r="N531"/>
  <c r="H531"/>
  <c r="J531" s="1"/>
  <c r="AW530"/>
  <c r="H530"/>
  <c r="G530"/>
  <c r="AW529"/>
  <c r="H529"/>
  <c r="G529"/>
  <c r="AW528"/>
  <c r="H528"/>
  <c r="G528"/>
  <c r="AW527"/>
  <c r="H527"/>
  <c r="G527"/>
  <c r="H526"/>
  <c r="G526"/>
  <c r="O525"/>
  <c r="P525" s="1"/>
  <c r="H525"/>
  <c r="AK525" s="1"/>
  <c r="AB524"/>
  <c r="AB523" s="1"/>
  <c r="AA524"/>
  <c r="Z524"/>
  <c r="Y524"/>
  <c r="Y523" s="1"/>
  <c r="X524"/>
  <c r="X523" s="1"/>
  <c r="W524"/>
  <c r="W523" s="1"/>
  <c r="V524"/>
  <c r="V523" s="1"/>
  <c r="U524"/>
  <c r="T524"/>
  <c r="T523" s="1"/>
  <c r="S524"/>
  <c r="S523" s="1"/>
  <c r="R524"/>
  <c r="R523" s="1"/>
  <c r="Q524"/>
  <c r="Q523" s="1"/>
  <c r="M524"/>
  <c r="M523" s="1"/>
  <c r="L524"/>
  <c r="L523" s="1"/>
  <c r="K524"/>
  <c r="K523" s="1"/>
  <c r="AH523"/>
  <c r="AG523"/>
  <c r="AF523"/>
  <c r="AE523"/>
  <c r="AD523"/>
  <c r="AC523"/>
  <c r="AA523"/>
  <c r="Z523"/>
  <c r="U523"/>
  <c r="AY522"/>
  <c r="AX522"/>
  <c r="AW522"/>
  <c r="AV522"/>
  <c r="AK522"/>
  <c r="AL522" s="1"/>
  <c r="AX521"/>
  <c r="AY521" s="1"/>
  <c r="AW521"/>
  <c r="AK521"/>
  <c r="AM521" s="1"/>
  <c r="AX520"/>
  <c r="AY520" s="1"/>
  <c r="AW520"/>
  <c r="AK520"/>
  <c r="AL520" s="1"/>
  <c r="AX519"/>
  <c r="AY519" s="1"/>
  <c r="AW519"/>
  <c r="AK519"/>
  <c r="AM519" s="1"/>
  <c r="AW507"/>
  <c r="AE507"/>
  <c r="AB507"/>
  <c r="K507"/>
  <c r="M507" s="1"/>
  <c r="H507"/>
  <c r="AW506"/>
  <c r="AE506"/>
  <c r="AB506"/>
  <c r="K506"/>
  <c r="M506" s="1"/>
  <c r="H506"/>
  <c r="AW505"/>
  <c r="AE505"/>
  <c r="AB505"/>
  <c r="K505"/>
  <c r="M505" s="1"/>
  <c r="H505"/>
  <c r="AW504"/>
  <c r="AE504"/>
  <c r="AB504"/>
  <c r="W504"/>
  <c r="Y504" s="1"/>
  <c r="K504"/>
  <c r="M504" s="1"/>
  <c r="H504"/>
  <c r="AE503"/>
  <c r="AB503"/>
  <c r="K503"/>
  <c r="H503"/>
  <c r="AE502"/>
  <c r="AB502"/>
  <c r="W502"/>
  <c r="Y502" s="1"/>
  <c r="L502"/>
  <c r="AW502" s="1"/>
  <c r="H502"/>
  <c r="AE501"/>
  <c r="AB501"/>
  <c r="W501"/>
  <c r="H501"/>
  <c r="J501" s="1"/>
  <c r="AH500"/>
  <c r="AG500"/>
  <c r="AF500"/>
  <c r="AD500"/>
  <c r="AD497" s="1"/>
  <c r="AC500"/>
  <c r="AA500"/>
  <c r="Z500"/>
  <c r="X500"/>
  <c r="V500"/>
  <c r="U500"/>
  <c r="T500"/>
  <c r="S500"/>
  <c r="R500"/>
  <c r="Q500"/>
  <c r="P500"/>
  <c r="O500"/>
  <c r="N500"/>
  <c r="G500"/>
  <c r="AW499"/>
  <c r="AE499"/>
  <c r="AE498" s="1"/>
  <c r="AB499"/>
  <c r="AB498" s="1"/>
  <c r="H499"/>
  <c r="J499" s="1"/>
  <c r="J498" s="1"/>
  <c r="AH498"/>
  <c r="AG498"/>
  <c r="AF498"/>
  <c r="AD498"/>
  <c r="AC498"/>
  <c r="AC497" s="1"/>
  <c r="AC439" s="1"/>
  <c r="AA498"/>
  <c r="Z498"/>
  <c r="X498"/>
  <c r="V498"/>
  <c r="U498"/>
  <c r="U497" s="1"/>
  <c r="T498"/>
  <c r="S498"/>
  <c r="S497" s="1"/>
  <c r="R498"/>
  <c r="Q498"/>
  <c r="Q497" s="1"/>
  <c r="P498"/>
  <c r="O498"/>
  <c r="O497" s="1"/>
  <c r="N498"/>
  <c r="M498"/>
  <c r="L498"/>
  <c r="K498"/>
  <c r="I498"/>
  <c r="G498"/>
  <c r="AH497"/>
  <c r="N497"/>
  <c r="G497"/>
  <c r="AX496"/>
  <c r="AY496" s="1"/>
  <c r="AW496"/>
  <c r="AV496"/>
  <c r="AK496"/>
  <c r="AM496" s="1"/>
  <c r="AX495"/>
  <c r="AY495" s="1"/>
  <c r="AW495"/>
  <c r="AK495"/>
  <c r="AM495" s="1"/>
  <c r="AX494"/>
  <c r="AY494" s="1"/>
  <c r="AW494"/>
  <c r="AK494"/>
  <c r="AL494" s="1"/>
  <c r="AX493"/>
  <c r="AY493" s="1"/>
  <c r="AW493"/>
  <c r="AK493"/>
  <c r="AX492"/>
  <c r="AY492" s="1"/>
  <c r="AW492"/>
  <c r="AK492"/>
  <c r="AL492" s="1"/>
  <c r="AX491"/>
  <c r="AY491" s="1"/>
  <c r="AW491"/>
  <c r="AK491"/>
  <c r="AM491" s="1"/>
  <c r="AK490"/>
  <c r="AL490" s="1"/>
  <c r="AK489"/>
  <c r="AL489" s="1"/>
  <c r="AK488"/>
  <c r="AM488" s="1"/>
  <c r="AK487"/>
  <c r="AM487" s="1"/>
  <c r="AX468"/>
  <c r="AY468" s="1"/>
  <c r="AW468"/>
  <c r="AK468"/>
  <c r="AL468" s="1"/>
  <c r="AX467"/>
  <c r="AY467" s="1"/>
  <c r="AW467"/>
  <c r="AK467"/>
  <c r="AY466"/>
  <c r="AX466"/>
  <c r="AW466"/>
  <c r="AK466"/>
  <c r="AM466" s="1"/>
  <c r="AX465"/>
  <c r="AY465" s="1"/>
  <c r="AW465"/>
  <c r="AK465"/>
  <c r="AM465" s="1"/>
  <c r="AX464"/>
  <c r="AY464" s="1"/>
  <c r="AW464"/>
  <c r="AL464"/>
  <c r="AK464"/>
  <c r="AM464" s="1"/>
  <c r="AY463"/>
  <c r="AX463"/>
  <c r="AW463"/>
  <c r="AK463"/>
  <c r="AM463" s="1"/>
  <c r="AX462"/>
  <c r="AY462" s="1"/>
  <c r="AW462"/>
  <c r="AK462"/>
  <c r="AL462" s="1"/>
  <c r="AX461"/>
  <c r="AY461" s="1"/>
  <c r="AW461"/>
  <c r="AK461"/>
  <c r="AM461" s="1"/>
  <c r="AX460"/>
  <c r="AY460" s="1"/>
  <c r="AW460"/>
  <c r="AL460"/>
  <c r="AK460"/>
  <c r="AM460" s="1"/>
  <c r="AY459"/>
  <c r="AX459"/>
  <c r="AW459"/>
  <c r="AK459"/>
  <c r="AY458"/>
  <c r="AX458"/>
  <c r="AW458"/>
  <c r="AK458"/>
  <c r="AM458" s="1"/>
  <c r="AX457"/>
  <c r="AY457" s="1"/>
  <c r="AW457"/>
  <c r="AU457"/>
  <c r="AV457" s="1"/>
  <c r="AL457"/>
  <c r="AK457"/>
  <c r="AM457" s="1"/>
  <c r="AY456"/>
  <c r="AX456"/>
  <c r="AW456"/>
  <c r="AK456"/>
  <c r="AM456" s="1"/>
  <c r="P456"/>
  <c r="J456"/>
  <c r="AW455"/>
  <c r="P455"/>
  <c r="H455"/>
  <c r="AK455" s="1"/>
  <c r="H454"/>
  <c r="AW453"/>
  <c r="H453"/>
  <c r="J453" s="1"/>
  <c r="G453"/>
  <c r="I452"/>
  <c r="AW452" s="1"/>
  <c r="H452"/>
  <c r="G452"/>
  <c r="H451"/>
  <c r="Y450"/>
  <c r="Y449" s="1"/>
  <c r="X450"/>
  <c r="X449" s="1"/>
  <c r="W450"/>
  <c r="W449" s="1"/>
  <c r="V450"/>
  <c r="U450"/>
  <c r="U449" s="1"/>
  <c r="T450"/>
  <c r="T449" s="1"/>
  <c r="S450"/>
  <c r="S449" s="1"/>
  <c r="R450"/>
  <c r="Q450"/>
  <c r="Q449" s="1"/>
  <c r="M450"/>
  <c r="M449" s="1"/>
  <c r="L450"/>
  <c r="L449" s="1"/>
  <c r="K450"/>
  <c r="K449" s="1"/>
  <c r="AH449"/>
  <c r="AH439" s="1"/>
  <c r="AG449"/>
  <c r="AF449"/>
  <c r="AE449"/>
  <c r="AD449"/>
  <c r="AC449"/>
  <c r="AB449"/>
  <c r="AA449"/>
  <c r="Z449"/>
  <c r="V449"/>
  <c r="R449"/>
  <c r="AX448"/>
  <c r="AY448" s="1"/>
  <c r="AW448"/>
  <c r="AV448"/>
  <c r="AU448"/>
  <c r="AL448"/>
  <c r="AK448"/>
  <c r="AM448" s="1"/>
  <c r="AY447"/>
  <c r="AX447"/>
  <c r="AW447"/>
  <c r="AK447"/>
  <c r="P447"/>
  <c r="AU447" s="1"/>
  <c r="AV447" s="1"/>
  <c r="AX446"/>
  <c r="AY446" s="1"/>
  <c r="AW446"/>
  <c r="AK446"/>
  <c r="AL446" s="1"/>
  <c r="P446"/>
  <c r="AU446" s="1"/>
  <c r="AV446" s="1"/>
  <c r="AX445"/>
  <c r="AY445" s="1"/>
  <c r="AW445"/>
  <c r="AL445"/>
  <c r="AK445"/>
  <c r="AM445" s="1"/>
  <c r="P445"/>
  <c r="AU445" s="1"/>
  <c r="AV445" s="1"/>
  <c r="AW444"/>
  <c r="G444"/>
  <c r="G443"/>
  <c r="AX442"/>
  <c r="AY442" s="1"/>
  <c r="AK442"/>
  <c r="AM442" s="1"/>
  <c r="Q441"/>
  <c r="M441"/>
  <c r="L441"/>
  <c r="K441"/>
  <c r="J441"/>
  <c r="I441"/>
  <c r="H441"/>
  <c r="AH440"/>
  <c r="AG440"/>
  <c r="AF440"/>
  <c r="AE440"/>
  <c r="AD440"/>
  <c r="AC440"/>
  <c r="AB440"/>
  <c r="AA440"/>
  <c r="Z440"/>
  <c r="Y440"/>
  <c r="X440"/>
  <c r="W440"/>
  <c r="V440"/>
  <c r="U440"/>
  <c r="T440"/>
  <c r="S440"/>
  <c r="R440"/>
  <c r="Q440"/>
  <c r="M440"/>
  <c r="L440"/>
  <c r="K440"/>
  <c r="J440"/>
  <c r="I440"/>
  <c r="H440"/>
  <c r="AX438"/>
  <c r="AY438" s="1"/>
  <c r="AW438"/>
  <c r="AV438"/>
  <c r="AK438"/>
  <c r="AL438" s="1"/>
  <c r="AJ438"/>
  <c r="AX437"/>
  <c r="AY437" s="1"/>
  <c r="AW437"/>
  <c r="AL437"/>
  <c r="AK437"/>
  <c r="AM437" s="1"/>
  <c r="AJ437"/>
  <c r="AX436"/>
  <c r="AY436" s="1"/>
  <c r="AW436"/>
  <c r="AK436"/>
  <c r="AJ436"/>
  <c r="AX435"/>
  <c r="AY435" s="1"/>
  <c r="AW435"/>
  <c r="AK435"/>
  <c r="AL435" s="1"/>
  <c r="AJ435"/>
  <c r="K417"/>
  <c r="H416"/>
  <c r="K415"/>
  <c r="Z415" s="1"/>
  <c r="H414"/>
  <c r="AW413"/>
  <c r="AJ413"/>
  <c r="H413"/>
  <c r="AW412"/>
  <c r="AJ412"/>
  <c r="H412"/>
  <c r="H411"/>
  <c r="K411" s="1"/>
  <c r="AX411" s="1"/>
  <c r="AY411" s="1"/>
  <c r="G410"/>
  <c r="H409"/>
  <c r="G409"/>
  <c r="H408"/>
  <c r="AB407"/>
  <c r="AA407"/>
  <c r="Y407"/>
  <c r="X407"/>
  <c r="X404" s="1"/>
  <c r="X403" s="1"/>
  <c r="W407"/>
  <c r="V407"/>
  <c r="U407"/>
  <c r="T407"/>
  <c r="T404" s="1"/>
  <c r="S407"/>
  <c r="R407"/>
  <c r="Q407"/>
  <c r="Q404" s="1"/>
  <c r="Q403" s="1"/>
  <c r="P407"/>
  <c r="P404" s="1"/>
  <c r="P403" s="1"/>
  <c r="O407"/>
  <c r="N407"/>
  <c r="AB406"/>
  <c r="AI405"/>
  <c r="AH405"/>
  <c r="AH404" s="1"/>
  <c r="AG405"/>
  <c r="AG404" s="1"/>
  <c r="AG403" s="1"/>
  <c r="AF405"/>
  <c r="AF404" s="1"/>
  <c r="AE405"/>
  <c r="AE404" s="1"/>
  <c r="AE403" s="1"/>
  <c r="AD405"/>
  <c r="AD404" s="1"/>
  <c r="AC405"/>
  <c r="AC404" s="1"/>
  <c r="AC403" s="1"/>
  <c r="AB405"/>
  <c r="AA405"/>
  <c r="Z405"/>
  <c r="Y405"/>
  <c r="Y404" s="1"/>
  <c r="Y403" s="1"/>
  <c r="X405"/>
  <c r="W405"/>
  <c r="W404" s="1"/>
  <c r="W403" s="1"/>
  <c r="V405"/>
  <c r="U405"/>
  <c r="U404" s="1"/>
  <c r="U403" s="1"/>
  <c r="T405"/>
  <c r="S405"/>
  <c r="S404" s="1"/>
  <c r="S403" s="1"/>
  <c r="R405"/>
  <c r="Q405"/>
  <c r="P405"/>
  <c r="O405"/>
  <c r="O404" s="1"/>
  <c r="O403" s="1"/>
  <c r="N405"/>
  <c r="M405"/>
  <c r="L405"/>
  <c r="K405"/>
  <c r="J405"/>
  <c r="I405"/>
  <c r="H405"/>
  <c r="G405"/>
  <c r="AB404"/>
  <c r="AB403" s="1"/>
  <c r="AH403"/>
  <c r="AF403"/>
  <c r="AD403"/>
  <c r="T403"/>
  <c r="AX402"/>
  <c r="AY402" s="1"/>
  <c r="AW402"/>
  <c r="AV402"/>
  <c r="AK402"/>
  <c r="AJ402"/>
  <c r="AX401"/>
  <c r="AY401" s="1"/>
  <c r="AW401"/>
  <c r="AK401"/>
  <c r="AL401" s="1"/>
  <c r="AJ401"/>
  <c r="AY400"/>
  <c r="AX400"/>
  <c r="AW400"/>
  <c r="AK400"/>
  <c r="AM400" s="1"/>
  <c r="AJ400"/>
  <c r="AX399"/>
  <c r="AY399" s="1"/>
  <c r="AW399"/>
  <c r="AK399"/>
  <c r="AJ399"/>
  <c r="AX398"/>
  <c r="AY398" s="1"/>
  <c r="AK398"/>
  <c r="AJ398"/>
  <c r="AW397"/>
  <c r="AJ397"/>
  <c r="M397"/>
  <c r="N397" s="1"/>
  <c r="AK397" s="1"/>
  <c r="H397"/>
  <c r="AY396"/>
  <c r="AX396"/>
  <c r="AW396"/>
  <c r="AK396"/>
  <c r="AM396" s="1"/>
  <c r="AJ396"/>
  <c r="AX395"/>
  <c r="AY395" s="1"/>
  <c r="AW395"/>
  <c r="AK395"/>
  <c r="AL395" s="1"/>
  <c r="AJ395"/>
  <c r="Z394"/>
  <c r="AB394" s="1"/>
  <c r="H394"/>
  <c r="J394" s="1"/>
  <c r="K393"/>
  <c r="M393" s="1"/>
  <c r="H393"/>
  <c r="M392"/>
  <c r="H392"/>
  <c r="AX392" s="1"/>
  <c r="AY392" s="1"/>
  <c r="H391"/>
  <c r="Z390"/>
  <c r="AB390" s="1"/>
  <c r="H390"/>
  <c r="AX390" s="1"/>
  <c r="AY390" s="1"/>
  <c r="H389"/>
  <c r="G389"/>
  <c r="M388"/>
  <c r="H388"/>
  <c r="Z388" s="1"/>
  <c r="AA387"/>
  <c r="AA384" s="1"/>
  <c r="AA383" s="1"/>
  <c r="Y387"/>
  <c r="X387"/>
  <c r="W387"/>
  <c r="W384" s="1"/>
  <c r="W383" s="1"/>
  <c r="V387"/>
  <c r="U387"/>
  <c r="T387"/>
  <c r="T384" s="1"/>
  <c r="T383" s="1"/>
  <c r="S387"/>
  <c r="R387"/>
  <c r="Q387"/>
  <c r="P387"/>
  <c r="O387"/>
  <c r="N387"/>
  <c r="G387"/>
  <c r="AB386"/>
  <c r="AB385" s="1"/>
  <c r="AA385"/>
  <c r="Z385"/>
  <c r="Y385"/>
  <c r="Y384" s="1"/>
  <c r="Y383" s="1"/>
  <c r="X385"/>
  <c r="W385"/>
  <c r="V385"/>
  <c r="U385"/>
  <c r="T385"/>
  <c r="S385"/>
  <c r="R385"/>
  <c r="Q385"/>
  <c r="Q384" s="1"/>
  <c r="Q383" s="1"/>
  <c r="P385"/>
  <c r="O385"/>
  <c r="N385"/>
  <c r="M385"/>
  <c r="L385"/>
  <c r="K385"/>
  <c r="J385"/>
  <c r="I385"/>
  <c r="H385"/>
  <c r="G385"/>
  <c r="AH384"/>
  <c r="AG384"/>
  <c r="AG383" s="1"/>
  <c r="AF384"/>
  <c r="AF383" s="1"/>
  <c r="AE384"/>
  <c r="AD384"/>
  <c r="AC384"/>
  <c r="AC383" s="1"/>
  <c r="U384"/>
  <c r="U383" s="1"/>
  <c r="S384"/>
  <c r="O384"/>
  <c r="O383" s="1"/>
  <c r="AH383"/>
  <c r="AE383"/>
  <c r="AD383"/>
  <c r="S383"/>
  <c r="AX382"/>
  <c r="AY382" s="1"/>
  <c r="AW382"/>
  <c r="AV382"/>
  <c r="AK382"/>
  <c r="AX381"/>
  <c r="AY381" s="1"/>
  <c r="AW381"/>
  <c r="AK381"/>
  <c r="AL381" s="1"/>
  <c r="AX380"/>
  <c r="AY380" s="1"/>
  <c r="AW380"/>
  <c r="AK380"/>
  <c r="AX379"/>
  <c r="AY379" s="1"/>
  <c r="AW379"/>
  <c r="AK379"/>
  <c r="AL379" s="1"/>
  <c r="AX356"/>
  <c r="AY356" s="1"/>
  <c r="AW356"/>
  <c r="AU356"/>
  <c r="AV356" s="1"/>
  <c r="AM356"/>
  <c r="AK356"/>
  <c r="AL356" s="1"/>
  <c r="AW355"/>
  <c r="M355"/>
  <c r="H355"/>
  <c r="O354"/>
  <c r="O353" s="1"/>
  <c r="N354"/>
  <c r="N353" s="1"/>
  <c r="M354"/>
  <c r="M353" s="1"/>
  <c r="L354"/>
  <c r="K354"/>
  <c r="K353" s="1"/>
  <c r="I354"/>
  <c r="I353" s="1"/>
  <c r="G354"/>
  <c r="AH353"/>
  <c r="AG353"/>
  <c r="AF353"/>
  <c r="AE353"/>
  <c r="AD353"/>
  <c r="AC353"/>
  <c r="AB353"/>
  <c r="AA353"/>
  <c r="Z353"/>
  <c r="Y353"/>
  <c r="X353"/>
  <c r="W353"/>
  <c r="V353"/>
  <c r="U353"/>
  <c r="T353"/>
  <c r="S353"/>
  <c r="R353"/>
  <c r="Q353"/>
  <c r="P353"/>
  <c r="P347" s="1"/>
  <c r="L353"/>
  <c r="G353"/>
  <c r="AX352"/>
  <c r="AY352" s="1"/>
  <c r="AW352"/>
  <c r="AU352"/>
  <c r="AV352" s="1"/>
  <c r="AK352"/>
  <c r="AL352" s="1"/>
  <c r="Z351"/>
  <c r="AB351" s="1"/>
  <c r="AY350"/>
  <c r="AX350"/>
  <c r="AW350"/>
  <c r="Z350"/>
  <c r="AB350" s="1"/>
  <c r="M350"/>
  <c r="M349" s="1"/>
  <c r="M348" s="1"/>
  <c r="J350"/>
  <c r="AA349"/>
  <c r="AA348" s="1"/>
  <c r="AA347" s="1"/>
  <c r="Z349"/>
  <c r="Z348" s="1"/>
  <c r="Y349"/>
  <c r="Y348" s="1"/>
  <c r="X349"/>
  <c r="X348" s="1"/>
  <c r="W349"/>
  <c r="W348" s="1"/>
  <c r="W347" s="1"/>
  <c r="V349"/>
  <c r="V348" s="1"/>
  <c r="U349"/>
  <c r="U348" s="1"/>
  <c r="T349"/>
  <c r="T348" s="1"/>
  <c r="S349"/>
  <c r="S348" s="1"/>
  <c r="S347" s="1"/>
  <c r="R349"/>
  <c r="R348" s="1"/>
  <c r="Q349"/>
  <c r="P349"/>
  <c r="P348" s="1"/>
  <c r="O349"/>
  <c r="N349"/>
  <c r="N348" s="1"/>
  <c r="L349"/>
  <c r="L348" s="1"/>
  <c r="L347" s="1"/>
  <c r="K349"/>
  <c r="K348" s="1"/>
  <c r="K347" s="1"/>
  <c r="I349"/>
  <c r="H349"/>
  <c r="H348" s="1"/>
  <c r="G349"/>
  <c r="AH348"/>
  <c r="AG348"/>
  <c r="AF348"/>
  <c r="AE348"/>
  <c r="AE347" s="1"/>
  <c r="AD348"/>
  <c r="AC348"/>
  <c r="O348"/>
  <c r="O347" s="1"/>
  <c r="G348"/>
  <c r="G347" s="1"/>
  <c r="X347"/>
  <c r="AX346"/>
  <c r="AY346" s="1"/>
  <c r="AW346"/>
  <c r="AU346"/>
  <c r="AV346" s="1"/>
  <c r="AK346"/>
  <c r="AM346" s="1"/>
  <c r="AX345"/>
  <c r="AY345" s="1"/>
  <c r="AW345"/>
  <c r="AL345"/>
  <c r="AK345"/>
  <c r="AM345" s="1"/>
  <c r="J345"/>
  <c r="AU345" s="1"/>
  <c r="AV345" s="1"/>
  <c r="AX344"/>
  <c r="AY344" s="1"/>
  <c r="AW344"/>
  <c r="AK344"/>
  <c r="J344"/>
  <c r="AU344" s="1"/>
  <c r="AV344" s="1"/>
  <c r="AX343"/>
  <c r="AY343" s="1"/>
  <c r="AK343"/>
  <c r="Y342"/>
  <c r="Y341" s="1"/>
  <c r="X342"/>
  <c r="X341" s="1"/>
  <c r="W342"/>
  <c r="V342"/>
  <c r="U342"/>
  <c r="U341" s="1"/>
  <c r="T342"/>
  <c r="T341" s="1"/>
  <c r="S342"/>
  <c r="R342"/>
  <c r="R341" s="1"/>
  <c r="Q342"/>
  <c r="Q341" s="1"/>
  <c r="P342"/>
  <c r="P341" s="1"/>
  <c r="O342"/>
  <c r="N342"/>
  <c r="M342"/>
  <c r="M341" s="1"/>
  <c r="L342"/>
  <c r="L341" s="1"/>
  <c r="K342"/>
  <c r="H342"/>
  <c r="H341" s="1"/>
  <c r="G342"/>
  <c r="AH341"/>
  <c r="AG341"/>
  <c r="AF341"/>
  <c r="AE341"/>
  <c r="AD341"/>
  <c r="AC341"/>
  <c r="AB341"/>
  <c r="AA341"/>
  <c r="Z341"/>
  <c r="W341"/>
  <c r="V341"/>
  <c r="S341"/>
  <c r="O341"/>
  <c r="N341"/>
  <c r="K341"/>
  <c r="G341"/>
  <c r="AX340"/>
  <c r="AY340" s="1"/>
  <c r="AW340"/>
  <c r="AU340"/>
  <c r="AV340" s="1"/>
  <c r="AL340"/>
  <c r="AK340"/>
  <c r="AM340" s="1"/>
  <c r="AW339"/>
  <c r="AB339"/>
  <c r="AB338" s="1"/>
  <c r="M339"/>
  <c r="M338" s="1"/>
  <c r="M337" s="1"/>
  <c r="H339"/>
  <c r="AK339" s="1"/>
  <c r="AL339" s="1"/>
  <c r="AA338"/>
  <c r="AA337" s="1"/>
  <c r="Z338"/>
  <c r="Z337" s="1"/>
  <c r="Y338"/>
  <c r="Y337" s="1"/>
  <c r="X338"/>
  <c r="W338"/>
  <c r="W337" s="1"/>
  <c r="V338"/>
  <c r="V337" s="1"/>
  <c r="U338"/>
  <c r="U337" s="1"/>
  <c r="T338"/>
  <c r="S338"/>
  <c r="S337" s="1"/>
  <c r="R338"/>
  <c r="R337" s="1"/>
  <c r="Q338"/>
  <c r="Q337" s="1"/>
  <c r="P338"/>
  <c r="O338"/>
  <c r="O337" s="1"/>
  <c r="N338"/>
  <c r="N337" s="1"/>
  <c r="L338"/>
  <c r="L337" s="1"/>
  <c r="K338"/>
  <c r="I338"/>
  <c r="I337" s="1"/>
  <c r="G338"/>
  <c r="AH337"/>
  <c r="AG337"/>
  <c r="AF337"/>
  <c r="AE337"/>
  <c r="AD337"/>
  <c r="AC337"/>
  <c r="AB337"/>
  <c r="X337"/>
  <c r="T337"/>
  <c r="P337"/>
  <c r="K337"/>
  <c r="G337"/>
  <c r="AX336"/>
  <c r="AY336" s="1"/>
  <c r="AW336"/>
  <c r="AV336"/>
  <c r="AU336"/>
  <c r="AK336"/>
  <c r="AW335"/>
  <c r="H335"/>
  <c r="H334" s="1"/>
  <c r="H333" s="1"/>
  <c r="G335"/>
  <c r="G334" s="1"/>
  <c r="G333" s="1"/>
  <c r="Y334"/>
  <c r="Y333" s="1"/>
  <c r="X334"/>
  <c r="X333" s="1"/>
  <c r="W334"/>
  <c r="V334"/>
  <c r="U334"/>
  <c r="U333" s="1"/>
  <c r="T334"/>
  <c r="T333" s="1"/>
  <c r="S334"/>
  <c r="S333" s="1"/>
  <c r="R334"/>
  <c r="Q334"/>
  <c r="Q333" s="1"/>
  <c r="P334"/>
  <c r="P333" s="1"/>
  <c r="O334"/>
  <c r="N334"/>
  <c r="M334"/>
  <c r="M333" s="1"/>
  <c r="L334"/>
  <c r="L333" s="1"/>
  <c r="K334"/>
  <c r="K333" s="1"/>
  <c r="I334"/>
  <c r="AH333"/>
  <c r="AG333"/>
  <c r="AF333"/>
  <c r="AE333"/>
  <c r="AD333"/>
  <c r="AC333"/>
  <c r="AB333"/>
  <c r="AA333"/>
  <c r="Z333"/>
  <c r="W333"/>
  <c r="V333"/>
  <c r="R333"/>
  <c r="O333"/>
  <c r="N333"/>
  <c r="I333"/>
  <c r="AX332"/>
  <c r="AY332" s="1"/>
  <c r="AW332"/>
  <c r="AU332"/>
  <c r="AV332" s="1"/>
  <c r="AK332"/>
  <c r="AL332" s="1"/>
  <c r="AX330"/>
  <c r="AY330" s="1"/>
  <c r="AW330"/>
  <c r="AV330"/>
  <c r="AK330"/>
  <c r="AM330" s="1"/>
  <c r="AX329"/>
  <c r="AY329" s="1"/>
  <c r="AW329"/>
  <c r="AK329"/>
  <c r="AL329" s="1"/>
  <c r="AX328"/>
  <c r="AY328" s="1"/>
  <c r="AW328"/>
  <c r="AK328"/>
  <c r="AX327"/>
  <c r="AY327" s="1"/>
  <c r="AW327"/>
  <c r="AM327"/>
  <c r="AK327"/>
  <c r="AL327" s="1"/>
  <c r="AW300"/>
  <c r="Z300"/>
  <c r="AB300" s="1"/>
  <c r="M300"/>
  <c r="H300"/>
  <c r="AX300" s="1"/>
  <c r="AY300" s="1"/>
  <c r="AW299"/>
  <c r="Z299"/>
  <c r="AB299" s="1"/>
  <c r="M299"/>
  <c r="H299"/>
  <c r="AX299" s="1"/>
  <c r="AY299" s="1"/>
  <c r="AW298"/>
  <c r="Z298"/>
  <c r="AB298" s="1"/>
  <c r="M298"/>
  <c r="H298"/>
  <c r="AX298" s="1"/>
  <c r="AY298" s="1"/>
  <c r="AA297"/>
  <c r="AA296" s="1"/>
  <c r="Y297"/>
  <c r="X297"/>
  <c r="W297"/>
  <c r="W296" s="1"/>
  <c r="V297"/>
  <c r="U297"/>
  <c r="U296" s="1"/>
  <c r="T297"/>
  <c r="S297"/>
  <c r="S296" s="1"/>
  <c r="R297"/>
  <c r="Q297"/>
  <c r="Q296" s="1"/>
  <c r="P297"/>
  <c r="O297"/>
  <c r="N297"/>
  <c r="L297"/>
  <c r="L296" s="1"/>
  <c r="K297"/>
  <c r="K296" s="1"/>
  <c r="I297"/>
  <c r="I296" s="1"/>
  <c r="G297"/>
  <c r="AH296"/>
  <c r="AG296"/>
  <c r="AF296"/>
  <c r="AE296"/>
  <c r="AD296"/>
  <c r="AC296"/>
  <c r="Y296"/>
  <c r="X296"/>
  <c r="V296"/>
  <c r="T296"/>
  <c r="R296"/>
  <c r="P296"/>
  <c r="N296"/>
  <c r="G296"/>
  <c r="AX295"/>
  <c r="AY295" s="1"/>
  <c r="AW295"/>
  <c r="AU295"/>
  <c r="AV295" s="1"/>
  <c r="AK295"/>
  <c r="AW294"/>
  <c r="AB294"/>
  <c r="AB293" s="1"/>
  <c r="AB292" s="1"/>
  <c r="P294"/>
  <c r="P293" s="1"/>
  <c r="P292" s="1"/>
  <c r="N294"/>
  <c r="M294"/>
  <c r="M293" s="1"/>
  <c r="M292" s="1"/>
  <c r="H294"/>
  <c r="AA293"/>
  <c r="AA292" s="1"/>
  <c r="Z293"/>
  <c r="Z292" s="1"/>
  <c r="Y293"/>
  <c r="Y292" s="1"/>
  <c r="X293"/>
  <c r="W293"/>
  <c r="W292" s="1"/>
  <c r="V293"/>
  <c r="U293"/>
  <c r="U292" s="1"/>
  <c r="T293"/>
  <c r="S293"/>
  <c r="S292" s="1"/>
  <c r="R293"/>
  <c r="R292" s="1"/>
  <c r="Q293"/>
  <c r="Q292" s="1"/>
  <c r="O293"/>
  <c r="N293"/>
  <c r="N292" s="1"/>
  <c r="L293"/>
  <c r="K293"/>
  <c r="K292" s="1"/>
  <c r="I293"/>
  <c r="G293"/>
  <c r="G292" s="1"/>
  <c r="AH292"/>
  <c r="AG292"/>
  <c r="AF292"/>
  <c r="AE292"/>
  <c r="AD292"/>
  <c r="AC292"/>
  <c r="X292"/>
  <c r="V292"/>
  <c r="T292"/>
  <c r="O292"/>
  <c r="L292"/>
  <c r="I292"/>
  <c r="AX291"/>
  <c r="AY291" s="1"/>
  <c r="AW291"/>
  <c r="AU291"/>
  <c r="AV291" s="1"/>
  <c r="AK291"/>
  <c r="AY290"/>
  <c r="AX290"/>
  <c r="AW290"/>
  <c r="AV290"/>
  <c r="AK290"/>
  <c r="AL290" s="1"/>
  <c r="AX289"/>
  <c r="AY289" s="1"/>
  <c r="AW289"/>
  <c r="AK289"/>
  <c r="AM289" s="1"/>
  <c r="AX288"/>
  <c r="AY288" s="1"/>
  <c r="AW288"/>
  <c r="AL288"/>
  <c r="AK288"/>
  <c r="AM288" s="1"/>
  <c r="AY287"/>
  <c r="AX287"/>
  <c r="AW287"/>
  <c r="AK287"/>
  <c r="H237"/>
  <c r="G237"/>
  <c r="G234" s="1"/>
  <c r="L236"/>
  <c r="H236"/>
  <c r="J236" s="1"/>
  <c r="M235"/>
  <c r="H235"/>
  <c r="N235" s="1"/>
  <c r="AX235" s="1"/>
  <c r="AY235" s="1"/>
  <c r="Y234"/>
  <c r="Y233" s="1"/>
  <c r="X234"/>
  <c r="W234"/>
  <c r="W233" s="1"/>
  <c r="V234"/>
  <c r="V233" s="1"/>
  <c r="U234"/>
  <c r="U233" s="1"/>
  <c r="T234"/>
  <c r="S234"/>
  <c r="S233" s="1"/>
  <c r="R234"/>
  <c r="Q234"/>
  <c r="Q233" s="1"/>
  <c r="O234"/>
  <c r="O233" s="1"/>
  <c r="K234"/>
  <c r="K233" s="1"/>
  <c r="AH233"/>
  <c r="AG233"/>
  <c r="AF233"/>
  <c r="AE233"/>
  <c r="AD233"/>
  <c r="AC233"/>
  <c r="AB233"/>
  <c r="AA233"/>
  <c r="Z233"/>
  <c r="X233"/>
  <c r="T233"/>
  <c r="R233"/>
  <c r="AX232"/>
  <c r="AY232" s="1"/>
  <c r="AW232"/>
  <c r="AV232"/>
  <c r="AL232"/>
  <c r="AK232"/>
  <c r="AM232" s="1"/>
  <c r="AX231"/>
  <c r="AY231" s="1"/>
  <c r="AW231"/>
  <c r="AK231"/>
  <c r="AM231" s="1"/>
  <c r="AX230"/>
  <c r="AY230" s="1"/>
  <c r="AW230"/>
  <c r="AK230"/>
  <c r="AL230" s="1"/>
  <c r="AX229"/>
  <c r="AY229" s="1"/>
  <c r="AW229"/>
  <c r="AK229"/>
  <c r="AM229" s="1"/>
  <c r="AK182"/>
  <c r="AB182"/>
  <c r="P182"/>
  <c r="AB181"/>
  <c r="AB176" s="1"/>
  <c r="AB175" s="1"/>
  <c r="N181"/>
  <c r="P181" s="1"/>
  <c r="N180"/>
  <c r="AX180" s="1"/>
  <c r="AY180" s="1"/>
  <c r="N179"/>
  <c r="AK179" s="1"/>
  <c r="AL179" s="1"/>
  <c r="N178"/>
  <c r="AX178" s="1"/>
  <c r="AY178" s="1"/>
  <c r="AW177"/>
  <c r="N177"/>
  <c r="AX177" s="1"/>
  <c r="AY177" s="1"/>
  <c r="M177"/>
  <c r="AH176"/>
  <c r="AH175" s="1"/>
  <c r="AG176"/>
  <c r="AF176"/>
  <c r="AF175" s="1"/>
  <c r="AE176"/>
  <c r="AD176"/>
  <c r="AD175" s="1"/>
  <c r="AD135" s="1"/>
  <c r="AC176"/>
  <c r="AA176"/>
  <c r="AA175" s="1"/>
  <c r="Z176"/>
  <c r="Y176"/>
  <c r="Y175" s="1"/>
  <c r="X176"/>
  <c r="W176"/>
  <c r="W175" s="1"/>
  <c r="V176"/>
  <c r="U176"/>
  <c r="U175" s="1"/>
  <c r="T176"/>
  <c r="S176"/>
  <c r="S175" s="1"/>
  <c r="R176"/>
  <c r="Q176"/>
  <c r="Q175" s="1"/>
  <c r="O176"/>
  <c r="O175" s="1"/>
  <c r="K176"/>
  <c r="K175" s="1"/>
  <c r="J176"/>
  <c r="I176"/>
  <c r="I175" s="1"/>
  <c r="H176"/>
  <c r="G176"/>
  <c r="G175" s="1"/>
  <c r="AG175"/>
  <c r="AE175"/>
  <c r="AC175"/>
  <c r="Z175"/>
  <c r="X175"/>
  <c r="V175"/>
  <c r="T175"/>
  <c r="R175"/>
  <c r="J175"/>
  <c r="H175"/>
  <c r="AY174"/>
  <c r="AX174"/>
  <c r="AW174"/>
  <c r="AV174"/>
  <c r="AK174"/>
  <c r="AL174" s="1"/>
  <c r="AX173"/>
  <c r="AY173" s="1"/>
  <c r="AW173"/>
  <c r="AK173"/>
  <c r="AM173" s="1"/>
  <c r="AX172"/>
  <c r="AY172" s="1"/>
  <c r="AW172"/>
  <c r="AK172"/>
  <c r="AL172" s="1"/>
  <c r="AX171"/>
  <c r="AY171" s="1"/>
  <c r="AW171"/>
  <c r="AK171"/>
  <c r="AM171" s="1"/>
  <c r="I138"/>
  <c r="AW138" s="1"/>
  <c r="H138"/>
  <c r="AK138" s="1"/>
  <c r="G138"/>
  <c r="Y137"/>
  <c r="X137"/>
  <c r="W137"/>
  <c r="W136" s="1"/>
  <c r="V137"/>
  <c r="V136" s="1"/>
  <c r="U137"/>
  <c r="T137"/>
  <c r="S137"/>
  <c r="S136" s="1"/>
  <c r="R137"/>
  <c r="Q137"/>
  <c r="P137"/>
  <c r="O137"/>
  <c r="O136" s="1"/>
  <c r="N137"/>
  <c r="N136" s="1"/>
  <c r="M137"/>
  <c r="L137"/>
  <c r="K137"/>
  <c r="K136" s="1"/>
  <c r="AH136"/>
  <c r="AG136"/>
  <c r="AF136"/>
  <c r="AE136"/>
  <c r="AD136"/>
  <c r="AC136"/>
  <c r="AB136"/>
  <c r="AA136"/>
  <c r="Z136"/>
  <c r="Y136"/>
  <c r="X136"/>
  <c r="U136"/>
  <c r="T136"/>
  <c r="Q136"/>
  <c r="P136"/>
  <c r="M136"/>
  <c r="L136"/>
  <c r="AX134"/>
  <c r="AY134" s="1"/>
  <c r="AW134"/>
  <c r="AU134"/>
  <c r="AV134" s="1"/>
  <c r="AK134"/>
  <c r="AW133"/>
  <c r="M133"/>
  <c r="H133"/>
  <c r="G133"/>
  <c r="G129" s="1"/>
  <c r="G128" s="1"/>
  <c r="AW132"/>
  <c r="N132"/>
  <c r="P132" s="1"/>
  <c r="M132"/>
  <c r="H132"/>
  <c r="AX132" s="1"/>
  <c r="AY132" s="1"/>
  <c r="K131"/>
  <c r="H131"/>
  <c r="AW130"/>
  <c r="P130"/>
  <c r="N130"/>
  <c r="M130"/>
  <c r="H130"/>
  <c r="Y129"/>
  <c r="Y128" s="1"/>
  <c r="X129"/>
  <c r="W129"/>
  <c r="W128" s="1"/>
  <c r="V129"/>
  <c r="U129"/>
  <c r="U128" s="1"/>
  <c r="T129"/>
  <c r="S129"/>
  <c r="S128" s="1"/>
  <c r="R129"/>
  <c r="Q129"/>
  <c r="Q128" s="1"/>
  <c r="O129"/>
  <c r="J129"/>
  <c r="J128" s="1"/>
  <c r="I129"/>
  <c r="AH128"/>
  <c r="AG128"/>
  <c r="AF128"/>
  <c r="AE128"/>
  <c r="AD128"/>
  <c r="AC128"/>
  <c r="AB128"/>
  <c r="AA128"/>
  <c r="Z128"/>
  <c r="X128"/>
  <c r="V128"/>
  <c r="T128"/>
  <c r="R128"/>
  <c r="I128"/>
  <c r="AX127"/>
  <c r="AY127" s="1"/>
  <c r="AW127"/>
  <c r="AU127"/>
  <c r="AV127" s="1"/>
  <c r="AK127"/>
  <c r="M126"/>
  <c r="H126"/>
  <c r="M125"/>
  <c r="M123" s="1"/>
  <c r="M122" s="1"/>
  <c r="H125"/>
  <c r="G125"/>
  <c r="P124"/>
  <c r="N124"/>
  <c r="J124"/>
  <c r="Y123"/>
  <c r="X123"/>
  <c r="X122" s="1"/>
  <c r="W123"/>
  <c r="V123"/>
  <c r="V122" s="1"/>
  <c r="U123"/>
  <c r="T123"/>
  <c r="T122" s="1"/>
  <c r="S123"/>
  <c r="S122" s="1"/>
  <c r="R123"/>
  <c r="R122" s="1"/>
  <c r="Q123"/>
  <c r="O123"/>
  <c r="O122" s="1"/>
  <c r="L123"/>
  <c r="K123"/>
  <c r="K122" s="1"/>
  <c r="AH122"/>
  <c r="AG122"/>
  <c r="AF122"/>
  <c r="AE122"/>
  <c r="AD122"/>
  <c r="AC122"/>
  <c r="AB122"/>
  <c r="AA122"/>
  <c r="Z122"/>
  <c r="Y122"/>
  <c r="W122"/>
  <c r="U122"/>
  <c r="Q122"/>
  <c r="L122"/>
  <c r="AY121"/>
  <c r="AX121"/>
  <c r="AW121"/>
  <c r="AU121"/>
  <c r="AV121" s="1"/>
  <c r="AK121"/>
  <c r="AL121" s="1"/>
  <c r="AX120"/>
  <c r="AY120" s="1"/>
  <c r="AW120"/>
  <c r="AK120"/>
  <c r="AM120" s="1"/>
  <c r="J120"/>
  <c r="AU120" s="1"/>
  <c r="AV120" s="1"/>
  <c r="Y119"/>
  <c r="X119"/>
  <c r="X118" s="1"/>
  <c r="W119"/>
  <c r="W118" s="1"/>
  <c r="V119"/>
  <c r="V118" s="1"/>
  <c r="U119"/>
  <c r="U118" s="1"/>
  <c r="T119"/>
  <c r="T118" s="1"/>
  <c r="S119"/>
  <c r="S118" s="1"/>
  <c r="R119"/>
  <c r="R118" s="1"/>
  <c r="Q119"/>
  <c r="P119"/>
  <c r="P118" s="1"/>
  <c r="O119"/>
  <c r="O118" s="1"/>
  <c r="N119"/>
  <c r="M119"/>
  <c r="M118" s="1"/>
  <c r="L119"/>
  <c r="L118" s="1"/>
  <c r="K119"/>
  <c r="K118" s="1"/>
  <c r="J119"/>
  <c r="J118" s="1"/>
  <c r="I119"/>
  <c r="H119"/>
  <c r="G119"/>
  <c r="G118" s="1"/>
  <c r="AH118"/>
  <c r="AG118"/>
  <c r="AF118"/>
  <c r="AE118"/>
  <c r="AD118"/>
  <c r="AC118"/>
  <c r="AB118"/>
  <c r="AA118"/>
  <c r="Z118"/>
  <c r="Y118"/>
  <c r="Q118"/>
  <c r="I118"/>
  <c r="AX117"/>
  <c r="AY117" s="1"/>
  <c r="AW117"/>
  <c r="AV117"/>
  <c r="AK117"/>
  <c r="AL117" s="1"/>
  <c r="AX116"/>
  <c r="AY116" s="1"/>
  <c r="AW116"/>
  <c r="AK116"/>
  <c r="AX115"/>
  <c r="AY115" s="1"/>
  <c r="AW115"/>
  <c r="AL115"/>
  <c r="AK115"/>
  <c r="AM115" s="1"/>
  <c r="AX114"/>
  <c r="AY114" s="1"/>
  <c r="AW114"/>
  <c r="AK114"/>
  <c r="AX113"/>
  <c r="AY113" s="1"/>
  <c r="AW113"/>
  <c r="AK113"/>
  <c r="AL113" s="1"/>
  <c r="AX112"/>
  <c r="AY112" s="1"/>
  <c r="AW112"/>
  <c r="AK112"/>
  <c r="AX111"/>
  <c r="AY111" s="1"/>
  <c r="AW111"/>
  <c r="AU111"/>
  <c r="AV111" s="1"/>
  <c r="AK111"/>
  <c r="AY110"/>
  <c r="AX110"/>
  <c r="AW110"/>
  <c r="AK110"/>
  <c r="J110"/>
  <c r="AU110" s="1"/>
  <c r="AV110" s="1"/>
  <c r="AW109"/>
  <c r="H109"/>
  <c r="N108"/>
  <c r="P108" s="1"/>
  <c r="AW107"/>
  <c r="H107"/>
  <c r="N106"/>
  <c r="P106" s="1"/>
  <c r="AW105"/>
  <c r="H105"/>
  <c r="J105" s="1"/>
  <c r="N104"/>
  <c r="P104" s="1"/>
  <c r="N103"/>
  <c r="P103" s="1"/>
  <c r="AW102"/>
  <c r="H102"/>
  <c r="J102" s="1"/>
  <c r="Y101"/>
  <c r="Y98" s="1"/>
  <c r="X101"/>
  <c r="X98" s="1"/>
  <c r="W101"/>
  <c r="V101"/>
  <c r="V98" s="1"/>
  <c r="U101"/>
  <c r="U98" s="1"/>
  <c r="T101"/>
  <c r="S101"/>
  <c r="S98" s="1"/>
  <c r="R101"/>
  <c r="R98" s="1"/>
  <c r="Q101"/>
  <c r="Q98" s="1"/>
  <c r="O101"/>
  <c r="M101"/>
  <c r="L101"/>
  <c r="K101"/>
  <c r="K98" s="1"/>
  <c r="I101"/>
  <c r="G101"/>
  <c r="N100"/>
  <c r="P100" s="1"/>
  <c r="P99" s="1"/>
  <c r="J100"/>
  <c r="J99" s="1"/>
  <c r="O99"/>
  <c r="M99"/>
  <c r="L99"/>
  <c r="K99"/>
  <c r="I99"/>
  <c r="H99"/>
  <c r="G99"/>
  <c r="AH98"/>
  <c r="AG98"/>
  <c r="AF98"/>
  <c r="AE98"/>
  <c r="AD98"/>
  <c r="AC98"/>
  <c r="AB98"/>
  <c r="AA98"/>
  <c r="Z98"/>
  <c r="W98"/>
  <c r="T98"/>
  <c r="L98"/>
  <c r="G98"/>
  <c r="AX97"/>
  <c r="AY97" s="1"/>
  <c r="AW97"/>
  <c r="AU97"/>
  <c r="AV97" s="1"/>
  <c r="AK97"/>
  <c r="AM97" s="1"/>
  <c r="AX96"/>
  <c r="AY96" s="1"/>
  <c r="AK96"/>
  <c r="AM96" s="1"/>
  <c r="P96"/>
  <c r="AX95"/>
  <c r="AY95" s="1"/>
  <c r="AK95"/>
  <c r="AL95" s="1"/>
  <c r="P95"/>
  <c r="N94"/>
  <c r="P94" s="1"/>
  <c r="P93" s="1"/>
  <c r="P92" s="1"/>
  <c r="J94"/>
  <c r="Y93"/>
  <c r="Y92" s="1"/>
  <c r="X93"/>
  <c r="X92" s="1"/>
  <c r="W93"/>
  <c r="W92" s="1"/>
  <c r="V93"/>
  <c r="U93"/>
  <c r="U92" s="1"/>
  <c r="T93"/>
  <c r="T92" s="1"/>
  <c r="S93"/>
  <c r="S92" s="1"/>
  <c r="R93"/>
  <c r="R92" s="1"/>
  <c r="Q93"/>
  <c r="Q92" s="1"/>
  <c r="O93"/>
  <c r="O92" s="1"/>
  <c r="M93"/>
  <c r="L93"/>
  <c r="L92" s="1"/>
  <c r="K93"/>
  <c r="H93"/>
  <c r="H92" s="1"/>
  <c r="G93"/>
  <c r="AH92"/>
  <c r="AG92"/>
  <c r="AF92"/>
  <c r="AE92"/>
  <c r="AD92"/>
  <c r="AC92"/>
  <c r="AB92"/>
  <c r="AA92"/>
  <c r="Z92"/>
  <c r="V92"/>
  <c r="M92"/>
  <c r="AX91"/>
  <c r="AY91" s="1"/>
  <c r="AK91"/>
  <c r="L91"/>
  <c r="AU91" s="1"/>
  <c r="AV91" s="1"/>
  <c r="M90"/>
  <c r="M89" s="1"/>
  <c r="M88" s="1"/>
  <c r="H90"/>
  <c r="N90" s="1"/>
  <c r="Q89"/>
  <c r="O89"/>
  <c r="O88" s="1"/>
  <c r="L89"/>
  <c r="L88" s="1"/>
  <c r="K89"/>
  <c r="G89"/>
  <c r="G88" s="1"/>
  <c r="AH88"/>
  <c r="AG88"/>
  <c r="AF88"/>
  <c r="AE88"/>
  <c r="AD88"/>
  <c r="AC88"/>
  <c r="AB88"/>
  <c r="AA88"/>
  <c r="Z88"/>
  <c r="Y88"/>
  <c r="X88"/>
  <c r="W88"/>
  <c r="V88"/>
  <c r="U88"/>
  <c r="T88"/>
  <c r="S88"/>
  <c r="R88"/>
  <c r="Q88"/>
  <c r="K88"/>
  <c r="AX87"/>
  <c r="AY87" s="1"/>
  <c r="AK87"/>
  <c r="AL87" s="1"/>
  <c r="L87"/>
  <c r="AU87" s="1"/>
  <c r="AV87" s="1"/>
  <c r="M86"/>
  <c r="H86"/>
  <c r="N86" s="1"/>
  <c r="L85"/>
  <c r="H85"/>
  <c r="H84" s="1"/>
  <c r="H83" s="1"/>
  <c r="G85"/>
  <c r="Q84"/>
  <c r="Q83" s="1"/>
  <c r="O84"/>
  <c r="O83" s="1"/>
  <c r="K84"/>
  <c r="AH83"/>
  <c r="AG83"/>
  <c r="AF83"/>
  <c r="AE83"/>
  <c r="AD83"/>
  <c r="AC83"/>
  <c r="AB83"/>
  <c r="AA83"/>
  <c r="Z83"/>
  <c r="Y83"/>
  <c r="X83"/>
  <c r="W83"/>
  <c r="V83"/>
  <c r="U83"/>
  <c r="T83"/>
  <c r="S83"/>
  <c r="R83"/>
  <c r="K83"/>
  <c r="AX82"/>
  <c r="AY82" s="1"/>
  <c r="AW82"/>
  <c r="AU82"/>
  <c r="AV82" s="1"/>
  <c r="AK82"/>
  <c r="AM82" s="1"/>
  <c r="H81"/>
  <c r="J81" s="1"/>
  <c r="H80"/>
  <c r="H79"/>
  <c r="G79"/>
  <c r="M78"/>
  <c r="H78"/>
  <c r="G78"/>
  <c r="M77"/>
  <c r="I77"/>
  <c r="AW77" s="1"/>
  <c r="H77"/>
  <c r="AW76"/>
  <c r="H76"/>
  <c r="G76"/>
  <c r="M75"/>
  <c r="H75"/>
  <c r="N75" s="1"/>
  <c r="Q74"/>
  <c r="O74"/>
  <c r="AW73"/>
  <c r="M73"/>
  <c r="H73"/>
  <c r="J73" s="1"/>
  <c r="M72"/>
  <c r="H72"/>
  <c r="G72"/>
  <c r="M71"/>
  <c r="H71"/>
  <c r="G71"/>
  <c r="M70"/>
  <c r="H70"/>
  <c r="G70"/>
  <c r="M69"/>
  <c r="H69"/>
  <c r="M68"/>
  <c r="H68"/>
  <c r="M67"/>
  <c r="H67"/>
  <c r="G67"/>
  <c r="M66"/>
  <c r="H66"/>
  <c r="G66"/>
  <c r="Q65"/>
  <c r="O65"/>
  <c r="L65"/>
  <c r="K65"/>
  <c r="AH64"/>
  <c r="AG64"/>
  <c r="AF64"/>
  <c r="AE64"/>
  <c r="AD64"/>
  <c r="AC64"/>
  <c r="AB64"/>
  <c r="AB11" s="1"/>
  <c r="AA64"/>
  <c r="Z64"/>
  <c r="Y64"/>
  <c r="X64"/>
  <c r="W64"/>
  <c r="V64"/>
  <c r="U64"/>
  <c r="T64"/>
  <c r="S64"/>
  <c r="R64"/>
  <c r="AX63"/>
  <c r="AY63" s="1"/>
  <c r="AW63"/>
  <c r="AV63"/>
  <c r="AK63"/>
  <c r="AL63" s="1"/>
  <c r="AX62"/>
  <c r="AY62" s="1"/>
  <c r="AW62"/>
  <c r="AK62"/>
  <c r="AL62" s="1"/>
  <c r="AX61"/>
  <c r="AY61" s="1"/>
  <c r="AW61"/>
  <c r="AK61"/>
  <c r="AL61" s="1"/>
  <c r="AX60"/>
  <c r="AY60" s="1"/>
  <c r="AW60"/>
  <c r="AL60"/>
  <c r="AK60"/>
  <c r="AM60" s="1"/>
  <c r="AX59"/>
  <c r="AY59" s="1"/>
  <c r="AW59"/>
  <c r="AM59"/>
  <c r="AK59"/>
  <c r="AL59" s="1"/>
  <c r="AX58"/>
  <c r="AY58" s="1"/>
  <c r="AW58"/>
  <c r="AM58"/>
  <c r="AK58"/>
  <c r="AL58" s="1"/>
  <c r="AX57"/>
  <c r="AY57" s="1"/>
  <c r="AW57"/>
  <c r="AK57"/>
  <c r="AL57" s="1"/>
  <c r="AX56"/>
  <c r="AY56" s="1"/>
  <c r="AW56"/>
  <c r="AK56"/>
  <c r="AM56" s="1"/>
  <c r="AK55"/>
  <c r="AM55" s="1"/>
  <c r="AX54"/>
  <c r="AY54" s="1"/>
  <c r="AW54"/>
  <c r="AK54"/>
  <c r="AL54" s="1"/>
  <c r="AX50"/>
  <c r="AY50" s="1"/>
  <c r="AW50"/>
  <c r="AK50"/>
  <c r="AM50" s="1"/>
  <c r="AK49"/>
  <c r="AK48"/>
  <c r="AL48" s="1"/>
  <c r="AK47"/>
  <c r="AL47" s="1"/>
  <c r="AX46"/>
  <c r="AY46" s="1"/>
  <c r="AW46"/>
  <c r="AK46"/>
  <c r="AX45"/>
  <c r="AY45" s="1"/>
  <c r="AW45"/>
  <c r="AL45"/>
  <c r="AK45"/>
  <c r="AM45" s="1"/>
  <c r="AX44"/>
  <c r="AY44" s="1"/>
  <c r="AW44"/>
  <c r="AK44"/>
  <c r="AX43"/>
  <c r="AY43" s="1"/>
  <c r="AW43"/>
  <c r="AK43"/>
  <c r="AL43" s="1"/>
  <c r="AX42"/>
  <c r="AY42" s="1"/>
  <c r="AW42"/>
  <c r="AK42"/>
  <c r="AX41"/>
  <c r="AY41" s="1"/>
  <c r="AW41"/>
  <c r="AL41"/>
  <c r="AK41"/>
  <c r="AM41" s="1"/>
  <c r="AX40"/>
  <c r="AY40" s="1"/>
  <c r="AW40"/>
  <c r="AK40"/>
  <c r="AX39"/>
  <c r="AY39" s="1"/>
  <c r="AW39"/>
  <c r="AK39"/>
  <c r="AL39" s="1"/>
  <c r="AX38"/>
  <c r="AY38" s="1"/>
  <c r="AW38"/>
  <c r="AU38"/>
  <c r="AV38" s="1"/>
  <c r="AK38"/>
  <c r="AL38" s="1"/>
  <c r="AW37"/>
  <c r="M37"/>
  <c r="H37"/>
  <c r="N37" s="1"/>
  <c r="P37" s="1"/>
  <c r="AW36"/>
  <c r="M36"/>
  <c r="H36"/>
  <c r="M35"/>
  <c r="H35"/>
  <c r="Q34"/>
  <c r="O34"/>
  <c r="O33" s="1"/>
  <c r="L34"/>
  <c r="L33" s="1"/>
  <c r="K34"/>
  <c r="K33" s="1"/>
  <c r="G34"/>
  <c r="AH33"/>
  <c r="AG33"/>
  <c r="AF33"/>
  <c r="AE33"/>
  <c r="AD33"/>
  <c r="AC33"/>
  <c r="AB33"/>
  <c r="AA33"/>
  <c r="Z33"/>
  <c r="Y33"/>
  <c r="X33"/>
  <c r="W33"/>
  <c r="V33"/>
  <c r="U33"/>
  <c r="T33"/>
  <c r="S33"/>
  <c r="R33"/>
  <c r="Q33"/>
  <c r="G33"/>
  <c r="AX32"/>
  <c r="AY32" s="1"/>
  <c r="AW32"/>
  <c r="AU32"/>
  <c r="AV32" s="1"/>
  <c r="AK32"/>
  <c r="AM32" s="1"/>
  <c r="H31"/>
  <c r="M30"/>
  <c r="I30"/>
  <c r="AW30" s="1"/>
  <c r="H30"/>
  <c r="AW29"/>
  <c r="M29"/>
  <c r="H29"/>
  <c r="N29" s="1"/>
  <c r="P29" s="1"/>
  <c r="M28"/>
  <c r="H28"/>
  <c r="P27"/>
  <c r="O26"/>
  <c r="O25" s="1"/>
  <c r="K26"/>
  <c r="K25" s="1"/>
  <c r="G26"/>
  <c r="AH25"/>
  <c r="AG25"/>
  <c r="AF25"/>
  <c r="AE25"/>
  <c r="AD25"/>
  <c r="AC25"/>
  <c r="AB25"/>
  <c r="AA25"/>
  <c r="Z25"/>
  <c r="Y25"/>
  <c r="X25"/>
  <c r="W25"/>
  <c r="V25"/>
  <c r="U25"/>
  <c r="T25"/>
  <c r="S25"/>
  <c r="R25"/>
  <c r="Q25"/>
  <c r="G25"/>
  <c r="AX24"/>
  <c r="AY24" s="1"/>
  <c r="AW24"/>
  <c r="AU24"/>
  <c r="AV24" s="1"/>
  <c r="AK24"/>
  <c r="M23"/>
  <c r="H23"/>
  <c r="M22"/>
  <c r="H22"/>
  <c r="N22" s="1"/>
  <c r="P22" s="1"/>
  <c r="AW21"/>
  <c r="M21"/>
  <c r="H21"/>
  <c r="J21" s="1"/>
  <c r="M20"/>
  <c r="H20"/>
  <c r="G20"/>
  <c r="O19"/>
  <c r="O18" s="1"/>
  <c r="L19"/>
  <c r="L18" s="1"/>
  <c r="K19"/>
  <c r="K18" s="1"/>
  <c r="AH18"/>
  <c r="AG18"/>
  <c r="AF18"/>
  <c r="AE18"/>
  <c r="AD18"/>
  <c r="AC18"/>
  <c r="AB18"/>
  <c r="AA18"/>
  <c r="Z18"/>
  <c r="Y18"/>
  <c r="X18"/>
  <c r="W18"/>
  <c r="V18"/>
  <c r="U18"/>
  <c r="T18"/>
  <c r="S18"/>
  <c r="R18"/>
  <c r="Q18"/>
  <c r="AX17"/>
  <c r="AY17" s="1"/>
  <c r="AW17"/>
  <c r="AU17"/>
  <c r="AV17" s="1"/>
  <c r="AK17"/>
  <c r="AL17" s="1"/>
  <c r="P16"/>
  <c r="H16"/>
  <c r="G16"/>
  <c r="M15"/>
  <c r="H15"/>
  <c r="G15"/>
  <c r="P14"/>
  <c r="L14"/>
  <c r="AW14" s="1"/>
  <c r="K14"/>
  <c r="H14"/>
  <c r="J14" s="1"/>
  <c r="G14"/>
  <c r="G13" s="1"/>
  <c r="G12" s="1"/>
  <c r="O13"/>
  <c r="O12" s="1"/>
  <c r="AH12"/>
  <c r="AG12"/>
  <c r="AF12"/>
  <c r="AE12"/>
  <c r="AE11" s="1"/>
  <c r="AD12"/>
  <c r="AC12"/>
  <c r="AB12"/>
  <c r="AA12"/>
  <c r="AA11" s="1"/>
  <c r="Z12"/>
  <c r="Y12"/>
  <c r="X12"/>
  <c r="W12"/>
  <c r="V12"/>
  <c r="U12"/>
  <c r="T12"/>
  <c r="S12"/>
  <c r="R12"/>
  <c r="Q12"/>
  <c r="AV10"/>
  <c r="AK10"/>
  <c r="AX317" i="15"/>
  <c r="AY317" s="1"/>
  <c r="AW317"/>
  <c r="AV317"/>
  <c r="AK317"/>
  <c r="AL317" s="1"/>
  <c r="AX607"/>
  <c r="AY607" s="1"/>
  <c r="AW607"/>
  <c r="AV607"/>
  <c r="AK607"/>
  <c r="AM607" s="1"/>
  <c r="AX456"/>
  <c r="AY456" s="1"/>
  <c r="AW456"/>
  <c r="AV456"/>
  <c r="AK456"/>
  <c r="AL456" s="1"/>
  <c r="AX425"/>
  <c r="AY425" s="1"/>
  <c r="AW425"/>
  <c r="AV425"/>
  <c r="AK425"/>
  <c r="AM425" s="1"/>
  <c r="AX398"/>
  <c r="AY398" s="1"/>
  <c r="AW398"/>
  <c r="AV398"/>
  <c r="AK398"/>
  <c r="AM398" s="1"/>
  <c r="AX372"/>
  <c r="AY372" s="1"/>
  <c r="AW372"/>
  <c r="AV372"/>
  <c r="AK372"/>
  <c r="AM372" s="1"/>
  <c r="AJ372"/>
  <c r="AX265"/>
  <c r="AY265" s="1"/>
  <c r="AW265"/>
  <c r="AV265"/>
  <c r="AK265"/>
  <c r="AM265" s="1"/>
  <c r="AX239"/>
  <c r="AY239" s="1"/>
  <c r="AW239"/>
  <c r="AV239"/>
  <c r="AK239"/>
  <c r="AM239" s="1"/>
  <c r="AX226"/>
  <c r="AY226" s="1"/>
  <c r="AW226"/>
  <c r="AV226"/>
  <c r="AK226"/>
  <c r="AL226" s="1"/>
  <c r="AX212"/>
  <c r="AY212" s="1"/>
  <c r="AW212"/>
  <c r="AV212"/>
  <c r="AK212"/>
  <c r="AM212" s="1"/>
  <c r="AB218"/>
  <c r="AB214" s="1"/>
  <c r="AB213" s="1"/>
  <c r="G214"/>
  <c r="AK218"/>
  <c r="AM218" s="1"/>
  <c r="AG374"/>
  <c r="AG373" s="1"/>
  <c r="AH374"/>
  <c r="P407"/>
  <c r="AB343"/>
  <c r="AB341" s="1"/>
  <c r="AB340" s="1"/>
  <c r="AB339" s="1"/>
  <c r="AB326"/>
  <c r="M329"/>
  <c r="AJ332"/>
  <c r="AJ333"/>
  <c r="AJ334"/>
  <c r="AJ338"/>
  <c r="AJ349"/>
  <c r="AJ350"/>
  <c r="AJ331"/>
  <c r="AB322"/>
  <c r="AB320" s="1"/>
  <c r="AB289"/>
  <c r="AB272"/>
  <c r="AB271" s="1"/>
  <c r="AB270" s="1"/>
  <c r="AB249"/>
  <c r="AB243"/>
  <c r="AB242" s="1"/>
  <c r="AB241" s="1"/>
  <c r="P218"/>
  <c r="P216"/>
  <c r="P217"/>
  <c r="P117"/>
  <c r="P118"/>
  <c r="P120"/>
  <c r="P122"/>
  <c r="J114"/>
  <c r="G90"/>
  <c r="AK91"/>
  <c r="AM91" s="1"/>
  <c r="P92"/>
  <c r="P27"/>
  <c r="G26"/>
  <c r="P16"/>
  <c r="P14"/>
  <c r="AK10"/>
  <c r="AK17"/>
  <c r="AM17" s="1"/>
  <c r="AK24"/>
  <c r="AL24" s="1"/>
  <c r="AK33"/>
  <c r="AM33" s="1"/>
  <c r="AK39"/>
  <c r="AM39" s="1"/>
  <c r="AK40"/>
  <c r="AM40" s="1"/>
  <c r="AK41"/>
  <c r="AL41" s="1"/>
  <c r="AK42"/>
  <c r="AL42" s="1"/>
  <c r="AK43"/>
  <c r="AM43" s="1"/>
  <c r="AK44"/>
  <c r="AM44" s="1"/>
  <c r="AK45"/>
  <c r="AL45" s="1"/>
  <c r="AK46"/>
  <c r="AM46" s="1"/>
  <c r="AK47"/>
  <c r="AM47" s="1"/>
  <c r="AK51"/>
  <c r="AM51" s="1"/>
  <c r="AK52"/>
  <c r="AL52" s="1"/>
  <c r="AK53"/>
  <c r="AL53" s="1"/>
  <c r="AK54"/>
  <c r="AM54" s="1"/>
  <c r="AK56"/>
  <c r="AL56" s="1"/>
  <c r="AK60"/>
  <c r="AL60" s="1"/>
  <c r="AK80"/>
  <c r="AL80" s="1"/>
  <c r="AK84"/>
  <c r="AM84" s="1"/>
  <c r="AK88"/>
  <c r="AM88" s="1"/>
  <c r="AK93"/>
  <c r="AL93" s="1"/>
  <c r="AK135"/>
  <c r="AL135" s="1"/>
  <c r="AK136"/>
  <c r="AM136" s="1"/>
  <c r="AK158"/>
  <c r="AM158" s="1"/>
  <c r="AK162"/>
  <c r="AM162" s="1"/>
  <c r="AK181"/>
  <c r="AM181" s="1"/>
  <c r="AK189"/>
  <c r="AL189" s="1"/>
  <c r="AK240"/>
  <c r="AM240" s="1"/>
  <c r="AK244"/>
  <c r="AM244" s="1"/>
  <c r="AK269"/>
  <c r="AM269" s="1"/>
  <c r="AK273"/>
  <c r="AM273" s="1"/>
  <c r="AK279"/>
  <c r="AM279" s="1"/>
  <c r="AK293"/>
  <c r="AM293" s="1"/>
  <c r="AK331"/>
  <c r="AL331" s="1"/>
  <c r="AK332"/>
  <c r="AM332" s="1"/>
  <c r="AK334"/>
  <c r="AL334" s="1"/>
  <c r="AK338"/>
  <c r="AL338" s="1"/>
  <c r="AK388"/>
  <c r="AM388" s="1"/>
  <c r="AK389"/>
  <c r="AM389" s="1"/>
  <c r="AK390"/>
  <c r="AL390" s="1"/>
  <c r="AK391"/>
  <c r="AM391" s="1"/>
  <c r="AK392"/>
  <c r="AM392" s="1"/>
  <c r="AK393"/>
  <c r="AM393" s="1"/>
  <c r="M487"/>
  <c r="AM745"/>
  <c r="AM746"/>
  <c r="AM747"/>
  <c r="P713"/>
  <c r="P707"/>
  <c r="P708"/>
  <c r="AK616"/>
  <c r="AB463"/>
  <c r="AB464"/>
  <c r="AB466"/>
  <c r="AB467"/>
  <c r="AB468"/>
  <c r="AB470"/>
  <c r="AB462"/>
  <c r="AB460"/>
  <c r="AB459" s="1"/>
  <c r="AB432"/>
  <c r="AB433"/>
  <c r="AB434"/>
  <c r="AB435"/>
  <c r="AB436"/>
  <c r="AB437"/>
  <c r="AB431"/>
  <c r="AB429"/>
  <c r="AB428" s="1"/>
  <c r="M429"/>
  <c r="M428" s="1"/>
  <c r="AK440"/>
  <c r="AK441"/>
  <c r="AL441" s="1"/>
  <c r="AK442"/>
  <c r="AK443"/>
  <c r="AL443" s="1"/>
  <c r="AK444"/>
  <c r="AL444" s="1"/>
  <c r="AK445"/>
  <c r="AL445" s="1"/>
  <c r="AK446"/>
  <c r="AL446" s="1"/>
  <c r="AK447"/>
  <c r="AL447" s="1"/>
  <c r="AK448"/>
  <c r="AL448" s="1"/>
  <c r="AK449"/>
  <c r="AL449" s="1"/>
  <c r="AK450"/>
  <c r="AL450" s="1"/>
  <c r="AK451"/>
  <c r="AL451" s="1"/>
  <c r="AK499"/>
  <c r="AL499" s="1"/>
  <c r="AK500"/>
  <c r="AL500" s="1"/>
  <c r="AK501"/>
  <c r="AL501" s="1"/>
  <c r="AK502"/>
  <c r="AL502" s="1"/>
  <c r="AK503"/>
  <c r="AL503" s="1"/>
  <c r="AK504"/>
  <c r="AL504" s="1"/>
  <c r="AK505"/>
  <c r="AL505" s="1"/>
  <c r="AK511"/>
  <c r="AL511" s="1"/>
  <c r="AK517"/>
  <c r="AL517" s="1"/>
  <c r="AK518"/>
  <c r="AL518" s="1"/>
  <c r="AK522"/>
  <c r="AL522" s="1"/>
  <c r="AK523"/>
  <c r="AL523" s="1"/>
  <c r="AK524"/>
  <c r="AL524" s="1"/>
  <c r="AK525"/>
  <c r="AL525" s="1"/>
  <c r="AK526"/>
  <c r="AL526" s="1"/>
  <c r="AK528"/>
  <c r="AL528" s="1"/>
  <c r="AK529"/>
  <c r="AL529" s="1"/>
  <c r="AK530"/>
  <c r="AL530" s="1"/>
  <c r="AK534"/>
  <c r="AL534" s="1"/>
  <c r="AK554"/>
  <c r="AL554" s="1"/>
  <c r="AK471"/>
  <c r="AM471" s="1"/>
  <c r="AK472"/>
  <c r="AM472" s="1"/>
  <c r="AK479"/>
  <c r="AL479" s="1"/>
  <c r="AK622"/>
  <c r="AL622" s="1"/>
  <c r="AK687"/>
  <c r="AL687" s="1"/>
  <c r="AK688"/>
  <c r="AL688" s="1"/>
  <c r="AK689"/>
  <c r="AL689" s="1"/>
  <c r="AK690"/>
  <c r="AL690" s="1"/>
  <c r="AK694"/>
  <c r="AM694" s="1"/>
  <c r="AK715"/>
  <c r="AM715" s="1"/>
  <c r="AK716"/>
  <c r="AM716" s="1"/>
  <c r="AK717"/>
  <c r="AL717" s="1"/>
  <c r="AK721"/>
  <c r="AM721" s="1"/>
  <c r="AK739"/>
  <c r="AL739" s="1"/>
  <c r="AK740"/>
  <c r="AM740" s="1"/>
  <c r="AK741"/>
  <c r="AM741" s="1"/>
  <c r="AK742"/>
  <c r="AL742" s="1"/>
  <c r="AK743"/>
  <c r="AM743" s="1"/>
  <c r="AK744"/>
  <c r="AL744" s="1"/>
  <c r="AK748"/>
  <c r="AK775"/>
  <c r="AK776"/>
  <c r="AK777"/>
  <c r="L807"/>
  <c r="G794"/>
  <c r="G788"/>
  <c r="AX776"/>
  <c r="AX775"/>
  <c r="AW766"/>
  <c r="AX766"/>
  <c r="AY766" s="1"/>
  <c r="AW765"/>
  <c r="AX765"/>
  <c r="AK763"/>
  <c r="AL763" s="1"/>
  <c r="AW762"/>
  <c r="AK762"/>
  <c r="AL762" s="1"/>
  <c r="AK753"/>
  <c r="AM753" s="1"/>
  <c r="AW751"/>
  <c r="AX751"/>
  <c r="AX748"/>
  <c r="AY748" s="1"/>
  <c r="AW748"/>
  <c r="AV748"/>
  <c r="AX747"/>
  <c r="AY747" s="1"/>
  <c r="AW747"/>
  <c r="AX746"/>
  <c r="AY746" s="1"/>
  <c r="AW746"/>
  <c r="AX745"/>
  <c r="AY745" s="1"/>
  <c r="AW745"/>
  <c r="AX744"/>
  <c r="AY744" s="1"/>
  <c r="AW744"/>
  <c r="AX741"/>
  <c r="AY741" s="1"/>
  <c r="AW741"/>
  <c r="AX740"/>
  <c r="AY740" s="1"/>
  <c r="AW740"/>
  <c r="AX739"/>
  <c r="AY739" s="1"/>
  <c r="AW739"/>
  <c r="AU739"/>
  <c r="AV739" s="1"/>
  <c r="AW738"/>
  <c r="P738"/>
  <c r="AW736"/>
  <c r="AW735"/>
  <c r="AW734"/>
  <c r="P734"/>
  <c r="J731"/>
  <c r="O730"/>
  <c r="AW730" s="1"/>
  <c r="J730"/>
  <c r="P729"/>
  <c r="AW725"/>
  <c r="AX721"/>
  <c r="AY721" s="1"/>
  <c r="AW721"/>
  <c r="AV721"/>
  <c r="AX717"/>
  <c r="AY717" s="1"/>
  <c r="AW717"/>
  <c r="AX716"/>
  <c r="AY716" s="1"/>
  <c r="AW716"/>
  <c r="AX715"/>
  <c r="AY715" s="1"/>
  <c r="AW715"/>
  <c r="AU715"/>
  <c r="AV715" s="1"/>
  <c r="AW714"/>
  <c r="G712"/>
  <c r="S711"/>
  <c r="S700" s="1"/>
  <c r="S696" s="1"/>
  <c r="AK711"/>
  <c r="AM711" s="1"/>
  <c r="O710"/>
  <c r="I710"/>
  <c r="O705"/>
  <c r="I705"/>
  <c r="J702"/>
  <c r="G700"/>
  <c r="O699"/>
  <c r="AW699" s="1"/>
  <c r="J699"/>
  <c r="G697"/>
  <c r="AX694"/>
  <c r="AY694" s="1"/>
  <c r="AW694"/>
  <c r="AV694"/>
  <c r="AX690"/>
  <c r="AY690" s="1"/>
  <c r="AW690"/>
  <c r="AX689"/>
  <c r="AY689" s="1"/>
  <c r="AW689"/>
  <c r="AX688"/>
  <c r="AY688" s="1"/>
  <c r="AW688"/>
  <c r="AX687"/>
  <c r="AY687" s="1"/>
  <c r="AW687"/>
  <c r="AX622"/>
  <c r="AY622" s="1"/>
  <c r="AW622"/>
  <c r="AW621"/>
  <c r="P621"/>
  <c r="AK621"/>
  <c r="AW620"/>
  <c r="P620"/>
  <c r="AK620"/>
  <c r="J619"/>
  <c r="AW617"/>
  <c r="AW611"/>
  <c r="AW491"/>
  <c r="J491"/>
  <c r="AW489"/>
  <c r="P489"/>
  <c r="J489"/>
  <c r="P488"/>
  <c r="P487"/>
  <c r="AW485"/>
  <c r="M485"/>
  <c r="AW483"/>
  <c r="M483"/>
  <c r="M482" s="1"/>
  <c r="AX479"/>
  <c r="AY479" s="1"/>
  <c r="AW479"/>
  <c r="AV479"/>
  <c r="AX472"/>
  <c r="AY472" s="1"/>
  <c r="AW472"/>
  <c r="AX471"/>
  <c r="AY471" s="1"/>
  <c r="AW471"/>
  <c r="AU471"/>
  <c r="AV471" s="1"/>
  <c r="AW470"/>
  <c r="J470"/>
  <c r="AW467"/>
  <c r="M467"/>
  <c r="AK467"/>
  <c r="AM467" s="1"/>
  <c r="AK466"/>
  <c r="AM466" s="1"/>
  <c r="I464"/>
  <c r="I461" s="1"/>
  <c r="I458" s="1"/>
  <c r="I457" s="1"/>
  <c r="AK464"/>
  <c r="J463"/>
  <c r="AW460"/>
  <c r="AX554"/>
  <c r="AY554" s="1"/>
  <c r="AW554"/>
  <c r="AU554"/>
  <c r="AV554" s="1"/>
  <c r="AW551"/>
  <c r="J551"/>
  <c r="O550"/>
  <c r="AW550" s="1"/>
  <c r="J550"/>
  <c r="J549"/>
  <c r="AW548"/>
  <c r="P548"/>
  <c r="AW547"/>
  <c r="P547"/>
  <c r="O545"/>
  <c r="AW545" s="1"/>
  <c r="J545"/>
  <c r="AW544"/>
  <c r="P544"/>
  <c r="O542"/>
  <c r="O539" s="1"/>
  <c r="O536" s="1"/>
  <c r="O535" s="1"/>
  <c r="AX534"/>
  <c r="AY534" s="1"/>
  <c r="AW534"/>
  <c r="AV534"/>
  <c r="AX530"/>
  <c r="AY530" s="1"/>
  <c r="AW530"/>
  <c r="AX529"/>
  <c r="AY529" s="1"/>
  <c r="AW529"/>
  <c r="AX528"/>
  <c r="AY528" s="1"/>
  <c r="AW528"/>
  <c r="AW437"/>
  <c r="J437"/>
  <c r="AX436"/>
  <c r="AY436" s="1"/>
  <c r="AK435"/>
  <c r="AM435" s="1"/>
  <c r="AK434"/>
  <c r="AM434" s="1"/>
  <c r="AK433"/>
  <c r="M432"/>
  <c r="AK432"/>
  <c r="AW431"/>
  <c r="M431"/>
  <c r="AW429"/>
  <c r="J429"/>
  <c r="J428" s="1"/>
  <c r="AW407"/>
  <c r="J407"/>
  <c r="AW406"/>
  <c r="J406"/>
  <c r="AW405"/>
  <c r="J405"/>
  <c r="AW404"/>
  <c r="J402"/>
  <c r="O401"/>
  <c r="O400" s="1"/>
  <c r="O399" s="1"/>
  <c r="AX393"/>
  <c r="AY393" s="1"/>
  <c r="AW393"/>
  <c r="AX392"/>
  <c r="AY392" s="1"/>
  <c r="AW392"/>
  <c r="AX391"/>
  <c r="AY391" s="1"/>
  <c r="AW391"/>
  <c r="AX390"/>
  <c r="AY390" s="1"/>
  <c r="AW390"/>
  <c r="AX389"/>
  <c r="AY389" s="1"/>
  <c r="AW389"/>
  <c r="AX388"/>
  <c r="AY388" s="1"/>
  <c r="AW388"/>
  <c r="AU388"/>
  <c r="AV388" s="1"/>
  <c r="AW387"/>
  <c r="AK387"/>
  <c r="AW385"/>
  <c r="AK385"/>
  <c r="AW384"/>
  <c r="AK384"/>
  <c r="AW382"/>
  <c r="AW350"/>
  <c r="AW349"/>
  <c r="AX338"/>
  <c r="AY338" s="1"/>
  <c r="AW338"/>
  <c r="AV338"/>
  <c r="AX334"/>
  <c r="AY334" s="1"/>
  <c r="AW333"/>
  <c r="M333"/>
  <c r="N333" s="1"/>
  <c r="H333"/>
  <c r="AX332"/>
  <c r="AY332" s="1"/>
  <c r="AW332"/>
  <c r="AX331"/>
  <c r="AY331" s="1"/>
  <c r="AW331"/>
  <c r="J330"/>
  <c r="M328"/>
  <c r="AB328"/>
  <c r="AB327"/>
  <c r="J326"/>
  <c r="G323"/>
  <c r="M324"/>
  <c r="AX293"/>
  <c r="AY293" s="1"/>
  <c r="AW293"/>
  <c r="AU293"/>
  <c r="AV293" s="1"/>
  <c r="AW292"/>
  <c r="AW287"/>
  <c r="M287"/>
  <c r="M286" s="1"/>
  <c r="M285" s="1"/>
  <c r="AX279"/>
  <c r="AY279" s="1"/>
  <c r="AW279"/>
  <c r="AU279"/>
  <c r="AV279" s="1"/>
  <c r="AW278"/>
  <c r="AX278"/>
  <c r="AW277"/>
  <c r="AX277"/>
  <c r="AX273"/>
  <c r="AY273" s="1"/>
  <c r="AW273"/>
  <c r="AU273"/>
  <c r="AV273" s="1"/>
  <c r="AW272"/>
  <c r="G271"/>
  <c r="G270" s="1"/>
  <c r="AX269"/>
  <c r="AY269" s="1"/>
  <c r="AW269"/>
  <c r="AU269"/>
  <c r="AV269" s="1"/>
  <c r="AW268"/>
  <c r="G267"/>
  <c r="G266" s="1"/>
  <c r="AW249"/>
  <c r="M249"/>
  <c r="AW248"/>
  <c r="M248"/>
  <c r="AW247"/>
  <c r="M247"/>
  <c r="AX244"/>
  <c r="AY244" s="1"/>
  <c r="AW244"/>
  <c r="AU244"/>
  <c r="AV244" s="1"/>
  <c r="AW243"/>
  <c r="G242"/>
  <c r="G241" s="1"/>
  <c r="AX240"/>
  <c r="AY240" s="1"/>
  <c r="AW240"/>
  <c r="AU240"/>
  <c r="AV240" s="1"/>
  <c r="L230"/>
  <c r="L228" s="1"/>
  <c r="L227" s="1"/>
  <c r="J230"/>
  <c r="AW215"/>
  <c r="I193"/>
  <c r="I192" s="1"/>
  <c r="I191" s="1"/>
  <c r="AX189"/>
  <c r="AY189" s="1"/>
  <c r="AW189"/>
  <c r="AU189"/>
  <c r="AV189" s="1"/>
  <c r="AW188"/>
  <c r="P188"/>
  <c r="AW184"/>
  <c r="AX181"/>
  <c r="AY181" s="1"/>
  <c r="AW181"/>
  <c r="AU181"/>
  <c r="AV181" s="1"/>
  <c r="G178"/>
  <c r="AW170"/>
  <c r="G169"/>
  <c r="G168" s="1"/>
  <c r="AX162"/>
  <c r="AY162" s="1"/>
  <c r="AW162"/>
  <c r="AV162"/>
  <c r="AX158"/>
  <c r="AY158" s="1"/>
  <c r="AW158"/>
  <c r="AX136"/>
  <c r="AY136" s="1"/>
  <c r="AW136"/>
  <c r="AX135"/>
  <c r="AY135" s="1"/>
  <c r="AW135"/>
  <c r="AU135"/>
  <c r="AV135" s="1"/>
  <c r="AW124"/>
  <c r="AX124"/>
  <c r="AY124" s="1"/>
  <c r="AW123"/>
  <c r="AW121"/>
  <c r="AW119"/>
  <c r="AW116"/>
  <c r="AX93"/>
  <c r="AY93" s="1"/>
  <c r="AW93"/>
  <c r="AU93"/>
  <c r="AV93" s="1"/>
  <c r="AK92"/>
  <c r="AL92" s="1"/>
  <c r="AX88"/>
  <c r="AY88" s="1"/>
  <c r="L88"/>
  <c r="M87"/>
  <c r="M86" s="1"/>
  <c r="M85" s="1"/>
  <c r="AX84"/>
  <c r="AY84" s="1"/>
  <c r="L84"/>
  <c r="L83"/>
  <c r="L82" s="1"/>
  <c r="L81" s="1"/>
  <c r="AX80"/>
  <c r="AY80" s="1"/>
  <c r="AW80"/>
  <c r="AU80"/>
  <c r="AV80" s="1"/>
  <c r="P78"/>
  <c r="P77"/>
  <c r="I74"/>
  <c r="P74"/>
  <c r="AW73"/>
  <c r="J73"/>
  <c r="AW70"/>
  <c r="M70"/>
  <c r="P70"/>
  <c r="P66"/>
  <c r="P65"/>
  <c r="AX60"/>
  <c r="AY60" s="1"/>
  <c r="AW60"/>
  <c r="AV60"/>
  <c r="AX56"/>
  <c r="AY56" s="1"/>
  <c r="AW56"/>
  <c r="AX54"/>
  <c r="AY54" s="1"/>
  <c r="AW54"/>
  <c r="AX47"/>
  <c r="AY47" s="1"/>
  <c r="AW47"/>
  <c r="AX46"/>
  <c r="AY46" s="1"/>
  <c r="AW46"/>
  <c r="AX45"/>
  <c r="AY45" s="1"/>
  <c r="AW45"/>
  <c r="AX44"/>
  <c r="AY44" s="1"/>
  <c r="AW44"/>
  <c r="AX43"/>
  <c r="AY43" s="1"/>
  <c r="AW43"/>
  <c r="AX42"/>
  <c r="AY42" s="1"/>
  <c r="AW42"/>
  <c r="AX41"/>
  <c r="AY41" s="1"/>
  <c r="AW41"/>
  <c r="AX40"/>
  <c r="AY40" s="1"/>
  <c r="AW40"/>
  <c r="AX39"/>
  <c r="AY39" s="1"/>
  <c r="AW39"/>
  <c r="AU39"/>
  <c r="AV39" s="1"/>
  <c r="AW38"/>
  <c r="P38"/>
  <c r="AW37"/>
  <c r="M37"/>
  <c r="AK37"/>
  <c r="AX33"/>
  <c r="AY33" s="1"/>
  <c r="AW33"/>
  <c r="AU33"/>
  <c r="AV33" s="1"/>
  <c r="P32"/>
  <c r="I31"/>
  <c r="P31"/>
  <c r="AW29"/>
  <c r="J29"/>
  <c r="AX24"/>
  <c r="AY24" s="1"/>
  <c r="AW24"/>
  <c r="AU24"/>
  <c r="AV24" s="1"/>
  <c r="M22"/>
  <c r="M21"/>
  <c r="AW21"/>
  <c r="G19"/>
  <c r="G18" s="1"/>
  <c r="AX17"/>
  <c r="AY17" s="1"/>
  <c r="AW17"/>
  <c r="AU17"/>
  <c r="AV17" s="1"/>
  <c r="AK16"/>
  <c r="L14"/>
  <c r="L13" s="1"/>
  <c r="L12" s="1"/>
  <c r="AV10"/>
  <c r="I399" i="19" l="1"/>
  <c r="I393"/>
  <c r="O393" s="1"/>
  <c r="I398"/>
  <c r="AP722" i="18"/>
  <c r="AQ722" s="1"/>
  <c r="AX722"/>
  <c r="AY722" s="1"/>
  <c r="AK722"/>
  <c r="AL722" s="1"/>
  <c r="AK535"/>
  <c r="AL535" s="1"/>
  <c r="AP535"/>
  <c r="AQ535" s="1"/>
  <c r="AL484"/>
  <c r="AP481"/>
  <c r="AQ481" s="1"/>
  <c r="AM378"/>
  <c r="AM726"/>
  <c r="AP749"/>
  <c r="AQ749" s="1"/>
  <c r="Z695"/>
  <c r="Z773" s="1"/>
  <c r="AK696"/>
  <c r="Q781"/>
  <c r="Q788"/>
  <c r="AM749"/>
  <c r="AM183"/>
  <c r="AP89"/>
  <c r="AQ89" s="1"/>
  <c r="M11"/>
  <c r="M774" s="1"/>
  <c r="AM12"/>
  <c r="P774"/>
  <c r="P773"/>
  <c r="AL89"/>
  <c r="AM89"/>
  <c r="J774"/>
  <c r="J773"/>
  <c r="AL61"/>
  <c r="AM61"/>
  <c r="N318"/>
  <c r="AX319"/>
  <c r="AY319" s="1"/>
  <c r="AK319"/>
  <c r="AP319"/>
  <c r="AQ319" s="1"/>
  <c r="AU12"/>
  <c r="AV12" s="1"/>
  <c r="I11"/>
  <c r="AW12"/>
  <c r="P115"/>
  <c r="AU115" s="1"/>
  <c r="AV115" s="1"/>
  <c r="P111"/>
  <c r="P11" s="1"/>
  <c r="AW318"/>
  <c r="AU318"/>
  <c r="AV318" s="1"/>
  <c r="AU426"/>
  <c r="AV426" s="1"/>
  <c r="AW426"/>
  <c r="AV280"/>
  <c r="AM280"/>
  <c r="AY280"/>
  <c r="AL461"/>
  <c r="AM461"/>
  <c r="AL610"/>
  <c r="AM610"/>
  <c r="AU227"/>
  <c r="AV227" s="1"/>
  <c r="AW227"/>
  <c r="AL430"/>
  <c r="AM430"/>
  <c r="AL62"/>
  <c r="AM62"/>
  <c r="AL400"/>
  <c r="AM400"/>
  <c r="AK480"/>
  <c r="AL480" s="1"/>
  <c r="AX480"/>
  <c r="AP480"/>
  <c r="AQ480" s="1"/>
  <c r="AL266"/>
  <c r="AM266"/>
  <c r="K190"/>
  <c r="AX190" s="1"/>
  <c r="AY190" s="1"/>
  <c r="AX245"/>
  <c r="AY245" s="1"/>
  <c r="AK245"/>
  <c r="AP245"/>
  <c r="AQ245" s="1"/>
  <c r="AL344"/>
  <c r="AM344"/>
  <c r="AK182"/>
  <c r="AX182"/>
  <c r="AY182" s="1"/>
  <c r="AP182"/>
  <c r="AQ182" s="1"/>
  <c r="AL90"/>
  <c r="AM90"/>
  <c r="K426"/>
  <c r="AX427"/>
  <c r="AY427" s="1"/>
  <c r="AP427"/>
  <c r="AQ427" s="1"/>
  <c r="AK427"/>
  <c r="L773"/>
  <c r="L774"/>
  <c r="L776" s="1"/>
  <c r="AU89"/>
  <c r="AV89" s="1"/>
  <c r="AW89"/>
  <c r="AW34"/>
  <c r="AU34"/>
  <c r="AV34" s="1"/>
  <c r="N773"/>
  <c r="N774"/>
  <c r="N788" s="1"/>
  <c r="AP457"/>
  <c r="AQ457" s="1"/>
  <c r="AK457"/>
  <c r="AL457" s="1"/>
  <c r="AX457"/>
  <c r="AY457" s="1"/>
  <c r="AW399"/>
  <c r="BA399" s="1"/>
  <c r="AU399"/>
  <c r="AV399" s="1"/>
  <c r="AV457"/>
  <c r="AU535"/>
  <c r="AV535" s="1"/>
  <c r="AW535"/>
  <c r="AM111"/>
  <c r="AL280"/>
  <c r="AK340"/>
  <c r="AQ280"/>
  <c r="K11"/>
  <c r="AX11" s="1"/>
  <c r="AY11" s="1"/>
  <c r="AM34"/>
  <c r="AX61"/>
  <c r="AY61" s="1"/>
  <c r="I190"/>
  <c r="AU121"/>
  <c r="AV121" s="1"/>
  <c r="AX481"/>
  <c r="AY481" s="1"/>
  <c r="AP340"/>
  <c r="AQ340" s="1"/>
  <c r="O774"/>
  <c r="O776" s="1"/>
  <c r="AM339"/>
  <c r="AL323"/>
  <c r="AM323"/>
  <c r="AV480"/>
  <c r="AY480"/>
  <c r="AL275"/>
  <c r="AM275"/>
  <c r="AL18"/>
  <c r="AM18"/>
  <c r="AL482"/>
  <c r="AM482"/>
  <c r="AL168"/>
  <c r="AM168"/>
  <c r="AL274"/>
  <c r="AM274"/>
  <c r="AU61"/>
  <c r="AV61" s="1"/>
  <c r="AW61"/>
  <c r="AU25"/>
  <c r="AV25" s="1"/>
  <c r="AW25"/>
  <c r="AX339"/>
  <c r="AY339" s="1"/>
  <c r="AK339"/>
  <c r="AL339" s="1"/>
  <c r="AP339"/>
  <c r="AQ339" s="1"/>
  <c r="AL19"/>
  <c r="AM19"/>
  <c r="AL267"/>
  <c r="AM267"/>
  <c r="AL712"/>
  <c r="AM712"/>
  <c r="AU81"/>
  <c r="AV81" s="1"/>
  <c r="AW81"/>
  <c r="AU373"/>
  <c r="AV373" s="1"/>
  <c r="AW373"/>
  <c r="AW457"/>
  <c r="AU457"/>
  <c r="AL246"/>
  <c r="AM246"/>
  <c r="AL213"/>
  <c r="AM213"/>
  <c r="AW111"/>
  <c r="AU111"/>
  <c r="AV111" s="1"/>
  <c r="AX399"/>
  <c r="AY399" s="1"/>
  <c r="AK399"/>
  <c r="AP399"/>
  <c r="AQ399" s="1"/>
  <c r="H373"/>
  <c r="AW609"/>
  <c r="AU609"/>
  <c r="AV609" s="1"/>
  <c r="I608"/>
  <c r="AP609"/>
  <c r="AQ609" s="1"/>
  <c r="AX609"/>
  <c r="AY609" s="1"/>
  <c r="AK609"/>
  <c r="H608"/>
  <c r="AP608" s="1"/>
  <c r="AQ608" s="1"/>
  <c r="K373"/>
  <c r="AP374"/>
  <c r="AQ374" s="1"/>
  <c r="AK374"/>
  <c r="AX374"/>
  <c r="AY374" s="1"/>
  <c r="AW340"/>
  <c r="AJ340"/>
  <c r="I339"/>
  <c r="AU340"/>
  <c r="AV340" s="1"/>
  <c r="AM191"/>
  <c r="AX111"/>
  <c r="AY111" s="1"/>
  <c r="G774"/>
  <c r="AM285"/>
  <c r="AW480"/>
  <c r="AK481"/>
  <c r="AP696"/>
  <c r="AQ696" s="1"/>
  <c r="AU245"/>
  <c r="AV245" s="1"/>
  <c r="AX340"/>
  <c r="AY340" s="1"/>
  <c r="AM458"/>
  <c r="X776"/>
  <c r="N695" i="17"/>
  <c r="N773" s="1"/>
  <c r="AB428"/>
  <c r="AK481"/>
  <c r="AL481" s="1"/>
  <c r="AC26"/>
  <c r="AA481"/>
  <c r="AB481" s="1"/>
  <c r="AN85"/>
  <c r="AO85" s="1"/>
  <c r="AF319"/>
  <c r="AG319" s="1"/>
  <c r="AN319"/>
  <c r="AO319" s="1"/>
  <c r="AA85"/>
  <c r="AB85" s="1"/>
  <c r="AC267"/>
  <c r="AN318"/>
  <c r="AO318" s="1"/>
  <c r="AA319"/>
  <c r="AN111"/>
  <c r="AO111" s="1"/>
  <c r="AK318"/>
  <c r="AL318" s="1"/>
  <c r="M774"/>
  <c r="M781" s="1"/>
  <c r="AC378"/>
  <c r="AB700"/>
  <c r="AC275"/>
  <c r="AC270"/>
  <c r="AC18"/>
  <c r="O774"/>
  <c r="O781" s="1"/>
  <c r="K774"/>
  <c r="K781" s="1"/>
  <c r="AC82"/>
  <c r="AC274"/>
  <c r="AC35"/>
  <c r="AF481"/>
  <c r="AG481" s="1"/>
  <c r="AA696"/>
  <c r="AB696" s="1"/>
  <c r="AF722"/>
  <c r="AG722" s="1"/>
  <c r="AC271"/>
  <c r="AA480"/>
  <c r="AB480" s="1"/>
  <c r="AB169"/>
  <c r="AF696"/>
  <c r="AG696" s="1"/>
  <c r="AK536"/>
  <c r="AL536" s="1"/>
  <c r="AA749"/>
  <c r="AB749" s="1"/>
  <c r="AK25"/>
  <c r="AL25" s="1"/>
  <c r="AF25"/>
  <c r="AG25" s="1"/>
  <c r="AN25"/>
  <c r="AO25" s="1"/>
  <c r="AA25"/>
  <c r="AA34"/>
  <c r="AF34"/>
  <c r="AG34" s="1"/>
  <c r="AN34"/>
  <c r="AO34" s="1"/>
  <c r="AA111"/>
  <c r="AC111" s="1"/>
  <c r="AN480"/>
  <c r="AO480" s="1"/>
  <c r="AK722"/>
  <c r="AL722" s="1"/>
  <c r="AF111"/>
  <c r="AG111" s="1"/>
  <c r="AF480"/>
  <c r="AG480" s="1"/>
  <c r="AA536"/>
  <c r="AB536" s="1"/>
  <c r="AB344"/>
  <c r="AC344"/>
  <c r="AA89"/>
  <c r="AN89"/>
  <c r="AO89" s="1"/>
  <c r="AF89"/>
  <c r="AG89" s="1"/>
  <c r="I426"/>
  <c r="AK426" s="1"/>
  <c r="AL426" s="1"/>
  <c r="AN427"/>
  <c r="AO427" s="1"/>
  <c r="AA427"/>
  <c r="AF427"/>
  <c r="AG427" s="1"/>
  <c r="AM190"/>
  <c r="AK190"/>
  <c r="AL190" s="1"/>
  <c r="AA535"/>
  <c r="AB535" s="1"/>
  <c r="AN535"/>
  <c r="AO535" s="1"/>
  <c r="AF535"/>
  <c r="AG535" s="1"/>
  <c r="AB246"/>
  <c r="AC246"/>
  <c r="AK280"/>
  <c r="AL280" s="1"/>
  <c r="AM280"/>
  <c r="AB319"/>
  <c r="AC319"/>
  <c r="AB192"/>
  <c r="AC192"/>
  <c r="AB12"/>
  <c r="AC12"/>
  <c r="AM25"/>
  <c r="I373"/>
  <c r="AN373" s="1"/>
  <c r="AO373" s="1"/>
  <c r="AK374"/>
  <c r="AL374" s="1"/>
  <c r="AB400"/>
  <c r="AC400"/>
  <c r="AC85"/>
  <c r="AN280"/>
  <c r="AO280" s="1"/>
  <c r="AA280"/>
  <c r="AF280"/>
  <c r="AG280" s="1"/>
  <c r="J339"/>
  <c r="AA340"/>
  <c r="AF340"/>
  <c r="AG340" s="1"/>
  <c r="AN340"/>
  <c r="AO340" s="1"/>
  <c r="AB610"/>
  <c r="AC610"/>
  <c r="AB90"/>
  <c r="AC90"/>
  <c r="AB430"/>
  <c r="AC430"/>
  <c r="AN266"/>
  <c r="AO266" s="1"/>
  <c r="AA266"/>
  <c r="AF266"/>
  <c r="AG266" s="1"/>
  <c r="AK111"/>
  <c r="AL111" s="1"/>
  <c r="AM111"/>
  <c r="AN245"/>
  <c r="AO245" s="1"/>
  <c r="I190"/>
  <c r="AA245"/>
  <c r="AK245"/>
  <c r="AL245" s="1"/>
  <c r="AF245"/>
  <c r="AG245" s="1"/>
  <c r="AM274"/>
  <c r="AK274"/>
  <c r="AL274" s="1"/>
  <c r="AK535"/>
  <c r="AL535" s="1"/>
  <c r="AM535"/>
  <c r="AM426"/>
  <c r="P587"/>
  <c r="AF588"/>
  <c r="AG588" s="1"/>
  <c r="AC86"/>
  <c r="AB86"/>
  <c r="AN722"/>
  <c r="AO722" s="1"/>
  <c r="AF374"/>
  <c r="AG374" s="1"/>
  <c r="AA722"/>
  <c r="AN536"/>
  <c r="AO536" s="1"/>
  <c r="G774"/>
  <c r="AB374"/>
  <c r="AC374"/>
  <c r="AA61"/>
  <c r="AF61"/>
  <c r="AG61" s="1"/>
  <c r="AN61"/>
  <c r="AO61" s="1"/>
  <c r="AB227"/>
  <c r="AC227"/>
  <c r="AM18"/>
  <c r="AK18"/>
  <c r="AL18" s="1"/>
  <c r="AM399"/>
  <c r="AQ399" s="1"/>
  <c r="AK399"/>
  <c r="AL399" s="1"/>
  <c r="AC228"/>
  <c r="AB228"/>
  <c r="AB285"/>
  <c r="AC285"/>
  <c r="AB752"/>
  <c r="AC752"/>
  <c r="AM609"/>
  <c r="AK609"/>
  <c r="AL609" s="1"/>
  <c r="AN182"/>
  <c r="AO182" s="1"/>
  <c r="AK182"/>
  <c r="AL182" s="1"/>
  <c r="AA182"/>
  <c r="AF182"/>
  <c r="AG182" s="1"/>
  <c r="AM458"/>
  <c r="AB191"/>
  <c r="AC191"/>
  <c r="AB19"/>
  <c r="AC19"/>
  <c r="AB723"/>
  <c r="AC723"/>
  <c r="AA439"/>
  <c r="AB439" s="1"/>
  <c r="AF439"/>
  <c r="AG439" s="1"/>
  <c r="AB71"/>
  <c r="AC71"/>
  <c r="AF609"/>
  <c r="AG609" s="1"/>
  <c r="AN609"/>
  <c r="AO609" s="1"/>
  <c r="AA609"/>
  <c r="H608"/>
  <c r="AN399"/>
  <c r="AO399" s="1"/>
  <c r="AA399"/>
  <c r="AF399"/>
  <c r="AG399" s="1"/>
  <c r="I458"/>
  <c r="AK458" s="1"/>
  <c r="AL458" s="1"/>
  <c r="AA461"/>
  <c r="AF461"/>
  <c r="AG461" s="1"/>
  <c r="AN461"/>
  <c r="AO461" s="1"/>
  <c r="AB81"/>
  <c r="AC81"/>
  <c r="AM340"/>
  <c r="Z340"/>
  <c r="AK340"/>
  <c r="AL340" s="1"/>
  <c r="AL480"/>
  <c r="AC480"/>
  <c r="AB318"/>
  <c r="AC318"/>
  <c r="AB183"/>
  <c r="AC183"/>
  <c r="AB290"/>
  <c r="AC290"/>
  <c r="AM177"/>
  <c r="AK177"/>
  <c r="AL177" s="1"/>
  <c r="I11"/>
  <c r="AN11" s="1"/>
  <c r="AO11" s="1"/>
  <c r="AF536"/>
  <c r="AG536" s="1"/>
  <c r="J190"/>
  <c r="AK266"/>
  <c r="AL266" s="1"/>
  <c r="AA695" i="15"/>
  <c r="AD695"/>
  <c r="AC695"/>
  <c r="R695"/>
  <c r="Y695"/>
  <c r="H695"/>
  <c r="V695"/>
  <c r="W695"/>
  <c r="U695"/>
  <c r="Z426"/>
  <c r="S695"/>
  <c r="AE695"/>
  <c r="V426"/>
  <c r="L695"/>
  <c r="AB695"/>
  <c r="T695"/>
  <c r="X695"/>
  <c r="Q695"/>
  <c r="AC426"/>
  <c r="AA426"/>
  <c r="N426"/>
  <c r="AF695"/>
  <c r="N695"/>
  <c r="Z695"/>
  <c r="K695"/>
  <c r="AP399"/>
  <c r="H373"/>
  <c r="K426"/>
  <c r="S426"/>
  <c r="O426"/>
  <c r="AQ587"/>
  <c r="AD426"/>
  <c r="AQ539"/>
  <c r="AQ191"/>
  <c r="AF426"/>
  <c r="AQ320"/>
  <c r="AQ537"/>
  <c r="P426"/>
  <c r="AP439"/>
  <c r="AQ640"/>
  <c r="Q426"/>
  <c r="AP749"/>
  <c r="AQ749" s="1"/>
  <c r="AH481"/>
  <c r="AH480" s="1"/>
  <c r="AQ116"/>
  <c r="AQ182"/>
  <c r="X426"/>
  <c r="R426"/>
  <c r="AQ750"/>
  <c r="AQ588"/>
  <c r="AQ697"/>
  <c r="AP374"/>
  <c r="AQ267"/>
  <c r="AQ442"/>
  <c r="AQ172"/>
  <c r="AQ270"/>
  <c r="G696"/>
  <c r="AQ323"/>
  <c r="AQ183"/>
  <c r="AQ242"/>
  <c r="U426"/>
  <c r="AQ726"/>
  <c r="AQ281"/>
  <c r="AQ341"/>
  <c r="G111"/>
  <c r="G722"/>
  <c r="AQ440"/>
  <c r="AQ459"/>
  <c r="AQ482"/>
  <c r="Y426"/>
  <c r="AQ282"/>
  <c r="N111"/>
  <c r="AP111" s="1"/>
  <c r="AP612"/>
  <c r="AQ612" s="1"/>
  <c r="AP458"/>
  <c r="H457"/>
  <c r="AP457" s="1"/>
  <c r="AP115"/>
  <c r="AQ115" s="1"/>
  <c r="AP333"/>
  <c r="AQ333" s="1"/>
  <c r="AQ192"/>
  <c r="N280"/>
  <c r="AP280" s="1"/>
  <c r="AP340"/>
  <c r="AQ18"/>
  <c r="AQ90"/>
  <c r="AQ178"/>
  <c r="AP722"/>
  <c r="AQ26"/>
  <c r="AQ164"/>
  <c r="AQ271"/>
  <c r="AQ589"/>
  <c r="AQ700"/>
  <c r="AQ173"/>
  <c r="AQ430"/>
  <c r="AQ169"/>
  <c r="AQ712"/>
  <c r="AQ163"/>
  <c r="AQ723"/>
  <c r="AB430"/>
  <c r="AB427" s="1"/>
  <c r="AB426" s="1"/>
  <c r="AB461"/>
  <c r="AB458" s="1"/>
  <c r="AB457" s="1"/>
  <c r="AI61"/>
  <c r="AI11" s="1"/>
  <c r="AQ168"/>
  <c r="AQ241"/>
  <c r="AP696"/>
  <c r="AQ71"/>
  <c r="AQ214"/>
  <c r="AQ266"/>
  <c r="AQ286"/>
  <c r="AQ641"/>
  <c r="AQ375"/>
  <c r="AQ461"/>
  <c r="AQ378"/>
  <c r="AQ19"/>
  <c r="M246"/>
  <c r="M245" s="1"/>
  <c r="AP112"/>
  <c r="AQ112" s="1"/>
  <c r="AP61"/>
  <c r="H608"/>
  <c r="AP536"/>
  <c r="H535"/>
  <c r="AP535" s="1"/>
  <c r="AP481"/>
  <c r="H480"/>
  <c r="AP480" s="1"/>
  <c r="AK439"/>
  <c r="H426"/>
  <c r="AP427"/>
  <c r="N339"/>
  <c r="AP339" s="1"/>
  <c r="AP319"/>
  <c r="N318"/>
  <c r="AH373"/>
  <c r="AH61"/>
  <c r="AH11" s="1"/>
  <c r="AG481"/>
  <c r="AG480" s="1"/>
  <c r="AG61"/>
  <c r="AG11" s="1"/>
  <c r="G319"/>
  <c r="J30" i="16"/>
  <c r="J878"/>
  <c r="P639"/>
  <c r="P743"/>
  <c r="P742" s="1"/>
  <c r="AW912"/>
  <c r="N67"/>
  <c r="P67" s="1"/>
  <c r="AK335"/>
  <c r="AL335" s="1"/>
  <c r="AX871"/>
  <c r="AY871" s="1"/>
  <c r="G958"/>
  <c r="H498"/>
  <c r="H814"/>
  <c r="AX814" s="1"/>
  <c r="AY814" s="1"/>
  <c r="AX873"/>
  <c r="AY873" s="1"/>
  <c r="AL440" i="15"/>
  <c r="G536"/>
  <c r="AL616"/>
  <c r="G374"/>
  <c r="G458"/>
  <c r="AL442"/>
  <c r="G439"/>
  <c r="G400"/>
  <c r="AQ400" s="1"/>
  <c r="AF11"/>
  <c r="AB11"/>
  <c r="X11"/>
  <c r="T11"/>
  <c r="O11"/>
  <c r="AH722"/>
  <c r="AX116"/>
  <c r="AY116" s="1"/>
  <c r="AH340"/>
  <c r="AH339" s="1"/>
  <c r="AE11"/>
  <c r="AA11"/>
  <c r="W11"/>
  <c r="S11"/>
  <c r="AH319"/>
  <c r="AH318" s="1"/>
  <c r="AG340"/>
  <c r="AG339" s="1"/>
  <c r="AH458"/>
  <c r="AH457" s="1"/>
  <c r="AH749"/>
  <c r="P490"/>
  <c r="AB297" i="16"/>
  <c r="AB296" s="1"/>
  <c r="AA404"/>
  <c r="AA403" s="1"/>
  <c r="AF497"/>
  <c r="AF439" s="1"/>
  <c r="O686"/>
  <c r="O685" s="1"/>
  <c r="S686"/>
  <c r="S685" s="1"/>
  <c r="W686"/>
  <c r="W685" s="1"/>
  <c r="AA686"/>
  <c r="AA685" s="1"/>
  <c r="X795"/>
  <c r="AB795"/>
  <c r="O814"/>
  <c r="W866"/>
  <c r="AA866"/>
  <c r="K905"/>
  <c r="AC11" i="15"/>
  <c r="Y11"/>
  <c r="U11"/>
  <c r="Q11"/>
  <c r="S11" i="16"/>
  <c r="V135"/>
  <c r="M19"/>
  <c r="M18" s="1"/>
  <c r="M34"/>
  <c r="M33" s="1"/>
  <c r="AM48"/>
  <c r="AM62"/>
  <c r="AM63"/>
  <c r="O64"/>
  <c r="N99"/>
  <c r="P177"/>
  <c r="AM179"/>
  <c r="AX294"/>
  <c r="AY294" s="1"/>
  <c r="AL346"/>
  <c r="AD347"/>
  <c r="AH347"/>
  <c r="T347"/>
  <c r="AM381"/>
  <c r="G384"/>
  <c r="G383" s="1"/>
  <c r="AL400"/>
  <c r="G441"/>
  <c r="AU456"/>
  <c r="AV456" s="1"/>
  <c r="AL458"/>
  <c r="P497"/>
  <c r="T497"/>
  <c r="AX504"/>
  <c r="AY504" s="1"/>
  <c r="AL519"/>
  <c r="AM584"/>
  <c r="N686"/>
  <c r="N685" s="1"/>
  <c r="R686"/>
  <c r="R685" s="1"/>
  <c r="V686"/>
  <c r="V685" s="1"/>
  <c r="Z686"/>
  <c r="Z685" s="1"/>
  <c r="AK693"/>
  <c r="AL693" s="1"/>
  <c r="AL701"/>
  <c r="AL719"/>
  <c r="AE795"/>
  <c r="W796"/>
  <c r="W795" s="1"/>
  <c r="AL823"/>
  <c r="AM825"/>
  <c r="AL856"/>
  <c r="AM888"/>
  <c r="AM895"/>
  <c r="AL896"/>
  <c r="AW906"/>
  <c r="AW925"/>
  <c r="AL930"/>
  <c r="AM970"/>
  <c r="AD11" i="15"/>
  <c r="Z11"/>
  <c r="V11"/>
  <c r="R11"/>
  <c r="AG319"/>
  <c r="AG318" s="1"/>
  <c r="W11" i="16"/>
  <c r="AB135"/>
  <c r="H34"/>
  <c r="H33" s="1"/>
  <c r="AL56"/>
  <c r="AX119"/>
  <c r="AY119" s="1"/>
  <c r="AL120"/>
  <c r="AL171"/>
  <c r="AL289"/>
  <c r="AF347"/>
  <c r="N347"/>
  <c r="R347"/>
  <c r="V347"/>
  <c r="Z347"/>
  <c r="X384"/>
  <c r="X383" s="1"/>
  <c r="X973" s="1"/>
  <c r="AL396"/>
  <c r="AM401"/>
  <c r="AM435"/>
  <c r="AL442"/>
  <c r="J452"/>
  <c r="AL456"/>
  <c r="AL461"/>
  <c r="AL465"/>
  <c r="AL466"/>
  <c r="AL488"/>
  <c r="AL496"/>
  <c r="K579"/>
  <c r="K578" s="1"/>
  <c r="AH579"/>
  <c r="AH578" s="1"/>
  <c r="AL591"/>
  <c r="AB689"/>
  <c r="J693"/>
  <c r="AL705"/>
  <c r="AL734"/>
  <c r="AL748"/>
  <c r="Q796"/>
  <c r="U796"/>
  <c r="U795" s="1"/>
  <c r="Y796"/>
  <c r="Y795" s="1"/>
  <c r="AC796"/>
  <c r="AC795" s="1"/>
  <c r="AG796"/>
  <c r="AG795" s="1"/>
  <c r="AL819"/>
  <c r="AL860"/>
  <c r="AL861"/>
  <c r="L866"/>
  <c r="AW880"/>
  <c r="AW230" i="15"/>
  <c r="AX72"/>
  <c r="AY72" s="1"/>
  <c r="AX268"/>
  <c r="AY268" s="1"/>
  <c r="T11" i="16"/>
  <c r="AK28" i="15"/>
  <c r="AL28" s="1"/>
  <c r="AK36"/>
  <c r="AL36" s="1"/>
  <c r="AK229"/>
  <c r="AM229" s="1"/>
  <c r="AK324"/>
  <c r="AL324" s="1"/>
  <c r="P540"/>
  <c r="P114"/>
  <c r="P112" s="1"/>
  <c r="P184"/>
  <c r="P243"/>
  <c r="P242" s="1"/>
  <c r="P241" s="1"/>
  <c r="AM17" i="16"/>
  <c r="U11"/>
  <c r="Y11"/>
  <c r="AC11"/>
  <c r="AG11"/>
  <c r="AM38"/>
  <c r="AM39"/>
  <c r="AM43"/>
  <c r="AM47"/>
  <c r="AM54"/>
  <c r="AM87"/>
  <c r="AW91"/>
  <c r="AW101"/>
  <c r="AM113"/>
  <c r="AM117"/>
  <c r="AW118"/>
  <c r="AK119"/>
  <c r="AL119" s="1"/>
  <c r="AU119"/>
  <c r="AV119" s="1"/>
  <c r="AM121"/>
  <c r="K135"/>
  <c r="AM172"/>
  <c r="AM174"/>
  <c r="AK178"/>
  <c r="AM178" s="1"/>
  <c r="AK180"/>
  <c r="AM230"/>
  <c r="AM290"/>
  <c r="AW297"/>
  <c r="AK355"/>
  <c r="AL355" s="1"/>
  <c r="J355"/>
  <c r="AU355" s="1"/>
  <c r="AV355" s="1"/>
  <c r="AX345" i="15"/>
  <c r="AY345" s="1"/>
  <c r="AW401"/>
  <c r="J431"/>
  <c r="J460"/>
  <c r="J459" s="1"/>
  <c r="AX462"/>
  <c r="AY462" s="1"/>
  <c r="P485"/>
  <c r="J614"/>
  <c r="J714"/>
  <c r="J712" s="1"/>
  <c r="P215"/>
  <c r="P214" s="1"/>
  <c r="P213" s="1"/>
  <c r="AB247"/>
  <c r="Z190"/>
  <c r="AB287"/>
  <c r="AB286" s="1"/>
  <c r="AB285" s="1"/>
  <c r="AB280" s="1"/>
  <c r="AM317"/>
  <c r="M14" i="16"/>
  <c r="V11"/>
  <c r="X11"/>
  <c r="Z11"/>
  <c r="AD11"/>
  <c r="AF11"/>
  <c r="AH11"/>
  <c r="AL32"/>
  <c r="AL50"/>
  <c r="N66"/>
  <c r="AX66" s="1"/>
  <c r="AY66" s="1"/>
  <c r="Q64"/>
  <c r="Q11" s="1"/>
  <c r="H89"/>
  <c r="H88" s="1"/>
  <c r="AM95"/>
  <c r="AL96"/>
  <c r="M98"/>
  <c r="H118"/>
  <c r="N118"/>
  <c r="AU118" s="1"/>
  <c r="AV118" s="1"/>
  <c r="AW119"/>
  <c r="AH135"/>
  <c r="AL173"/>
  <c r="N176"/>
  <c r="N175" s="1"/>
  <c r="AK177"/>
  <c r="AM177" s="1"/>
  <c r="P178"/>
  <c r="P180"/>
  <c r="AL229"/>
  <c r="AE135"/>
  <c r="AM328"/>
  <c r="AL328"/>
  <c r="AM329"/>
  <c r="AM332"/>
  <c r="AC135"/>
  <c r="AG135"/>
  <c r="Q135"/>
  <c r="U135"/>
  <c r="Y135"/>
  <c r="AX335"/>
  <c r="AY335" s="1"/>
  <c r="J335"/>
  <c r="AU335" s="1"/>
  <c r="AV335" s="1"/>
  <c r="AX339"/>
  <c r="AY339" s="1"/>
  <c r="AK350"/>
  <c r="AM352"/>
  <c r="H354"/>
  <c r="AX354" s="1"/>
  <c r="AY354" s="1"/>
  <c r="AM379"/>
  <c r="AM382"/>
  <c r="AL382"/>
  <c r="N384"/>
  <c r="N383" s="1"/>
  <c r="P384"/>
  <c r="P383" s="1"/>
  <c r="R384"/>
  <c r="R383" s="1"/>
  <c r="V384"/>
  <c r="V383" s="1"/>
  <c r="AM395"/>
  <c r="AM438"/>
  <c r="AM446"/>
  <c r="AD439"/>
  <c r="S439"/>
  <c r="AM462"/>
  <c r="AM468"/>
  <c r="AM489"/>
  <c r="AM492"/>
  <c r="AM494"/>
  <c r="AA497"/>
  <c r="AA439" s="1"/>
  <c r="AE500"/>
  <c r="AM520"/>
  <c r="AM522"/>
  <c r="AM577"/>
  <c r="O579"/>
  <c r="O578" s="1"/>
  <c r="S579"/>
  <c r="S578" s="1"/>
  <c r="W579"/>
  <c r="W578" s="1"/>
  <c r="AA579"/>
  <c r="AA578" s="1"/>
  <c r="AM697"/>
  <c r="AM699"/>
  <c r="AM703"/>
  <c r="AM707"/>
  <c r="AM720"/>
  <c r="AM733"/>
  <c r="N751"/>
  <c r="AK751" s="1"/>
  <c r="AM858"/>
  <c r="AL858"/>
  <c r="AL893"/>
  <c r="AM893"/>
  <c r="AX921"/>
  <c r="AY921" s="1"/>
  <c r="AX925"/>
  <c r="AY925" s="1"/>
  <c r="AK925"/>
  <c r="AL925" s="1"/>
  <c r="J925"/>
  <c r="AU925" s="1"/>
  <c r="AV925" s="1"/>
  <c r="AM952"/>
  <c r="AL952"/>
  <c r="AU960"/>
  <c r="AV960" s="1"/>
  <c r="P959"/>
  <c r="AU959" s="1"/>
  <c r="AV959" s="1"/>
  <c r="AM967"/>
  <c r="AW293"/>
  <c r="M297"/>
  <c r="M296" s="1"/>
  <c r="AW333"/>
  <c r="AF135"/>
  <c r="M347"/>
  <c r="AB349"/>
  <c r="AB348" s="1"/>
  <c r="AB347" s="1"/>
  <c r="AK394"/>
  <c r="AX397"/>
  <c r="AY397" s="1"/>
  <c r="G440"/>
  <c r="T439"/>
  <c r="AL463"/>
  <c r="AL491"/>
  <c r="AL495"/>
  <c r="AG497"/>
  <c r="AG439" s="1"/>
  <c r="R497"/>
  <c r="R439" s="1"/>
  <c r="V497"/>
  <c r="Z497"/>
  <c r="AB500"/>
  <c r="AB497" s="1"/>
  <c r="AB439" s="1"/>
  <c r="AL521"/>
  <c r="J530"/>
  <c r="N532"/>
  <c r="P532" s="1"/>
  <c r="AM576"/>
  <c r="H580"/>
  <c r="AX580" s="1"/>
  <c r="AY580" s="1"/>
  <c r="AF579"/>
  <c r="AF578" s="1"/>
  <c r="J581"/>
  <c r="AU581" s="1"/>
  <c r="AV581" s="1"/>
  <c r="AK581"/>
  <c r="AL581" s="1"/>
  <c r="M580"/>
  <c r="R579"/>
  <c r="R578" s="1"/>
  <c r="Z579"/>
  <c r="Z578" s="1"/>
  <c r="AE579"/>
  <c r="AE578" s="1"/>
  <c r="J590"/>
  <c r="AU590" s="1"/>
  <c r="AV590" s="1"/>
  <c r="G636"/>
  <c r="G635" s="1"/>
  <c r="G634" s="1"/>
  <c r="AE686"/>
  <c r="AE685" s="1"/>
  <c r="AF686"/>
  <c r="AF685" s="1"/>
  <c r="J696"/>
  <c r="AU696" s="1"/>
  <c r="AV696" s="1"/>
  <c r="AX696"/>
  <c r="AY696" s="1"/>
  <c r="AL732"/>
  <c r="AL739"/>
  <c r="J749"/>
  <c r="AU749" s="1"/>
  <c r="AV749" s="1"/>
  <c r="AX749"/>
  <c r="AY749" s="1"/>
  <c r="H797"/>
  <c r="S796"/>
  <c r="S795" s="1"/>
  <c r="AA796"/>
  <c r="AA795" s="1"/>
  <c r="M796"/>
  <c r="G800"/>
  <c r="AM821"/>
  <c r="AM828"/>
  <c r="AM857"/>
  <c r="V866"/>
  <c r="Z866"/>
  <c r="AD866"/>
  <c r="AH866"/>
  <c r="N874"/>
  <c r="AK874" s="1"/>
  <c r="AL874" s="1"/>
  <c r="AW875"/>
  <c r="N878"/>
  <c r="AK878" s="1"/>
  <c r="AL878" s="1"/>
  <c r="P885"/>
  <c r="P884" s="1"/>
  <c r="AU888"/>
  <c r="AV888" s="1"/>
  <c r="AM889"/>
  <c r="AM890"/>
  <c r="AL890"/>
  <c r="AM892"/>
  <c r="AL892"/>
  <c r="AM894"/>
  <c r="AL894"/>
  <c r="AL897"/>
  <c r="AM897"/>
  <c r="AL899"/>
  <c r="AM899"/>
  <c r="AM904"/>
  <c r="AX920"/>
  <c r="AY920" s="1"/>
  <c r="AK920"/>
  <c r="AL920" s="1"/>
  <c r="J920"/>
  <c r="AU920" s="1"/>
  <c r="AV920" s="1"/>
  <c r="P923"/>
  <c r="P922" s="1"/>
  <c r="O922"/>
  <c r="AW922" s="1"/>
  <c r="AM927"/>
  <c r="AM932"/>
  <c r="AM940"/>
  <c r="AL951"/>
  <c r="AM951"/>
  <c r="AL953"/>
  <c r="AM953"/>
  <c r="S971"/>
  <c r="U971"/>
  <c r="AC971"/>
  <c r="AG971"/>
  <c r="AL969"/>
  <c r="AM969"/>
  <c r="R796"/>
  <c r="R795" s="1"/>
  <c r="R972" s="1"/>
  <c r="V796"/>
  <c r="Z796"/>
  <c r="AD796"/>
  <c r="AD795" s="1"/>
  <c r="AH796"/>
  <c r="AH795" s="1"/>
  <c r="G866"/>
  <c r="K866"/>
  <c r="R866"/>
  <c r="J875"/>
  <c r="N875"/>
  <c r="P875" s="1"/>
  <c r="N879"/>
  <c r="AK879" s="1"/>
  <c r="AL916"/>
  <c r="L958"/>
  <c r="AG749" i="15"/>
  <c r="AG722"/>
  <c r="AG458"/>
  <c r="AG457" s="1"/>
  <c r="AK589" i="16"/>
  <c r="AL589" s="1"/>
  <c r="AK692"/>
  <c r="AM692" s="1"/>
  <c r="N73"/>
  <c r="P73" s="1"/>
  <c r="J339"/>
  <c r="J338" s="1"/>
  <c r="J337" s="1"/>
  <c r="AU337" s="1"/>
  <c r="AV337" s="1"/>
  <c r="AX355"/>
  <c r="AY355" s="1"/>
  <c r="J390"/>
  <c r="AK390"/>
  <c r="AM390" s="1"/>
  <c r="AX394"/>
  <c r="AY394" s="1"/>
  <c r="G450"/>
  <c r="G449" s="1"/>
  <c r="AW525"/>
  <c r="AX588"/>
  <c r="AY588" s="1"/>
  <c r="J646"/>
  <c r="AX801"/>
  <c r="AY801" s="1"/>
  <c r="AX810"/>
  <c r="AY810" s="1"/>
  <c r="AX811"/>
  <c r="AY811" s="1"/>
  <c r="AX869"/>
  <c r="AY869" s="1"/>
  <c r="N915"/>
  <c r="AK915" s="1"/>
  <c r="J916"/>
  <c r="AU916" s="1"/>
  <c r="AV916" s="1"/>
  <c r="AX916"/>
  <c r="AY916" s="1"/>
  <c r="K13"/>
  <c r="K12" s="1"/>
  <c r="AX14"/>
  <c r="AY14" s="1"/>
  <c r="N107"/>
  <c r="P107" s="1"/>
  <c r="I137"/>
  <c r="I136" s="1"/>
  <c r="AW136" s="1"/>
  <c r="AK294"/>
  <c r="AL294" s="1"/>
  <c r="J298"/>
  <c r="AU298" s="1"/>
  <c r="AV298" s="1"/>
  <c r="AK298"/>
  <c r="AM298" s="1"/>
  <c r="AM339"/>
  <c r="AX388"/>
  <c r="AY388" s="1"/>
  <c r="AX589"/>
  <c r="AY589" s="1"/>
  <c r="J644"/>
  <c r="J797"/>
  <c r="AK816"/>
  <c r="AX816"/>
  <c r="AY816" s="1"/>
  <c r="Q867"/>
  <c r="AW878"/>
  <c r="P878"/>
  <c r="AU878" s="1"/>
  <c r="AV878" s="1"/>
  <c r="J917"/>
  <c r="AX815"/>
  <c r="AY815" s="1"/>
  <c r="AK37"/>
  <c r="AL37" s="1"/>
  <c r="J107"/>
  <c r="AU107" s="1"/>
  <c r="AV107" s="1"/>
  <c r="J294"/>
  <c r="J293" s="1"/>
  <c r="AX334"/>
  <c r="AY334" s="1"/>
  <c r="J504"/>
  <c r="AU504" s="1"/>
  <c r="AV504" s="1"/>
  <c r="J584"/>
  <c r="AU584" s="1"/>
  <c r="AV584" s="1"/>
  <c r="AX584"/>
  <c r="AY584" s="1"/>
  <c r="AK586"/>
  <c r="AL586" s="1"/>
  <c r="N750"/>
  <c r="AX750" s="1"/>
  <c r="AY750" s="1"/>
  <c r="J801"/>
  <c r="J810"/>
  <c r="J811"/>
  <c r="J815"/>
  <c r="J814" s="1"/>
  <c r="AU814" s="1"/>
  <c r="AV814" s="1"/>
  <c r="AX879"/>
  <c r="AY879" s="1"/>
  <c r="P75"/>
  <c r="H26"/>
  <c r="P90"/>
  <c r="P89" s="1"/>
  <c r="P88" s="1"/>
  <c r="N89"/>
  <c r="N88" s="1"/>
  <c r="AW353"/>
  <c r="AK16"/>
  <c r="AL16" s="1"/>
  <c r="N21"/>
  <c r="P21" s="1"/>
  <c r="J36"/>
  <c r="AK86"/>
  <c r="P86"/>
  <c r="AX86"/>
  <c r="AY86" s="1"/>
  <c r="AM138"/>
  <c r="G137"/>
  <c r="AK333"/>
  <c r="AX333"/>
  <c r="AY333" s="1"/>
  <c r="J334"/>
  <c r="I348"/>
  <c r="AW349"/>
  <c r="N15"/>
  <c r="AX15" s="1"/>
  <c r="AY15" s="1"/>
  <c r="AL24"/>
  <c r="AM24"/>
  <c r="N31"/>
  <c r="P31" s="1"/>
  <c r="AL44"/>
  <c r="AM44"/>
  <c r="H65"/>
  <c r="G74"/>
  <c r="AK90"/>
  <c r="AX90"/>
  <c r="AY90" s="1"/>
  <c r="G92"/>
  <c r="N109"/>
  <c r="P109" s="1"/>
  <c r="J109"/>
  <c r="AM114"/>
  <c r="AL114"/>
  <c r="AM287"/>
  <c r="AL287"/>
  <c r="AK341"/>
  <c r="AX341"/>
  <c r="AM343"/>
  <c r="AL343"/>
  <c r="AM399"/>
  <c r="AL399"/>
  <c r="N454"/>
  <c r="AX454" s="1"/>
  <c r="AY454" s="1"/>
  <c r="G524"/>
  <c r="N527"/>
  <c r="AX527" s="1"/>
  <c r="AY527" s="1"/>
  <c r="H524"/>
  <c r="J527"/>
  <c r="G65"/>
  <c r="H19"/>
  <c r="N28"/>
  <c r="AX28" s="1"/>
  <c r="AY28" s="1"/>
  <c r="AX29"/>
  <c r="AY29" s="1"/>
  <c r="S135"/>
  <c r="H13"/>
  <c r="AK14"/>
  <c r="AL14" s="1"/>
  <c r="AK29"/>
  <c r="N36"/>
  <c r="P36" s="1"/>
  <c r="N71"/>
  <c r="P71" s="1"/>
  <c r="N72"/>
  <c r="P72" s="1"/>
  <c r="AL82"/>
  <c r="Z391"/>
  <c r="AB391" s="1"/>
  <c r="AK22"/>
  <c r="AL42"/>
  <c r="AM42"/>
  <c r="M85"/>
  <c r="M84" s="1"/>
  <c r="M83" s="1"/>
  <c r="L84"/>
  <c r="L83" s="1"/>
  <c r="AM91"/>
  <c r="AL91"/>
  <c r="O128"/>
  <c r="G233"/>
  <c r="AW354"/>
  <c r="AM380"/>
  <c r="AL380"/>
  <c r="AM402"/>
  <c r="AL402"/>
  <c r="M411"/>
  <c r="AL40"/>
  <c r="AM40"/>
  <c r="AM119"/>
  <c r="AM397"/>
  <c r="AL397"/>
  <c r="AM436"/>
  <c r="AL436"/>
  <c r="X497"/>
  <c r="AW498"/>
  <c r="J506"/>
  <c r="G797"/>
  <c r="AM803"/>
  <c r="AL803"/>
  <c r="N20"/>
  <c r="AX20" s="1"/>
  <c r="AY20" s="1"/>
  <c r="G19"/>
  <c r="AL46"/>
  <c r="AM46"/>
  <c r="AL49"/>
  <c r="AM49"/>
  <c r="N70"/>
  <c r="AX70" s="1"/>
  <c r="AY70" s="1"/>
  <c r="AK75"/>
  <c r="H74"/>
  <c r="AX75"/>
  <c r="AY75" s="1"/>
  <c r="J76"/>
  <c r="R136"/>
  <c r="R135" s="1"/>
  <c r="Q348"/>
  <c r="AK349"/>
  <c r="AL349" s="1"/>
  <c r="AB388"/>
  <c r="AM398"/>
  <c r="AL398"/>
  <c r="G407"/>
  <c r="J413"/>
  <c r="K413"/>
  <c r="M413" s="1"/>
  <c r="N451"/>
  <c r="AX451" s="1"/>
  <c r="AY451" s="1"/>
  <c r="H450"/>
  <c r="AX531"/>
  <c r="AY531" s="1"/>
  <c r="P531"/>
  <c r="AU531" s="1"/>
  <c r="AV531" s="1"/>
  <c r="AX959"/>
  <c r="AY959" s="1"/>
  <c r="H958"/>
  <c r="AK959"/>
  <c r="AL959" s="1"/>
  <c r="N78"/>
  <c r="P78" s="1"/>
  <c r="N80"/>
  <c r="P80" s="1"/>
  <c r="AK348"/>
  <c r="X439"/>
  <c r="X972" s="1"/>
  <c r="AX16"/>
  <c r="AY16" s="1"/>
  <c r="AX22"/>
  <c r="AY22" s="1"/>
  <c r="N68"/>
  <c r="P68" s="1"/>
  <c r="W135"/>
  <c r="AL138"/>
  <c r="AA135"/>
  <c r="AU14"/>
  <c r="AV14" s="1"/>
  <c r="R11"/>
  <c r="AX37"/>
  <c r="AY37" s="1"/>
  <c r="N69"/>
  <c r="P69" s="1"/>
  <c r="T135"/>
  <c r="X135"/>
  <c r="AW338"/>
  <c r="AX342"/>
  <c r="AY342" s="1"/>
  <c r="AC347"/>
  <c r="AC972" s="1"/>
  <c r="AD978" s="1"/>
  <c r="AG347"/>
  <c r="U347"/>
  <c r="Y347"/>
  <c r="K409"/>
  <c r="AM110"/>
  <c r="AL110"/>
  <c r="AM291"/>
  <c r="AL291"/>
  <c r="AM344"/>
  <c r="AL344"/>
  <c r="AM467"/>
  <c r="AL467"/>
  <c r="Y501"/>
  <c r="AX533"/>
  <c r="AY533" s="1"/>
  <c r="AK533"/>
  <c r="J533"/>
  <c r="H123"/>
  <c r="AX130"/>
  <c r="AY130" s="1"/>
  <c r="H129"/>
  <c r="N133"/>
  <c r="AU177"/>
  <c r="AV177" s="1"/>
  <c r="AK235"/>
  <c r="H234"/>
  <c r="AM295"/>
  <c r="AL295"/>
  <c r="AM336"/>
  <c r="AL336"/>
  <c r="AX393"/>
  <c r="AY393" s="1"/>
  <c r="Z393"/>
  <c r="AB393" s="1"/>
  <c r="AX414"/>
  <c r="AY414" s="1"/>
  <c r="AK414"/>
  <c r="K416"/>
  <c r="Z416" s="1"/>
  <c r="AK416" s="1"/>
  <c r="AM447"/>
  <c r="AL447"/>
  <c r="AM525"/>
  <c r="AL525"/>
  <c r="J528"/>
  <c r="AK534"/>
  <c r="P534"/>
  <c r="J582"/>
  <c r="AX582"/>
  <c r="AY582" s="1"/>
  <c r="AK582"/>
  <c r="AX349"/>
  <c r="AY349" s="1"/>
  <c r="AU350"/>
  <c r="AV350" s="1"/>
  <c r="N23"/>
  <c r="J29"/>
  <c r="AU29" s="1"/>
  <c r="AV29" s="1"/>
  <c r="N30"/>
  <c r="N35"/>
  <c r="AX35" s="1"/>
  <c r="AY35" s="1"/>
  <c r="J37"/>
  <c r="AU37" s="1"/>
  <c r="AV37" s="1"/>
  <c r="AL55"/>
  <c r="AM57"/>
  <c r="AM61"/>
  <c r="M65"/>
  <c r="J77"/>
  <c r="G84"/>
  <c r="N85"/>
  <c r="AW87"/>
  <c r="K92"/>
  <c r="N93"/>
  <c r="N92" s="1"/>
  <c r="AX92" s="1"/>
  <c r="AL97"/>
  <c r="O98"/>
  <c r="AK130"/>
  <c r="AX175"/>
  <c r="AY175" s="1"/>
  <c r="AK175"/>
  <c r="AL175" s="1"/>
  <c r="AX176"/>
  <c r="AY176" s="1"/>
  <c r="AK176"/>
  <c r="AL176" s="1"/>
  <c r="AL178"/>
  <c r="P179"/>
  <c r="P176" s="1"/>
  <c r="P175" s="1"/>
  <c r="AL231"/>
  <c r="P235"/>
  <c r="M236"/>
  <c r="AW236"/>
  <c r="AW292"/>
  <c r="O296"/>
  <c r="O135" s="1"/>
  <c r="Z297"/>
  <c r="Z296" s="1"/>
  <c r="Z135" s="1"/>
  <c r="J299"/>
  <c r="AK299"/>
  <c r="AL330"/>
  <c r="AW334"/>
  <c r="AM349"/>
  <c r="V439"/>
  <c r="Z439"/>
  <c r="AL487"/>
  <c r="AM490"/>
  <c r="H500"/>
  <c r="AD972"/>
  <c r="N102"/>
  <c r="AX102" s="1"/>
  <c r="AY102" s="1"/>
  <c r="H101"/>
  <c r="AM112"/>
  <c r="AL112"/>
  <c r="AM127"/>
  <c r="AL127"/>
  <c r="AU130"/>
  <c r="AV130" s="1"/>
  <c r="AM134"/>
  <c r="AL134"/>
  <c r="AM180"/>
  <c r="AL180"/>
  <c r="N237"/>
  <c r="P237" s="1"/>
  <c r="AK300"/>
  <c r="J300"/>
  <c r="AU300" s="1"/>
  <c r="AV300" s="1"/>
  <c r="AW692"/>
  <c r="J692"/>
  <c r="AU692" s="1"/>
  <c r="AV692" s="1"/>
  <c r="AK695"/>
  <c r="AX695"/>
  <c r="AY695" s="1"/>
  <c r="N105"/>
  <c r="AM111"/>
  <c r="AL111"/>
  <c r="AM116"/>
  <c r="AL116"/>
  <c r="G123"/>
  <c r="J138"/>
  <c r="AX138"/>
  <c r="AY138" s="1"/>
  <c r="H137"/>
  <c r="AM182"/>
  <c r="AL182"/>
  <c r="H387"/>
  <c r="AK388"/>
  <c r="K412"/>
  <c r="M412" s="1"/>
  <c r="J412"/>
  <c r="AM455"/>
  <c r="AL455"/>
  <c r="AM459"/>
  <c r="AL459"/>
  <c r="AM493"/>
  <c r="AL493"/>
  <c r="J502"/>
  <c r="J529"/>
  <c r="AM694"/>
  <c r="AL694"/>
  <c r="AK743"/>
  <c r="J743"/>
  <c r="H742"/>
  <c r="AX743"/>
  <c r="AY743" s="1"/>
  <c r="N125"/>
  <c r="AK125" s="1"/>
  <c r="K129"/>
  <c r="K128" s="1"/>
  <c r="N131"/>
  <c r="AX131" s="1"/>
  <c r="AY131" s="1"/>
  <c r="AK181"/>
  <c r="AW296"/>
  <c r="AK334"/>
  <c r="AW337"/>
  <c r="AK342"/>
  <c r="J349"/>
  <c r="J348" s="1"/>
  <c r="K408"/>
  <c r="Z408" s="1"/>
  <c r="Q439"/>
  <c r="U439"/>
  <c r="AE497"/>
  <c r="AE439" s="1"/>
  <c r="AE972" s="1"/>
  <c r="J507"/>
  <c r="AX525"/>
  <c r="AY525" s="1"/>
  <c r="J525"/>
  <c r="J526"/>
  <c r="AX694"/>
  <c r="AY694" s="1"/>
  <c r="J694"/>
  <c r="AU694" s="1"/>
  <c r="AV694" s="1"/>
  <c r="K796"/>
  <c r="AF795"/>
  <c r="AX924"/>
  <c r="AY924" s="1"/>
  <c r="J924"/>
  <c r="AU924" s="1"/>
  <c r="AV924" s="1"/>
  <c r="AK924"/>
  <c r="AK926"/>
  <c r="AX926"/>
  <c r="AY926" s="1"/>
  <c r="J926"/>
  <c r="AU926" s="1"/>
  <c r="AV926" s="1"/>
  <c r="N77"/>
  <c r="AX77" s="1"/>
  <c r="AY77" s="1"/>
  <c r="N81"/>
  <c r="I98"/>
  <c r="AK132"/>
  <c r="N236"/>
  <c r="AX236" s="1"/>
  <c r="AY236" s="1"/>
  <c r="H293"/>
  <c r="H297"/>
  <c r="H338"/>
  <c r="AY341"/>
  <c r="Z411"/>
  <c r="AK411" s="1"/>
  <c r="AK504"/>
  <c r="AW580"/>
  <c r="AB583"/>
  <c r="AB579" s="1"/>
  <c r="AX455"/>
  <c r="AY455" s="1"/>
  <c r="J455"/>
  <c r="AU455" s="1"/>
  <c r="AV455" s="1"/>
  <c r="J505"/>
  <c r="AK587"/>
  <c r="P647"/>
  <c r="AW687"/>
  <c r="AM706"/>
  <c r="AL706"/>
  <c r="AL822"/>
  <c r="AM822"/>
  <c r="AM842"/>
  <c r="AL842"/>
  <c r="AM886"/>
  <c r="AL886"/>
  <c r="AM891"/>
  <c r="AL891"/>
  <c r="N126"/>
  <c r="Z392"/>
  <c r="N404"/>
  <c r="N403" s="1"/>
  <c r="R404"/>
  <c r="R403" s="1"/>
  <c r="V404"/>
  <c r="V403" s="1"/>
  <c r="AK531"/>
  <c r="AL584"/>
  <c r="AL588"/>
  <c r="G685"/>
  <c r="AM704"/>
  <c r="AL704"/>
  <c r="AM735"/>
  <c r="AL735"/>
  <c r="N745"/>
  <c r="AX745" s="1"/>
  <c r="AY745" s="1"/>
  <c r="H744"/>
  <c r="N747"/>
  <c r="P747" s="1"/>
  <c r="AM794"/>
  <c r="AL794"/>
  <c r="AX805"/>
  <c r="AY805" s="1"/>
  <c r="AK808"/>
  <c r="AX808"/>
  <c r="AY808" s="1"/>
  <c r="J808"/>
  <c r="AU808" s="1"/>
  <c r="AV808" s="1"/>
  <c r="AL865"/>
  <c r="AM865"/>
  <c r="AM898"/>
  <c r="AL898"/>
  <c r="AL949"/>
  <c r="AM949"/>
  <c r="AL966"/>
  <c r="AM966"/>
  <c r="AK805"/>
  <c r="AX585"/>
  <c r="AY585" s="1"/>
  <c r="H583"/>
  <c r="G583"/>
  <c r="AY586"/>
  <c r="J641"/>
  <c r="AX690"/>
  <c r="AY690" s="1"/>
  <c r="H689"/>
  <c r="AK690"/>
  <c r="J690"/>
  <c r="G744"/>
  <c r="AW921"/>
  <c r="P921"/>
  <c r="AK585"/>
  <c r="AL585" s="1"/>
  <c r="AK590"/>
  <c r="AB686"/>
  <c r="AL749"/>
  <c r="J648"/>
  <c r="AX688"/>
  <c r="AY688" s="1"/>
  <c r="J688"/>
  <c r="H687"/>
  <c r="AM702"/>
  <c r="AL702"/>
  <c r="AM730"/>
  <c r="AL730"/>
  <c r="J806"/>
  <c r="AX806"/>
  <c r="AY806" s="1"/>
  <c r="AK806"/>
  <c r="AW815"/>
  <c r="AX885"/>
  <c r="AY885" s="1"/>
  <c r="K884"/>
  <c r="AL900"/>
  <c r="AM900"/>
  <c r="AL921"/>
  <c r="AM921"/>
  <c r="AL931"/>
  <c r="AM931"/>
  <c r="AL939"/>
  <c r="AM939"/>
  <c r="AM946"/>
  <c r="AL946"/>
  <c r="AM965"/>
  <c r="AL965"/>
  <c r="J588"/>
  <c r="AM696"/>
  <c r="AW742"/>
  <c r="AH972"/>
  <c r="AW797"/>
  <c r="AL813"/>
  <c r="AM688"/>
  <c r="AL688"/>
  <c r="J691"/>
  <c r="AM700"/>
  <c r="AL700"/>
  <c r="AM718"/>
  <c r="AL718"/>
  <c r="H800"/>
  <c r="AM807"/>
  <c r="AL807"/>
  <c r="AW811"/>
  <c r="P811"/>
  <c r="AW814"/>
  <c r="L796"/>
  <c r="AL824"/>
  <c r="AM824"/>
  <c r="AK873"/>
  <c r="J882"/>
  <c r="N911"/>
  <c r="AL912"/>
  <c r="AM912"/>
  <c r="J923"/>
  <c r="AX923"/>
  <c r="AY923" s="1"/>
  <c r="H922"/>
  <c r="AK923"/>
  <c r="AL929"/>
  <c r="AM929"/>
  <c r="AL937"/>
  <c r="AM937"/>
  <c r="AL945"/>
  <c r="AM945"/>
  <c r="AM950"/>
  <c r="AL950"/>
  <c r="AW959"/>
  <c r="I958"/>
  <c r="M958"/>
  <c r="AX813"/>
  <c r="AY813" s="1"/>
  <c r="J813"/>
  <c r="AU813" s="1"/>
  <c r="AV813" s="1"/>
  <c r="AL818"/>
  <c r="AM818"/>
  <c r="AL826"/>
  <c r="AM826"/>
  <c r="AL883"/>
  <c r="AM883"/>
  <c r="H884"/>
  <c r="AK885"/>
  <c r="G908"/>
  <c r="J918"/>
  <c r="AL933"/>
  <c r="AM933"/>
  <c r="AL941"/>
  <c r="AM941"/>
  <c r="P967"/>
  <c r="AU967" s="1"/>
  <c r="AV967" s="1"/>
  <c r="AL968"/>
  <c r="AM968"/>
  <c r="AM815"/>
  <c r="Q870"/>
  <c r="AW885"/>
  <c r="AW967"/>
  <c r="AX807"/>
  <c r="AY807" s="1"/>
  <c r="J807"/>
  <c r="AU807" s="1"/>
  <c r="AV807" s="1"/>
  <c r="AL820"/>
  <c r="AM820"/>
  <c r="AL841"/>
  <c r="AM841"/>
  <c r="AK871"/>
  <c r="J871"/>
  <c r="H870"/>
  <c r="AL887"/>
  <c r="AM887"/>
  <c r="G906"/>
  <c r="J909"/>
  <c r="H908"/>
  <c r="J912"/>
  <c r="AU912" s="1"/>
  <c r="AV912" s="1"/>
  <c r="AX912"/>
  <c r="AY912" s="1"/>
  <c r="AL935"/>
  <c r="AM935"/>
  <c r="AL943"/>
  <c r="AM943"/>
  <c r="AM801"/>
  <c r="AM810"/>
  <c r="AM811"/>
  <c r="AK869"/>
  <c r="AU885"/>
  <c r="AV885" s="1"/>
  <c r="AM959"/>
  <c r="P869"/>
  <c r="AU869" s="1"/>
  <c r="AV869" s="1"/>
  <c r="I884"/>
  <c r="H906"/>
  <c r="J907"/>
  <c r="J913"/>
  <c r="J921"/>
  <c r="AL425" i="15"/>
  <c r="AL607"/>
  <c r="AL398"/>
  <c r="AM616"/>
  <c r="AL372"/>
  <c r="AL265"/>
  <c r="AH280"/>
  <c r="AW723"/>
  <c r="AL212"/>
  <c r="AL239"/>
  <c r="AG427"/>
  <c r="AG426" s="1"/>
  <c r="AG696"/>
  <c r="AU429"/>
  <c r="AV429" s="1"/>
  <c r="AW705"/>
  <c r="AM226"/>
  <c r="AM739"/>
  <c r="AL392"/>
  <c r="AL218"/>
  <c r="AH427"/>
  <c r="AH426" s="1"/>
  <c r="AE190"/>
  <c r="P545"/>
  <c r="AL391"/>
  <c r="AG280"/>
  <c r="AK215"/>
  <c r="AM215" s="1"/>
  <c r="AX333"/>
  <c r="AY333" s="1"/>
  <c r="AK333"/>
  <c r="AL333" s="1"/>
  <c r="AX193"/>
  <c r="AY193" s="1"/>
  <c r="AK193"/>
  <c r="O190"/>
  <c r="AH696"/>
  <c r="P409"/>
  <c r="AK409"/>
  <c r="R190"/>
  <c r="AW290"/>
  <c r="AK329"/>
  <c r="AL329" s="1"/>
  <c r="AK403"/>
  <c r="W190"/>
  <c r="AA190"/>
  <c r="S190"/>
  <c r="AH190"/>
  <c r="G344"/>
  <c r="G340" s="1"/>
  <c r="G339" s="1"/>
  <c r="AW482"/>
  <c r="AX169"/>
  <c r="AY169" s="1"/>
  <c r="AW750"/>
  <c r="AK216"/>
  <c r="AM216" s="1"/>
  <c r="AK217"/>
  <c r="AF190"/>
  <c r="X190"/>
  <c r="T190"/>
  <c r="AG190"/>
  <c r="AC190"/>
  <c r="Y190"/>
  <c r="U190"/>
  <c r="Q190"/>
  <c r="AD190"/>
  <c r="V190"/>
  <c r="AL43"/>
  <c r="AL39"/>
  <c r="AL47"/>
  <c r="AL54"/>
  <c r="AL51"/>
  <c r="AL40"/>
  <c r="AL44"/>
  <c r="AL17"/>
  <c r="AM56"/>
  <c r="AM52"/>
  <c r="AM41"/>
  <c r="AM53"/>
  <c r="AM42"/>
  <c r="AL46"/>
  <c r="AL33"/>
  <c r="AM60"/>
  <c r="AM45"/>
  <c r="AM24"/>
  <c r="AL158"/>
  <c r="AL181"/>
  <c r="AM80"/>
  <c r="AL162"/>
  <c r="AM135"/>
  <c r="AM93"/>
  <c r="AL136"/>
  <c r="AM189"/>
  <c r="AL88"/>
  <c r="AL84"/>
  <c r="AL279"/>
  <c r="AL388"/>
  <c r="AL716"/>
  <c r="AM744"/>
  <c r="AM742"/>
  <c r="AL743"/>
  <c r="AM763"/>
  <c r="AL753"/>
  <c r="M349"/>
  <c r="AM338"/>
  <c r="AM331"/>
  <c r="AL393"/>
  <c r="AL389"/>
  <c r="AL332"/>
  <c r="AM390"/>
  <c r="AM334"/>
  <c r="AB330"/>
  <c r="P230"/>
  <c r="AB248"/>
  <c r="AL240"/>
  <c r="AL293"/>
  <c r="AL269"/>
  <c r="AL244"/>
  <c r="AL273"/>
  <c r="P179"/>
  <c r="AK328"/>
  <c r="AL328" s="1"/>
  <c r="AK348"/>
  <c r="AL348" s="1"/>
  <c r="AK352"/>
  <c r="AM352" s="1"/>
  <c r="P180"/>
  <c r="P178" s="1"/>
  <c r="P177" s="1"/>
  <c r="P121"/>
  <c r="AL387"/>
  <c r="P123"/>
  <c r="P75"/>
  <c r="P67"/>
  <c r="P68"/>
  <c r="AK248"/>
  <c r="AL248" s="1"/>
  <c r="AK350"/>
  <c r="AL350" s="1"/>
  <c r="AK278"/>
  <c r="AM278" s="1"/>
  <c r="P69"/>
  <c r="P64"/>
  <c r="AK287"/>
  <c r="AM287" s="1"/>
  <c r="AK124"/>
  <c r="AM124" s="1"/>
  <c r="AK188"/>
  <c r="AL188" s="1"/>
  <c r="AK349"/>
  <c r="AL349" s="1"/>
  <c r="AK351"/>
  <c r="AM351" s="1"/>
  <c r="AL385"/>
  <c r="P91"/>
  <c r="P90" s="1"/>
  <c r="P89" s="1"/>
  <c r="AK32"/>
  <c r="AL32" s="1"/>
  <c r="P29"/>
  <c r="AM92"/>
  <c r="AK184"/>
  <c r="AL184" s="1"/>
  <c r="AK170"/>
  <c r="AL170" s="1"/>
  <c r="P21"/>
  <c r="P37"/>
  <c r="AK272"/>
  <c r="AL272" s="1"/>
  <c r="AM385"/>
  <c r="AK66"/>
  <c r="AL66" s="1"/>
  <c r="AK277"/>
  <c r="AL277" s="1"/>
  <c r="P23"/>
  <c r="AK70"/>
  <c r="AL70" s="1"/>
  <c r="AK74"/>
  <c r="AL74" s="1"/>
  <c r="AK77"/>
  <c r="AM77" s="1"/>
  <c r="AK78"/>
  <c r="AL78" s="1"/>
  <c r="AK65"/>
  <c r="AL65" s="1"/>
  <c r="AK38"/>
  <c r="AM38" s="1"/>
  <c r="AK31"/>
  <c r="AL31" s="1"/>
  <c r="AM16"/>
  <c r="AL16"/>
  <c r="J14"/>
  <c r="AK14"/>
  <c r="P22"/>
  <c r="AL37"/>
  <c r="AM37"/>
  <c r="G86"/>
  <c r="G85" s="1"/>
  <c r="AQ85" s="1"/>
  <c r="J247"/>
  <c r="AK247"/>
  <c r="AL247" s="1"/>
  <c r="J249"/>
  <c r="AU249" s="1"/>
  <c r="AV249" s="1"/>
  <c r="AK249"/>
  <c r="AL249" s="1"/>
  <c r="AX276"/>
  <c r="AY276" s="1"/>
  <c r="AK276"/>
  <c r="AL276" s="1"/>
  <c r="AX379"/>
  <c r="AY379" s="1"/>
  <c r="AK379"/>
  <c r="AL379" s="1"/>
  <c r="AM384"/>
  <c r="AL384"/>
  <c r="AM387"/>
  <c r="AL91"/>
  <c r="AL748"/>
  <c r="AM748"/>
  <c r="AL740"/>
  <c r="AM762"/>
  <c r="AK330"/>
  <c r="AM479"/>
  <c r="AL741"/>
  <c r="AK292"/>
  <c r="AL292" s="1"/>
  <c r="AK326"/>
  <c r="AK243"/>
  <c r="P491"/>
  <c r="AK268"/>
  <c r="AL268" s="1"/>
  <c r="AK169"/>
  <c r="AL169" s="1"/>
  <c r="AM717"/>
  <c r="AL721"/>
  <c r="AM687"/>
  <c r="M491"/>
  <c r="AL694"/>
  <c r="AL715"/>
  <c r="AM688"/>
  <c r="AM622"/>
  <c r="AK618"/>
  <c r="AM618" s="1"/>
  <c r="AM690"/>
  <c r="AK619"/>
  <c r="AM689"/>
  <c r="J710"/>
  <c r="AX730"/>
  <c r="AY730" s="1"/>
  <c r="AL432"/>
  <c r="AL433"/>
  <c r="AK704"/>
  <c r="AK729"/>
  <c r="AX753"/>
  <c r="AY753" s="1"/>
  <c r="AX763"/>
  <c r="AY763" s="1"/>
  <c r="J403"/>
  <c r="J617"/>
  <c r="AK437"/>
  <c r="AM437" s="1"/>
  <c r="AX350"/>
  <c r="AY350" s="1"/>
  <c r="P765"/>
  <c r="AU765" s="1"/>
  <c r="AV765" s="1"/>
  <c r="AK710"/>
  <c r="AL710" s="1"/>
  <c r="M23"/>
  <c r="M29"/>
  <c r="J292"/>
  <c r="J291" s="1"/>
  <c r="J290" s="1"/>
  <c r="AK401"/>
  <c r="AL401" s="1"/>
  <c r="AM432"/>
  <c r="AK703"/>
  <c r="AK705"/>
  <c r="AK733"/>
  <c r="AK431"/>
  <c r="AM431" s="1"/>
  <c r="AK701"/>
  <c r="M75"/>
  <c r="AX248"/>
  <c r="AY248" s="1"/>
  <c r="AK407"/>
  <c r="AL407" s="1"/>
  <c r="AK487"/>
  <c r="AL487" s="1"/>
  <c r="AK488"/>
  <c r="AL488" s="1"/>
  <c r="AL711"/>
  <c r="AK734"/>
  <c r="AK766"/>
  <c r="M180"/>
  <c r="M230"/>
  <c r="AK699"/>
  <c r="AK614"/>
  <c r="AL614" s="1"/>
  <c r="AK470"/>
  <c r="AL470" s="1"/>
  <c r="AX329"/>
  <c r="AY329" s="1"/>
  <c r="J404"/>
  <c r="J701"/>
  <c r="AX738"/>
  <c r="AY738" s="1"/>
  <c r="AY765"/>
  <c r="AK738"/>
  <c r="AK730"/>
  <c r="AK483"/>
  <c r="AL483" s="1"/>
  <c r="AK460"/>
  <c r="AM460" s="1"/>
  <c r="AK462"/>
  <c r="AM462" s="1"/>
  <c r="AK489"/>
  <c r="AL489" s="1"/>
  <c r="AK468"/>
  <c r="AL468" s="1"/>
  <c r="J38"/>
  <c r="M348"/>
  <c r="M488"/>
  <c r="J705"/>
  <c r="AK429"/>
  <c r="AK408"/>
  <c r="AL408" s="1"/>
  <c r="AK765"/>
  <c r="AK751"/>
  <c r="AK436"/>
  <c r="AL464"/>
  <c r="AM464"/>
  <c r="AL466"/>
  <c r="AL471"/>
  <c r="AL472"/>
  <c r="AL467"/>
  <c r="AL435"/>
  <c r="AL434"/>
  <c r="AM433"/>
  <c r="P542"/>
  <c r="G484"/>
  <c r="G481" s="1"/>
  <c r="G228"/>
  <c r="AQ228" s="1"/>
  <c r="M229"/>
  <c r="J248"/>
  <c r="J350"/>
  <c r="AX470"/>
  <c r="AY470" s="1"/>
  <c r="J485"/>
  <c r="AX701"/>
  <c r="AY701" s="1"/>
  <c r="AX705"/>
  <c r="AY705" s="1"/>
  <c r="AX711"/>
  <c r="AY711" s="1"/>
  <c r="J727"/>
  <c r="P730"/>
  <c r="AU730" s="1"/>
  <c r="AV730" s="1"/>
  <c r="AX733"/>
  <c r="AY733" s="1"/>
  <c r="AU738"/>
  <c r="AV738" s="1"/>
  <c r="M31"/>
  <c r="M74"/>
  <c r="M179"/>
  <c r="G428"/>
  <c r="AW31"/>
  <c r="AX32"/>
  <c r="AY32" s="1"/>
  <c r="M36"/>
  <c r="G62"/>
  <c r="AQ62" s="1"/>
  <c r="AX70"/>
  <c r="AY70" s="1"/>
  <c r="M243"/>
  <c r="M242" s="1"/>
  <c r="M241" s="1"/>
  <c r="J277"/>
  <c r="AU277" s="1"/>
  <c r="AV277" s="1"/>
  <c r="AX292"/>
  <c r="AY292" s="1"/>
  <c r="P401"/>
  <c r="P400" s="1"/>
  <c r="P399" s="1"/>
  <c r="AW403"/>
  <c r="AX437"/>
  <c r="AY437" s="1"/>
  <c r="AX460"/>
  <c r="AY460" s="1"/>
  <c r="AX466"/>
  <c r="AY466" s="1"/>
  <c r="P699"/>
  <c r="AU699" s="1"/>
  <c r="AV699" s="1"/>
  <c r="AX74"/>
  <c r="AY74" s="1"/>
  <c r="AX184"/>
  <c r="AY184" s="1"/>
  <c r="AX435"/>
  <c r="AY435" s="1"/>
  <c r="AX37"/>
  <c r="AY37" s="1"/>
  <c r="AX38"/>
  <c r="AY38" s="1"/>
  <c r="J70"/>
  <c r="AU70" s="1"/>
  <c r="AX78"/>
  <c r="AY78" s="1"/>
  <c r="J123"/>
  <c r="J124"/>
  <c r="AU124" s="1"/>
  <c r="AV124" s="1"/>
  <c r="AX188"/>
  <c r="AY188" s="1"/>
  <c r="AX243"/>
  <c r="AY243" s="1"/>
  <c r="AX247"/>
  <c r="AY247" s="1"/>
  <c r="J268"/>
  <c r="J267" s="1"/>
  <c r="J266" s="1"/>
  <c r="M272"/>
  <c r="M271" s="1"/>
  <c r="M270" s="1"/>
  <c r="M350"/>
  <c r="AX407"/>
  <c r="AY407" s="1"/>
  <c r="J436"/>
  <c r="M437"/>
  <c r="AU437" s="1"/>
  <c r="AV437" s="1"/>
  <c r="M460"/>
  <c r="M459" s="1"/>
  <c r="J462"/>
  <c r="J466"/>
  <c r="J483"/>
  <c r="J482" s="1"/>
  <c r="AX483"/>
  <c r="AY483" s="1"/>
  <c r="AX614"/>
  <c r="AY614" s="1"/>
  <c r="AX619"/>
  <c r="AY619" s="1"/>
  <c r="P705"/>
  <c r="P710"/>
  <c r="AX31"/>
  <c r="AY31" s="1"/>
  <c r="AX217"/>
  <c r="AY217" s="1"/>
  <c r="AX272"/>
  <c r="AY272" s="1"/>
  <c r="AX488"/>
  <c r="AY488" s="1"/>
  <c r="AX699"/>
  <c r="AY699" s="1"/>
  <c r="AX14"/>
  <c r="AY14" s="1"/>
  <c r="M15"/>
  <c r="AX16"/>
  <c r="AY16" s="1"/>
  <c r="M20"/>
  <c r="J21"/>
  <c r="J37"/>
  <c r="M64"/>
  <c r="M67"/>
  <c r="M69"/>
  <c r="J78"/>
  <c r="AX249"/>
  <c r="AY249" s="1"/>
  <c r="AX326"/>
  <c r="AY326" s="1"/>
  <c r="J349"/>
  <c r="AU407"/>
  <c r="AV407" s="1"/>
  <c r="AW464"/>
  <c r="AX65"/>
  <c r="AY65" s="1"/>
  <c r="AU88"/>
  <c r="AV88" s="1"/>
  <c r="AW88"/>
  <c r="AX352"/>
  <c r="AY352" s="1"/>
  <c r="AX77"/>
  <c r="AY77" s="1"/>
  <c r="AX170"/>
  <c r="AY170" s="1"/>
  <c r="J170"/>
  <c r="J169" s="1"/>
  <c r="J168" s="1"/>
  <c r="V543"/>
  <c r="J547"/>
  <c r="AX66"/>
  <c r="AY66" s="1"/>
  <c r="AU84"/>
  <c r="AV84" s="1"/>
  <c r="AW84"/>
  <c r="G246"/>
  <c r="AQ246" s="1"/>
  <c r="AW267"/>
  <c r="AW286"/>
  <c r="AX433"/>
  <c r="AY433" s="1"/>
  <c r="J544"/>
  <c r="P550"/>
  <c r="J735"/>
  <c r="M14"/>
  <c r="M13" s="1"/>
  <c r="M12" s="1"/>
  <c r="AW14"/>
  <c r="M28"/>
  <c r="J31"/>
  <c r="M65"/>
  <c r="M68"/>
  <c r="J74"/>
  <c r="AW271"/>
  <c r="J278"/>
  <c r="AU278" s="1"/>
  <c r="AV278" s="1"/>
  <c r="AX328"/>
  <c r="AY328" s="1"/>
  <c r="AW193"/>
  <c r="J287"/>
  <c r="J286" s="1"/>
  <c r="J285" s="1"/>
  <c r="AX287"/>
  <c r="AY287" s="1"/>
  <c r="AX401"/>
  <c r="AY401" s="1"/>
  <c r="J401"/>
  <c r="AX92"/>
  <c r="AY92" s="1"/>
  <c r="G285"/>
  <c r="AQ285" s="1"/>
  <c r="M63"/>
  <c r="AW74"/>
  <c r="M184"/>
  <c r="M188"/>
  <c r="AU188" s="1"/>
  <c r="AV188" s="1"/>
  <c r="AW245"/>
  <c r="AX348"/>
  <c r="AY348" s="1"/>
  <c r="M464"/>
  <c r="AX464"/>
  <c r="AY464" s="1"/>
  <c r="M489"/>
  <c r="AU489" s="1"/>
  <c r="AV489" s="1"/>
  <c r="AX489"/>
  <c r="AY489" s="1"/>
  <c r="AX618"/>
  <c r="AY618" s="1"/>
  <c r="J620"/>
  <c r="AU620" s="1"/>
  <c r="AV620" s="1"/>
  <c r="AX620"/>
  <c r="AY620" s="1"/>
  <c r="AW270"/>
  <c r="G82"/>
  <c r="AQ82" s="1"/>
  <c r="J193"/>
  <c r="J192" s="1"/>
  <c r="J191" s="1"/>
  <c r="AW246"/>
  <c r="J272"/>
  <c r="J271" s="1"/>
  <c r="J270" s="1"/>
  <c r="AX349"/>
  <c r="AY349" s="1"/>
  <c r="G35"/>
  <c r="AQ35" s="1"/>
  <c r="M38"/>
  <c r="M83"/>
  <c r="M82" s="1"/>
  <c r="M81" s="1"/>
  <c r="AX91"/>
  <c r="AY91" s="1"/>
  <c r="G291"/>
  <c r="AQ291" s="1"/>
  <c r="AX351"/>
  <c r="AY351" s="1"/>
  <c r="AX384"/>
  <c r="AY384" s="1"/>
  <c r="P384"/>
  <c r="AU384" s="1"/>
  <c r="AV384" s="1"/>
  <c r="AX385"/>
  <c r="AY385" s="1"/>
  <c r="P385"/>
  <c r="AU385" s="1"/>
  <c r="AV385" s="1"/>
  <c r="AX387"/>
  <c r="AY387" s="1"/>
  <c r="P387"/>
  <c r="AU387" s="1"/>
  <c r="AV387" s="1"/>
  <c r="AX434"/>
  <c r="AY434" s="1"/>
  <c r="J542"/>
  <c r="P546"/>
  <c r="J728"/>
  <c r="M66"/>
  <c r="M72"/>
  <c r="AW115"/>
  <c r="AW241"/>
  <c r="AW242"/>
  <c r="J243"/>
  <c r="J242" s="1"/>
  <c r="J241" s="1"/>
  <c r="AW291"/>
  <c r="M292"/>
  <c r="M291" s="1"/>
  <c r="M290" s="1"/>
  <c r="M280" s="1"/>
  <c r="AX324"/>
  <c r="AY324" s="1"/>
  <c r="AX330"/>
  <c r="AY330" s="1"/>
  <c r="AW428"/>
  <c r="J435"/>
  <c r="J119"/>
  <c r="J116" s="1"/>
  <c r="AX215"/>
  <c r="AY215" s="1"/>
  <c r="M215"/>
  <c r="AX216"/>
  <c r="AY216" s="1"/>
  <c r="AX432"/>
  <c r="AY432" s="1"/>
  <c r="AX467"/>
  <c r="AY467" s="1"/>
  <c r="J467"/>
  <c r="AU467" s="1"/>
  <c r="AV467" s="1"/>
  <c r="AX704"/>
  <c r="AY704" s="1"/>
  <c r="AX408"/>
  <c r="AY408" s="1"/>
  <c r="P408"/>
  <c r="AX621"/>
  <c r="AY621" s="1"/>
  <c r="J621"/>
  <c r="AU621" s="1"/>
  <c r="AV621" s="1"/>
  <c r="G275"/>
  <c r="AQ275" s="1"/>
  <c r="AY277"/>
  <c r="AY278"/>
  <c r="AX429"/>
  <c r="AY429" s="1"/>
  <c r="AW542"/>
  <c r="AX468"/>
  <c r="AY468" s="1"/>
  <c r="P483"/>
  <c r="P482" s="1"/>
  <c r="J611"/>
  <c r="J725"/>
  <c r="J723" s="1"/>
  <c r="AX431"/>
  <c r="AY431" s="1"/>
  <c r="M470"/>
  <c r="AU470" s="1"/>
  <c r="AV470" s="1"/>
  <c r="AX710"/>
  <c r="AY710" s="1"/>
  <c r="J548"/>
  <c r="AW459"/>
  <c r="J464"/>
  <c r="AX703"/>
  <c r="AY703" s="1"/>
  <c r="AX734"/>
  <c r="AY734" s="1"/>
  <c r="J734"/>
  <c r="AU734" s="1"/>
  <c r="AV734" s="1"/>
  <c r="J736"/>
  <c r="AX487"/>
  <c r="AY487" s="1"/>
  <c r="AX729"/>
  <c r="AY729" s="1"/>
  <c r="AY751"/>
  <c r="P762"/>
  <c r="AU762" s="1"/>
  <c r="AV762" s="1"/>
  <c r="AX762"/>
  <c r="AY762" s="1"/>
  <c r="AW710"/>
  <c r="P751"/>
  <c r="P766"/>
  <c r="AU766" s="1"/>
  <c r="AV766" s="1"/>
  <c r="AM722" i="18" l="1"/>
  <c r="AM480"/>
  <c r="Z774"/>
  <c r="Z781" s="1"/>
  <c r="AP695"/>
  <c r="AQ695" s="1"/>
  <c r="AL696"/>
  <c r="AM696"/>
  <c r="M773"/>
  <c r="K773"/>
  <c r="AK11"/>
  <c r="AL11" s="1"/>
  <c r="AP190"/>
  <c r="AQ190" s="1"/>
  <c r="AK190"/>
  <c r="AL190" s="1"/>
  <c r="K774"/>
  <c r="AL319"/>
  <c r="AM319"/>
  <c r="AL481"/>
  <c r="AM481"/>
  <c r="AW190"/>
  <c r="AU190"/>
  <c r="AV190" s="1"/>
  <c r="AU339"/>
  <c r="AV339" s="1"/>
  <c r="AW339"/>
  <c r="AJ339"/>
  <c r="AL374"/>
  <c r="AM374"/>
  <c r="AL399"/>
  <c r="AM399"/>
  <c r="N781"/>
  <c r="AL427"/>
  <c r="AM427"/>
  <c r="AL182"/>
  <c r="AM182"/>
  <c r="AX318"/>
  <c r="AY318" s="1"/>
  <c r="AP318"/>
  <c r="AQ318" s="1"/>
  <c r="AK318"/>
  <c r="H773"/>
  <c r="AM457"/>
  <c r="I775"/>
  <c r="I774"/>
  <c r="I773"/>
  <c r="AW773" s="1"/>
  <c r="AX373"/>
  <c r="AY373" s="1"/>
  <c r="AK373"/>
  <c r="AP373"/>
  <c r="AQ373" s="1"/>
  <c r="AL245"/>
  <c r="AM245"/>
  <c r="AL609"/>
  <c r="AM609"/>
  <c r="AL340"/>
  <c r="AM340"/>
  <c r="AP426"/>
  <c r="AQ426" s="1"/>
  <c r="AK426"/>
  <c r="AX426"/>
  <c r="AY426" s="1"/>
  <c r="AU11"/>
  <c r="AV11" s="1"/>
  <c r="AW11"/>
  <c r="H774"/>
  <c r="H788" s="1"/>
  <c r="AF695" i="17"/>
  <c r="AG695" s="1"/>
  <c r="N774"/>
  <c r="N781" s="1"/>
  <c r="AC481"/>
  <c r="AC749"/>
  <c r="AB111"/>
  <c r="AC696"/>
  <c r="AN190"/>
  <c r="AO190" s="1"/>
  <c r="AA190"/>
  <c r="AB190" s="1"/>
  <c r="AA373"/>
  <c r="AC373" s="1"/>
  <c r="AB34"/>
  <c r="AC34"/>
  <c r="AF190"/>
  <c r="AG190" s="1"/>
  <c r="AB25"/>
  <c r="AC25"/>
  <c r="AF373"/>
  <c r="AG373" s="1"/>
  <c r="AM773"/>
  <c r="AM457"/>
  <c r="AK11"/>
  <c r="AL11" s="1"/>
  <c r="AM11"/>
  <c r="P773"/>
  <c r="P774"/>
  <c r="P781" s="1"/>
  <c r="P786" s="1"/>
  <c r="AF587"/>
  <c r="AG587" s="1"/>
  <c r="AB245"/>
  <c r="AC245"/>
  <c r="AF339"/>
  <c r="AG339" s="1"/>
  <c r="AN339"/>
  <c r="AO339" s="1"/>
  <c r="AA339"/>
  <c r="AK339"/>
  <c r="AL339" s="1"/>
  <c r="AM339"/>
  <c r="Z339"/>
  <c r="I457"/>
  <c r="AK457" s="1"/>
  <c r="AL457" s="1"/>
  <c r="AN458"/>
  <c r="AO458" s="1"/>
  <c r="AA458"/>
  <c r="AF458"/>
  <c r="AG458" s="1"/>
  <c r="AF608"/>
  <c r="AG608" s="1"/>
  <c r="H774"/>
  <c r="H773"/>
  <c r="AB340"/>
  <c r="AC340"/>
  <c r="AF426"/>
  <c r="AG426" s="1"/>
  <c r="AN426"/>
  <c r="AO426" s="1"/>
  <c r="AA426"/>
  <c r="AB461"/>
  <c r="AC461"/>
  <c r="AB280"/>
  <c r="AC280"/>
  <c r="AB89"/>
  <c r="AC89"/>
  <c r="AA11"/>
  <c r="J773"/>
  <c r="J774"/>
  <c r="AB609"/>
  <c r="AC609"/>
  <c r="AB182"/>
  <c r="AC182"/>
  <c r="AB722"/>
  <c r="AC722"/>
  <c r="AC399"/>
  <c r="AB399"/>
  <c r="AK373"/>
  <c r="AL373" s="1"/>
  <c r="AM373"/>
  <c r="AB61"/>
  <c r="AC61"/>
  <c r="AC266"/>
  <c r="AB266"/>
  <c r="AB427"/>
  <c r="AC427"/>
  <c r="J280" i="15"/>
  <c r="J121"/>
  <c r="AU121" s="1"/>
  <c r="AV121" s="1"/>
  <c r="AQ722"/>
  <c r="AQ439"/>
  <c r="AQ111"/>
  <c r="AP426"/>
  <c r="G695"/>
  <c r="AQ374"/>
  <c r="M178"/>
  <c r="M177" s="1"/>
  <c r="AQ696"/>
  <c r="AQ458"/>
  <c r="AQ536"/>
  <c r="AG774"/>
  <c r="W773"/>
  <c r="T774"/>
  <c r="T781" s="1"/>
  <c r="W774"/>
  <c r="W781" s="1"/>
  <c r="AH774"/>
  <c r="AU751"/>
  <c r="AV751" s="1"/>
  <c r="P750"/>
  <c r="AU750" s="1"/>
  <c r="AV750" s="1"/>
  <c r="Z773"/>
  <c r="Z774"/>
  <c r="Z781" s="1"/>
  <c r="AU431"/>
  <c r="AV431" s="1"/>
  <c r="Y773"/>
  <c r="Y774"/>
  <c r="G427"/>
  <c r="G426" s="1"/>
  <c r="AQ428"/>
  <c r="AC774"/>
  <c r="AC781" s="1"/>
  <c r="AC773"/>
  <c r="S773"/>
  <c r="S774"/>
  <c r="X773"/>
  <c r="X774"/>
  <c r="R773"/>
  <c r="R774"/>
  <c r="K609"/>
  <c r="AP610"/>
  <c r="AQ610" s="1"/>
  <c r="AK610"/>
  <c r="T773"/>
  <c r="AQ340"/>
  <c r="J461"/>
  <c r="J458" s="1"/>
  <c r="J457" s="1"/>
  <c r="AQ344"/>
  <c r="AQ339"/>
  <c r="AQ86"/>
  <c r="AE773"/>
  <c r="AE774"/>
  <c r="AA773"/>
  <c r="AA774"/>
  <c r="AD774"/>
  <c r="AD773"/>
  <c r="U773"/>
  <c r="U774"/>
  <c r="AF773"/>
  <c r="AF774"/>
  <c r="AF781" s="1"/>
  <c r="AF786" s="1"/>
  <c r="J246"/>
  <c r="J245" s="1"/>
  <c r="AQ481"/>
  <c r="AB246"/>
  <c r="AB245" s="1"/>
  <c r="AB190" s="1"/>
  <c r="AQ319"/>
  <c r="AQ484"/>
  <c r="M228"/>
  <c r="M227" s="1"/>
  <c r="M62"/>
  <c r="M35"/>
  <c r="M34" s="1"/>
  <c r="M19"/>
  <c r="M18" s="1"/>
  <c r="AP318"/>
  <c r="H11"/>
  <c r="AK67" i="16"/>
  <c r="AM67" s="1"/>
  <c r="AL692"/>
  <c r="Q866"/>
  <c r="Q971" s="1"/>
  <c r="AK107"/>
  <c r="AL107" s="1"/>
  <c r="AL298"/>
  <c r="AW137"/>
  <c r="AM878"/>
  <c r="AX36"/>
  <c r="AY36" s="1"/>
  <c r="AM335"/>
  <c r="AX875"/>
  <c r="AY875" s="1"/>
  <c r="P750"/>
  <c r="AM874"/>
  <c r="AK875"/>
  <c r="AM875" s="1"/>
  <c r="AU815"/>
  <c r="AV815" s="1"/>
  <c r="AU338"/>
  <c r="AV338" s="1"/>
  <c r="AM925"/>
  <c r="AU339"/>
  <c r="AV339" s="1"/>
  <c r="AK814"/>
  <c r="AL814" s="1"/>
  <c r="AX67"/>
  <c r="AY67" s="1"/>
  <c r="AX532"/>
  <c r="AY532" s="1"/>
  <c r="AK31"/>
  <c r="AM31" s="1"/>
  <c r="P66"/>
  <c r="AK580"/>
  <c r="AM580" s="1"/>
  <c r="AX915"/>
  <c r="AY915" s="1"/>
  <c r="AM294"/>
  <c r="AM355"/>
  <c r="P751"/>
  <c r="AU751" s="1"/>
  <c r="AV751" s="1"/>
  <c r="AL390"/>
  <c r="AK66"/>
  <c r="AL66" s="1"/>
  <c r="AM920"/>
  <c r="AX878"/>
  <c r="AY878" s="1"/>
  <c r="AL439" i="15"/>
  <c r="P28"/>
  <c r="P26" s="1"/>
  <c r="P25" s="1"/>
  <c r="AK72"/>
  <c r="AL72" s="1"/>
  <c r="AX28"/>
  <c r="AY28" s="1"/>
  <c r="AK116"/>
  <c r="AM116" s="1"/>
  <c r="P116"/>
  <c r="AX291"/>
  <c r="AY291" s="1"/>
  <c r="AK291"/>
  <c r="AM291" s="1"/>
  <c r="AX490"/>
  <c r="AY490" s="1"/>
  <c r="AK345"/>
  <c r="AM345" s="1"/>
  <c r="M345"/>
  <c r="AX485"/>
  <c r="AY485" s="1"/>
  <c r="AK485"/>
  <c r="AL485" s="1"/>
  <c r="AX36"/>
  <c r="AY36" s="1"/>
  <c r="AX229"/>
  <c r="AY229" s="1"/>
  <c r="AX241"/>
  <c r="AY241" s="1"/>
  <c r="AK490"/>
  <c r="AM490" s="1"/>
  <c r="AK102" i="16"/>
  <c r="AL102" s="1"/>
  <c r="AX874"/>
  <c r="AY874" s="1"/>
  <c r="V795"/>
  <c r="AD971"/>
  <c r="AU921"/>
  <c r="AV921" s="1"/>
  <c r="L795"/>
  <c r="AK745"/>
  <c r="AL745" s="1"/>
  <c r="AM693"/>
  <c r="U973"/>
  <c r="AA972"/>
  <c r="X971"/>
  <c r="AX89"/>
  <c r="AY89" s="1"/>
  <c r="J354"/>
  <c r="AM581"/>
  <c r="Z795"/>
  <c r="AA971"/>
  <c r="AH971"/>
  <c r="AX751"/>
  <c r="AY751" s="1"/>
  <c r="AU875"/>
  <c r="AV875" s="1"/>
  <c r="AF972"/>
  <c r="AG978" s="1"/>
  <c r="AL177"/>
  <c r="R971"/>
  <c r="AK87" i="15"/>
  <c r="AL87" s="1"/>
  <c r="P119"/>
  <c r="AU119" s="1"/>
  <c r="AV119" s="1"/>
  <c r="AX911" i="16"/>
  <c r="AY911" s="1"/>
  <c r="AK911"/>
  <c r="AM911" s="1"/>
  <c r="AU215" i="15"/>
  <c r="AV215" s="1"/>
  <c r="AU485"/>
  <c r="AV485" s="1"/>
  <c r="P20"/>
  <c r="P19" s="1"/>
  <c r="P18" s="1"/>
  <c r="P63"/>
  <c r="P62" s="1"/>
  <c r="AB685" i="16"/>
  <c r="AU247" i="15"/>
  <c r="AV247" s="1"/>
  <c r="P83"/>
  <c r="P82" s="1"/>
  <c r="P81" s="1"/>
  <c r="AX413" i="16"/>
  <c r="AY413" s="1"/>
  <c r="U972"/>
  <c r="U974" s="1"/>
  <c r="AK68"/>
  <c r="AM68" s="1"/>
  <c r="AM16"/>
  <c r="AE971"/>
  <c r="AF971"/>
  <c r="AK118"/>
  <c r="AB324" i="15"/>
  <c r="P36"/>
  <c r="P35" s="1"/>
  <c r="P34" s="1"/>
  <c r="AK34"/>
  <c r="P72"/>
  <c r="X974" i="16"/>
  <c r="M795"/>
  <c r="AG972"/>
  <c r="R973"/>
  <c r="Z413"/>
  <c r="AK413" s="1"/>
  <c r="AU413"/>
  <c r="AV413" s="1"/>
  <c r="O11"/>
  <c r="AK36"/>
  <c r="AL36" s="1"/>
  <c r="AK532"/>
  <c r="AL394"/>
  <c r="AM394"/>
  <c r="AK354"/>
  <c r="H353"/>
  <c r="AM350"/>
  <c r="AL350"/>
  <c r="AX118"/>
  <c r="AY118" s="1"/>
  <c r="P229" i="15"/>
  <c r="P228" s="1"/>
  <c r="P227" s="1"/>
  <c r="N190"/>
  <c r="J292" i="16"/>
  <c r="AU292" s="1"/>
  <c r="AV292" s="1"/>
  <c r="AU293"/>
  <c r="AV293" s="1"/>
  <c r="AU73"/>
  <c r="AX747"/>
  <c r="AY747" s="1"/>
  <c r="AU412"/>
  <c r="AV412" s="1"/>
  <c r="AK393"/>
  <c r="AL393" s="1"/>
  <c r="AK131"/>
  <c r="AM131" s="1"/>
  <c r="Z412"/>
  <c r="AK412" s="1"/>
  <c r="AM412" s="1"/>
  <c r="AK72"/>
  <c r="AL72" s="1"/>
  <c r="AX31"/>
  <c r="AY31" s="1"/>
  <c r="AK73"/>
  <c r="AX73"/>
  <c r="AY73" s="1"/>
  <c r="AU811"/>
  <c r="AV811" s="1"/>
  <c r="AM586"/>
  <c r="AM589"/>
  <c r="AM37"/>
  <c r="AK527"/>
  <c r="AM527" s="1"/>
  <c r="AU294"/>
  <c r="AV294" s="1"/>
  <c r="AK80"/>
  <c r="AM80" s="1"/>
  <c r="AK750"/>
  <c r="AL816"/>
  <c r="AM816"/>
  <c r="AK747"/>
  <c r="AM747" s="1"/>
  <c r="AX107"/>
  <c r="AY107" s="1"/>
  <c r="Q795"/>
  <c r="AB578"/>
  <c r="AL411"/>
  <c r="AM411"/>
  <c r="AL416"/>
  <c r="AM416"/>
  <c r="AL869"/>
  <c r="AM869"/>
  <c r="AX884"/>
  <c r="AY884" s="1"/>
  <c r="AK884"/>
  <c r="AM873"/>
  <c r="AL873"/>
  <c r="AM590"/>
  <c r="AL590"/>
  <c r="G579"/>
  <c r="AK297"/>
  <c r="H296"/>
  <c r="AX297"/>
  <c r="AY297" s="1"/>
  <c r="AM924"/>
  <c r="AL924"/>
  <c r="P105"/>
  <c r="AU105" s="1"/>
  <c r="AV105" s="1"/>
  <c r="AK105"/>
  <c r="P133"/>
  <c r="AU133" s="1"/>
  <c r="AV133" s="1"/>
  <c r="AM125"/>
  <c r="AL125"/>
  <c r="M409"/>
  <c r="AL75"/>
  <c r="AM75"/>
  <c r="G18"/>
  <c r="H523"/>
  <c r="AY92"/>
  <c r="AU884"/>
  <c r="AV884" s="1"/>
  <c r="AW884"/>
  <c r="AL879"/>
  <c r="AM879"/>
  <c r="AM885"/>
  <c r="AL885"/>
  <c r="P745"/>
  <c r="AL132"/>
  <c r="AM132"/>
  <c r="AL926"/>
  <c r="AM926"/>
  <c r="P125"/>
  <c r="AX125"/>
  <c r="AY125" s="1"/>
  <c r="N123"/>
  <c r="N122" s="1"/>
  <c r="P30"/>
  <c r="AK30"/>
  <c r="AL348"/>
  <c r="AM348"/>
  <c r="H449"/>
  <c r="G796"/>
  <c r="G64"/>
  <c r="AL527"/>
  <c r="H64"/>
  <c r="H905"/>
  <c r="AX922"/>
  <c r="AY922" s="1"/>
  <c r="AK922"/>
  <c r="AM751"/>
  <c r="AL751"/>
  <c r="AU688"/>
  <c r="AV688" s="1"/>
  <c r="J687"/>
  <c r="G741"/>
  <c r="AK583"/>
  <c r="AL583" s="1"/>
  <c r="AX583"/>
  <c r="AY583" s="1"/>
  <c r="H579"/>
  <c r="AM531"/>
  <c r="AL531"/>
  <c r="AL587"/>
  <c r="AM587"/>
  <c r="AK338"/>
  <c r="H337"/>
  <c r="AX338"/>
  <c r="AY338" s="1"/>
  <c r="P236"/>
  <c r="AU236" s="1"/>
  <c r="AV236" s="1"/>
  <c r="AK236"/>
  <c r="N234"/>
  <c r="N233" s="1"/>
  <c r="N135" s="1"/>
  <c r="AK77"/>
  <c r="P77"/>
  <c r="AU77" s="1"/>
  <c r="AV77" s="1"/>
  <c r="N129"/>
  <c r="N128" s="1"/>
  <c r="P131"/>
  <c r="AL743"/>
  <c r="AM743"/>
  <c r="AX137"/>
  <c r="AY137" s="1"/>
  <c r="H136"/>
  <c r="AK137"/>
  <c r="AL137" s="1"/>
  <c r="AL695"/>
  <c r="AM695"/>
  <c r="AU299"/>
  <c r="AV299" s="1"/>
  <c r="J297"/>
  <c r="AM130"/>
  <c r="AL130"/>
  <c r="N34"/>
  <c r="P35"/>
  <c r="P34" s="1"/>
  <c r="P33" s="1"/>
  <c r="AK35"/>
  <c r="AX416"/>
  <c r="AY416" s="1"/>
  <c r="H128"/>
  <c r="H122"/>
  <c r="N19"/>
  <c r="N18" s="1"/>
  <c r="P20"/>
  <c r="AK20"/>
  <c r="H12"/>
  <c r="P28"/>
  <c r="N26"/>
  <c r="N25" s="1"/>
  <c r="G523"/>
  <c r="G439" s="1"/>
  <c r="AK88"/>
  <c r="AX88"/>
  <c r="AY88" s="1"/>
  <c r="AL86"/>
  <c r="AM86"/>
  <c r="AX126"/>
  <c r="AY126" s="1"/>
  <c r="AM585"/>
  <c r="AK21"/>
  <c r="AU109"/>
  <c r="AV109" s="1"/>
  <c r="S972"/>
  <c r="AX412"/>
  <c r="AY412" s="1"/>
  <c r="AU745"/>
  <c r="AV745" s="1"/>
  <c r="AM176"/>
  <c r="AK451"/>
  <c r="AK71"/>
  <c r="AX237"/>
  <c r="AY237" s="1"/>
  <c r="AX93"/>
  <c r="AY93" s="1"/>
  <c r="AM14"/>
  <c r="AK109"/>
  <c r="AK78"/>
  <c r="AU36"/>
  <c r="AV36" s="1"/>
  <c r="AK92"/>
  <c r="AL92" s="1"/>
  <c r="AX80"/>
  <c r="AY80" s="1"/>
  <c r="AX68"/>
  <c r="AY68" s="1"/>
  <c r="AK28"/>
  <c r="AK237"/>
  <c r="AU923"/>
  <c r="AV923" s="1"/>
  <c r="J922"/>
  <c r="AU922" s="1"/>
  <c r="AV922" s="1"/>
  <c r="P126"/>
  <c r="AK126"/>
  <c r="AM504"/>
  <c r="AL504"/>
  <c r="AW98"/>
  <c r="AU525"/>
  <c r="AV525" s="1"/>
  <c r="AL334"/>
  <c r="AM334"/>
  <c r="AM107"/>
  <c r="AX742"/>
  <c r="AY742" s="1"/>
  <c r="AK742"/>
  <c r="H741"/>
  <c r="AL388"/>
  <c r="AM388"/>
  <c r="AU138"/>
  <c r="AV138" s="1"/>
  <c r="J137"/>
  <c r="AL300"/>
  <c r="AM300"/>
  <c r="H98"/>
  <c r="AL414"/>
  <c r="AM414"/>
  <c r="AM533"/>
  <c r="AL533"/>
  <c r="G404"/>
  <c r="AK70"/>
  <c r="P70"/>
  <c r="AL29"/>
  <c r="AM29"/>
  <c r="AK454"/>
  <c r="AW348"/>
  <c r="AU348"/>
  <c r="AV348" s="1"/>
  <c r="I347"/>
  <c r="G136"/>
  <c r="H25"/>
  <c r="G905"/>
  <c r="AL871"/>
  <c r="AM871"/>
  <c r="AL806"/>
  <c r="AM806"/>
  <c r="AB392"/>
  <c r="AK392"/>
  <c r="AM915"/>
  <c r="AL915"/>
  <c r="P85"/>
  <c r="N84"/>
  <c r="AK85"/>
  <c r="AX85"/>
  <c r="AY85" s="1"/>
  <c r="AL582"/>
  <c r="AM582"/>
  <c r="H233"/>
  <c r="AK234"/>
  <c r="Q347"/>
  <c r="AX348"/>
  <c r="AY348" s="1"/>
  <c r="AM341"/>
  <c r="AL341"/>
  <c r="J333"/>
  <c r="AU333" s="1"/>
  <c r="AV333" s="1"/>
  <c r="AU334"/>
  <c r="AV334" s="1"/>
  <c r="J906"/>
  <c r="AL923"/>
  <c r="AM923"/>
  <c r="P911"/>
  <c r="H796"/>
  <c r="H686"/>
  <c r="AX687"/>
  <c r="AY687" s="1"/>
  <c r="AK687"/>
  <c r="AM690"/>
  <c r="AL690"/>
  <c r="AL805"/>
  <c r="AM805"/>
  <c r="AL808"/>
  <c r="AM808"/>
  <c r="AK293"/>
  <c r="H292"/>
  <c r="AX293"/>
  <c r="AY293" s="1"/>
  <c r="AK81"/>
  <c r="P81"/>
  <c r="M408"/>
  <c r="AL342"/>
  <c r="AM342"/>
  <c r="AM181"/>
  <c r="AL181"/>
  <c r="J742"/>
  <c r="AU743"/>
  <c r="AV743" s="1"/>
  <c r="H384"/>
  <c r="G122"/>
  <c r="P102"/>
  <c r="N101"/>
  <c r="N98" s="1"/>
  <c r="AM299"/>
  <c r="AL299"/>
  <c r="G83"/>
  <c r="AK23"/>
  <c r="P23"/>
  <c r="J580"/>
  <c r="AU582"/>
  <c r="AV582" s="1"/>
  <c r="AL534"/>
  <c r="AM534"/>
  <c r="AL235"/>
  <c r="AM235"/>
  <c r="P451"/>
  <c r="AM22"/>
  <c r="AL22"/>
  <c r="H18"/>
  <c r="P527"/>
  <c r="AM90"/>
  <c r="AL90"/>
  <c r="P15"/>
  <c r="N13"/>
  <c r="N12" s="1"/>
  <c r="AK15"/>
  <c r="AM333"/>
  <c r="AL333"/>
  <c r="R974"/>
  <c r="AK69"/>
  <c r="AK133"/>
  <c r="AK408"/>
  <c r="AK93"/>
  <c r="AK89"/>
  <c r="AU21"/>
  <c r="AV21" s="1"/>
  <c r="AX409"/>
  <c r="AY409" s="1"/>
  <c r="K795"/>
  <c r="AX105"/>
  <c r="AY105" s="1"/>
  <c r="AM175"/>
  <c r="AX133"/>
  <c r="AY133" s="1"/>
  <c r="H497"/>
  <c r="AX408"/>
  <c r="AY408" s="1"/>
  <c r="J101"/>
  <c r="AX23"/>
  <c r="AY23" s="1"/>
  <c r="Z409"/>
  <c r="AK409" s="1"/>
  <c r="AX72"/>
  <c r="AY72" s="1"/>
  <c r="AX71"/>
  <c r="AY71" s="1"/>
  <c r="AU102"/>
  <c r="AV102" s="1"/>
  <c r="AX81"/>
  <c r="AY81" s="1"/>
  <c r="AX30"/>
  <c r="AY30" s="1"/>
  <c r="AX109"/>
  <c r="AY109" s="1"/>
  <c r="AX78"/>
  <c r="AY78" s="1"/>
  <c r="AU349"/>
  <c r="AV349" s="1"/>
  <c r="AX69"/>
  <c r="AY69" s="1"/>
  <c r="AX21"/>
  <c r="AY21" s="1"/>
  <c r="AU30"/>
  <c r="AV30" s="1"/>
  <c r="N65"/>
  <c r="AK65" s="1"/>
  <c r="AK242" i="15"/>
  <c r="AL242" s="1"/>
  <c r="AX242"/>
  <c r="AY242" s="1"/>
  <c r="AK286"/>
  <c r="AL286" s="1"/>
  <c r="AM333"/>
  <c r="AH773"/>
  <c r="AG773"/>
  <c r="AL215"/>
  <c r="K190"/>
  <c r="AW111"/>
  <c r="AB329"/>
  <c r="P403"/>
  <c r="AK346"/>
  <c r="AM346" s="1"/>
  <c r="AX403"/>
  <c r="AY403" s="1"/>
  <c r="AK214"/>
  <c r="AL214" s="1"/>
  <c r="AL216"/>
  <c r="AL409"/>
  <c r="AM409"/>
  <c r="AK275"/>
  <c r="AL275" s="1"/>
  <c r="AW168"/>
  <c r="AK428"/>
  <c r="AL428" s="1"/>
  <c r="AX346"/>
  <c r="AY346" s="1"/>
  <c r="AX192"/>
  <c r="AY192" s="1"/>
  <c r="AK271"/>
  <c r="AL271" s="1"/>
  <c r="AL217"/>
  <c r="AM217"/>
  <c r="M346"/>
  <c r="AK213"/>
  <c r="AU349"/>
  <c r="AV349" s="1"/>
  <c r="AM348"/>
  <c r="AL352"/>
  <c r="AU230"/>
  <c r="AV230" s="1"/>
  <c r="AM329"/>
  <c r="AM324"/>
  <c r="AU37"/>
  <c r="AV37" s="1"/>
  <c r="AK123"/>
  <c r="AL123" s="1"/>
  <c r="AX230"/>
  <c r="AY230" s="1"/>
  <c r="AM66"/>
  <c r="AK230"/>
  <c r="AM328"/>
  <c r="AK179"/>
  <c r="AL179" s="1"/>
  <c r="AU123"/>
  <c r="AV123" s="1"/>
  <c r="AX179"/>
  <c r="AY179" s="1"/>
  <c r="AM248"/>
  <c r="AM272"/>
  <c r="AX119"/>
  <c r="AY119" s="1"/>
  <c r="AX63"/>
  <c r="AY63" s="1"/>
  <c r="AX180"/>
  <c r="AY180" s="1"/>
  <c r="AK121"/>
  <c r="AM121" s="1"/>
  <c r="AK75"/>
  <c r="AL75" s="1"/>
  <c r="AK119"/>
  <c r="AL119" s="1"/>
  <c r="P185"/>
  <c r="P183" s="1"/>
  <c r="P182" s="1"/>
  <c r="AX121"/>
  <c r="AY121" s="1"/>
  <c r="AX185"/>
  <c r="AY185" s="1"/>
  <c r="AX75"/>
  <c r="AY75" s="1"/>
  <c r="AK185"/>
  <c r="AL185" s="1"/>
  <c r="AK180"/>
  <c r="AL278"/>
  <c r="AX123"/>
  <c r="AY123" s="1"/>
  <c r="AM350"/>
  <c r="AX21"/>
  <c r="AY21" s="1"/>
  <c r="AK64"/>
  <c r="AL64" s="1"/>
  <c r="AX68"/>
  <c r="AY68" s="1"/>
  <c r="AM169"/>
  <c r="AM249"/>
  <c r="AM188"/>
  <c r="AM349"/>
  <c r="AM74"/>
  <c r="AU21"/>
  <c r="AV21" s="1"/>
  <c r="AX83"/>
  <c r="AY83" s="1"/>
  <c r="AX67"/>
  <c r="AY67" s="1"/>
  <c r="AX20"/>
  <c r="AY20" s="1"/>
  <c r="AM70"/>
  <c r="AK67"/>
  <c r="AL77"/>
  <c r="AM379"/>
  <c r="AL351"/>
  <c r="AK68"/>
  <c r="AL68" s="1"/>
  <c r="AM170"/>
  <c r="AL124"/>
  <c r="AX64"/>
  <c r="AY64" s="1"/>
  <c r="AK241"/>
  <c r="AL241" s="1"/>
  <c r="P15"/>
  <c r="P13" s="1"/>
  <c r="P12" s="1"/>
  <c r="AK83"/>
  <c r="AM83" s="1"/>
  <c r="AK63"/>
  <c r="AX87"/>
  <c r="AY87" s="1"/>
  <c r="AM470"/>
  <c r="AM32"/>
  <c r="AX22"/>
  <c r="AY22" s="1"/>
  <c r="AX69"/>
  <c r="AY69" s="1"/>
  <c r="AM277"/>
  <c r="AL287"/>
  <c r="AM184"/>
  <c r="AK69"/>
  <c r="AK21"/>
  <c r="AK90"/>
  <c r="AL90" s="1"/>
  <c r="AX15"/>
  <c r="AY15" s="1"/>
  <c r="AU29"/>
  <c r="AV29" s="1"/>
  <c r="AX29"/>
  <c r="AY29" s="1"/>
  <c r="AK491"/>
  <c r="AL491" s="1"/>
  <c r="AK29"/>
  <c r="AL29" s="1"/>
  <c r="AK15"/>
  <c r="P87"/>
  <c r="P86" s="1"/>
  <c r="P85" s="1"/>
  <c r="AM193"/>
  <c r="AL193"/>
  <c r="AU491"/>
  <c r="AV491" s="1"/>
  <c r="AX23"/>
  <c r="AY23" s="1"/>
  <c r="AK20"/>
  <c r="AL20" s="1"/>
  <c r="AL229"/>
  <c r="AM276"/>
  <c r="AK23"/>
  <c r="AM78"/>
  <c r="AM65"/>
  <c r="AL38"/>
  <c r="AM36"/>
  <c r="AM31"/>
  <c r="AM28"/>
  <c r="G25"/>
  <c r="AQ25" s="1"/>
  <c r="AM243"/>
  <c r="AL243"/>
  <c r="AM330"/>
  <c r="AL330"/>
  <c r="AK192"/>
  <c r="AL192" s="1"/>
  <c r="AL751"/>
  <c r="AM751"/>
  <c r="AL403"/>
  <c r="AM403"/>
  <c r="AM766"/>
  <c r="AL766"/>
  <c r="AM268"/>
  <c r="AX491"/>
  <c r="AY491" s="1"/>
  <c r="AM401"/>
  <c r="AM292"/>
  <c r="AM408"/>
  <c r="AM247"/>
  <c r="AK22"/>
  <c r="AX168"/>
  <c r="AY168" s="1"/>
  <c r="AK168"/>
  <c r="G89"/>
  <c r="AQ89" s="1"/>
  <c r="AX290"/>
  <c r="AK290"/>
  <c r="AM326"/>
  <c r="AL326"/>
  <c r="AK266"/>
  <c r="AK267"/>
  <c r="G213"/>
  <c r="AQ213" s="1"/>
  <c r="G227"/>
  <c r="AQ227" s="1"/>
  <c r="AM14"/>
  <c r="AL14"/>
  <c r="AL765"/>
  <c r="AM765"/>
  <c r="G177"/>
  <c r="AQ177" s="1"/>
  <c r="AK246"/>
  <c r="AL246" s="1"/>
  <c r="AM710"/>
  <c r="AM407"/>
  <c r="AK13"/>
  <c r="AM730"/>
  <c r="AL730"/>
  <c r="AM734"/>
  <c r="AL734"/>
  <c r="AM738"/>
  <c r="AL738"/>
  <c r="AM733"/>
  <c r="AL733"/>
  <c r="AM729"/>
  <c r="AL729"/>
  <c r="AX482"/>
  <c r="AY482" s="1"/>
  <c r="AL618"/>
  <c r="AK482"/>
  <c r="AL482" s="1"/>
  <c r="AU38"/>
  <c r="AV38" s="1"/>
  <c r="AM483"/>
  <c r="AW169"/>
  <c r="AM699"/>
  <c r="AL699"/>
  <c r="AM705"/>
  <c r="AL705"/>
  <c r="AM704"/>
  <c r="AL704"/>
  <c r="AM489"/>
  <c r="AM701"/>
  <c r="AL701"/>
  <c r="AL703"/>
  <c r="AM703"/>
  <c r="AM488"/>
  <c r="AM487"/>
  <c r="AL621"/>
  <c r="AM621"/>
  <c r="AL620"/>
  <c r="AM620"/>
  <c r="AL619"/>
  <c r="AM619"/>
  <c r="AM614"/>
  <c r="AU710"/>
  <c r="AV710" s="1"/>
  <c r="AU350"/>
  <c r="AV350" s="1"/>
  <c r="AL437"/>
  <c r="AX267"/>
  <c r="AY267" s="1"/>
  <c r="AL460"/>
  <c r="AL462"/>
  <c r="AU705"/>
  <c r="AV705" s="1"/>
  <c r="AL431"/>
  <c r="AK459"/>
  <c r="AM459" s="1"/>
  <c r="AM468"/>
  <c r="AX750"/>
  <c r="AY750" s="1"/>
  <c r="AK750"/>
  <c r="AM436"/>
  <c r="AL436"/>
  <c r="AL429"/>
  <c r="AM429"/>
  <c r="AU464"/>
  <c r="AV464" s="1"/>
  <c r="AK430"/>
  <c r="AL430" s="1"/>
  <c r="AU248"/>
  <c r="AV248" s="1"/>
  <c r="AU460"/>
  <c r="AV460" s="1"/>
  <c r="AX459"/>
  <c r="AY459" s="1"/>
  <c r="AX430"/>
  <c r="AY430" s="1"/>
  <c r="AU74"/>
  <c r="AV74" s="1"/>
  <c r="AU268"/>
  <c r="AV268" s="1"/>
  <c r="AU31"/>
  <c r="AV31" s="1"/>
  <c r="AX214"/>
  <c r="AY214" s="1"/>
  <c r="AX428"/>
  <c r="AY428" s="1"/>
  <c r="AX275"/>
  <c r="AY275" s="1"/>
  <c r="AX13"/>
  <c r="AY13" s="1"/>
  <c r="AU287"/>
  <c r="AV287" s="1"/>
  <c r="AW192"/>
  <c r="AU170"/>
  <c r="AV170" s="1"/>
  <c r="G290"/>
  <c r="AX271"/>
  <c r="AY271" s="1"/>
  <c r="G12"/>
  <c r="AW266"/>
  <c r="AU272"/>
  <c r="AV272" s="1"/>
  <c r="AX286"/>
  <c r="AY286" s="1"/>
  <c r="AK285"/>
  <c r="AL285" s="1"/>
  <c r="AU14"/>
  <c r="AV14" s="1"/>
  <c r="G399"/>
  <c r="AW285"/>
  <c r="AW280"/>
  <c r="G245"/>
  <c r="AQ245" s="1"/>
  <c r="AU292"/>
  <c r="AV292" s="1"/>
  <c r="G61"/>
  <c r="AQ61" s="1"/>
  <c r="AU193"/>
  <c r="AV193" s="1"/>
  <c r="AU243"/>
  <c r="AV243" s="1"/>
  <c r="G81"/>
  <c r="AQ81" s="1"/>
  <c r="AU459"/>
  <c r="AV459" s="1"/>
  <c r="G274"/>
  <c r="AQ274" s="1"/>
  <c r="G34"/>
  <c r="AQ34" s="1"/>
  <c r="AX246"/>
  <c r="AY246" s="1"/>
  <c r="AK245"/>
  <c r="AX90"/>
  <c r="AY90" s="1"/>
  <c r="AU401"/>
  <c r="AV401" s="1"/>
  <c r="AU483"/>
  <c r="AV483" s="1"/>
  <c r="AU184"/>
  <c r="AV184" s="1"/>
  <c r="AU482"/>
  <c r="AV482" s="1"/>
  <c r="Z788" i="18" l="1"/>
  <c r="AM11"/>
  <c r="K781"/>
  <c r="K788"/>
  <c r="AM190"/>
  <c r="AL426"/>
  <c r="AM426"/>
  <c r="I776"/>
  <c r="AW776" s="1"/>
  <c r="AW774"/>
  <c r="AX773"/>
  <c r="AY773" s="1"/>
  <c r="AK773"/>
  <c r="AP773"/>
  <c r="AQ773" s="1"/>
  <c r="AX774"/>
  <c r="AY774" s="1"/>
  <c r="AK774"/>
  <c r="AP774"/>
  <c r="AQ774" s="1"/>
  <c r="H781"/>
  <c r="AL373"/>
  <c r="AM373"/>
  <c r="AW775"/>
  <c r="I800"/>
  <c r="AL318"/>
  <c r="AM318"/>
  <c r="AB373" i="17"/>
  <c r="AC190"/>
  <c r="AB11"/>
  <c r="AC11"/>
  <c r="AA457"/>
  <c r="AN457"/>
  <c r="AO457" s="1"/>
  <c r="I773"/>
  <c r="I791" s="1"/>
  <c r="AF457"/>
  <c r="AG457" s="1"/>
  <c r="I774"/>
  <c r="I781" s="1"/>
  <c r="AB339"/>
  <c r="AC339"/>
  <c r="AM776"/>
  <c r="AM774"/>
  <c r="H781"/>
  <c r="AM775"/>
  <c r="AB458"/>
  <c r="AC458"/>
  <c r="J791"/>
  <c r="J781"/>
  <c r="AB426"/>
  <c r="AC426"/>
  <c r="AQ426" i="15"/>
  <c r="J115"/>
  <c r="J112" s="1"/>
  <c r="J111" s="1"/>
  <c r="AQ427"/>
  <c r="G373"/>
  <c r="AQ399"/>
  <c r="AL610"/>
  <c r="AM610"/>
  <c r="G280"/>
  <c r="AQ280" s="1"/>
  <c r="AQ290"/>
  <c r="K608"/>
  <c r="AP608" s="1"/>
  <c r="AQ608" s="1"/>
  <c r="AP609"/>
  <c r="AQ609" s="1"/>
  <c r="AU116"/>
  <c r="AV116" s="1"/>
  <c r="P111"/>
  <c r="Q773"/>
  <c r="Q774"/>
  <c r="Q781" s="1"/>
  <c r="G11"/>
  <c r="G190"/>
  <c r="AL67" i="16"/>
  <c r="AL875"/>
  <c r="AM137"/>
  <c r="AK123"/>
  <c r="AL123" s="1"/>
  <c r="AM36"/>
  <c r="AM393"/>
  <c r="AM814"/>
  <c r="AM745"/>
  <c r="P65"/>
  <c r="AL580"/>
  <c r="AL412"/>
  <c r="AK129"/>
  <c r="AM129" s="1"/>
  <c r="AL911"/>
  <c r="AL31"/>
  <c r="AK19"/>
  <c r="AL19" s="1"/>
  <c r="AM102"/>
  <c r="AL68"/>
  <c r="AM66"/>
  <c r="AM72" i="15"/>
  <c r="AL291"/>
  <c r="AL116"/>
  <c r="AM485"/>
  <c r="AK35"/>
  <c r="AL35" s="1"/>
  <c r="AM87"/>
  <c r="AU291"/>
  <c r="AV291" s="1"/>
  <c r="P115"/>
  <c r="AU192"/>
  <c r="AV192" s="1"/>
  <c r="AM413" i="16"/>
  <c r="AL413"/>
  <c r="J353"/>
  <c r="AU354"/>
  <c r="AV354" s="1"/>
  <c r="AL490" i="15"/>
  <c r="AL131" i="16"/>
  <c r="AX35" i="15"/>
  <c r="AY35" s="1"/>
  <c r="AL747" i="16"/>
  <c r="AL80"/>
  <c r="AX19"/>
  <c r="AY19" s="1"/>
  <c r="AU290" i="15"/>
  <c r="AV290" s="1"/>
  <c r="G971" i="16"/>
  <c r="Q972"/>
  <c r="R978" s="1"/>
  <c r="AL354"/>
  <c r="AM354"/>
  <c r="AM92"/>
  <c r="H347"/>
  <c r="AX347" s="1"/>
  <c r="AY347" s="1"/>
  <c r="AX353"/>
  <c r="AY353" s="1"/>
  <c r="AK353"/>
  <c r="AL532"/>
  <c r="AM532"/>
  <c r="AM118"/>
  <c r="AL118"/>
  <c r="AL65"/>
  <c r="AM65"/>
  <c r="P234"/>
  <c r="P233" s="1"/>
  <c r="P135" s="1"/>
  <c r="AX101"/>
  <c r="AY101" s="1"/>
  <c r="AM750"/>
  <c r="AL750"/>
  <c r="P101"/>
  <c r="P98" s="1"/>
  <c r="AK13"/>
  <c r="AM13" s="1"/>
  <c r="AM73"/>
  <c r="AL73"/>
  <c r="AM72"/>
  <c r="AK101"/>
  <c r="AM101" s="1"/>
  <c r="AL409"/>
  <c r="AM409"/>
  <c r="AM408"/>
  <c r="AL408"/>
  <c r="N83"/>
  <c r="AX84"/>
  <c r="AY84" s="1"/>
  <c r="AK84"/>
  <c r="AX25"/>
  <c r="AY25" s="1"/>
  <c r="AK25"/>
  <c r="AL89"/>
  <c r="AM89"/>
  <c r="AL69"/>
  <c r="AM69"/>
  <c r="AK18"/>
  <c r="AL18" s="1"/>
  <c r="AX18"/>
  <c r="AY18" s="1"/>
  <c r="AU580"/>
  <c r="AV580" s="1"/>
  <c r="H383"/>
  <c r="AU742"/>
  <c r="AV742" s="1"/>
  <c r="AL293"/>
  <c r="AM293"/>
  <c r="AL687"/>
  <c r="AM687"/>
  <c r="AX233"/>
  <c r="AY233" s="1"/>
  <c r="AK233"/>
  <c r="AW347"/>
  <c r="AL454"/>
  <c r="AM454"/>
  <c r="AX98"/>
  <c r="AY98" s="1"/>
  <c r="AK98"/>
  <c r="J136"/>
  <c r="AU137"/>
  <c r="AV137" s="1"/>
  <c r="AL742"/>
  <c r="AM742"/>
  <c r="AM126"/>
  <c r="AL126"/>
  <c r="AL237"/>
  <c r="AM237"/>
  <c r="AM109"/>
  <c r="AL109"/>
  <c r="AK122"/>
  <c r="AL122" s="1"/>
  <c r="AX122"/>
  <c r="AY122" s="1"/>
  <c r="J296"/>
  <c r="AU296" s="1"/>
  <c r="AV296" s="1"/>
  <c r="AU297"/>
  <c r="AV297" s="1"/>
  <c r="AM105"/>
  <c r="AL105"/>
  <c r="AL297"/>
  <c r="AM297"/>
  <c r="AX26"/>
  <c r="AY26" s="1"/>
  <c r="P26"/>
  <c r="P25" s="1"/>
  <c r="AX13"/>
  <c r="AY13" s="1"/>
  <c r="P19"/>
  <c r="AX129"/>
  <c r="AY129" s="1"/>
  <c r="P129"/>
  <c r="AM583"/>
  <c r="AL133"/>
  <c r="AM133"/>
  <c r="AL15"/>
  <c r="AM15"/>
  <c r="AX292"/>
  <c r="AY292" s="1"/>
  <c r="AK292"/>
  <c r="AL234"/>
  <c r="AM234"/>
  <c r="P84"/>
  <c r="P83" s="1"/>
  <c r="G982"/>
  <c r="H740"/>
  <c r="AL71"/>
  <c r="AM71"/>
  <c r="AL21"/>
  <c r="AM21"/>
  <c r="AL88"/>
  <c r="AM88"/>
  <c r="AL20"/>
  <c r="AM20"/>
  <c r="AX128"/>
  <c r="AY128" s="1"/>
  <c r="AK128"/>
  <c r="AL35"/>
  <c r="AM35"/>
  <c r="AX136"/>
  <c r="AY136" s="1"/>
  <c r="H135"/>
  <c r="AK136"/>
  <c r="AL136" s="1"/>
  <c r="AM236"/>
  <c r="AL236"/>
  <c r="AM338"/>
  <c r="AL338"/>
  <c r="AU687"/>
  <c r="AV687" s="1"/>
  <c r="AL922"/>
  <c r="AM922"/>
  <c r="AX296"/>
  <c r="AY296" s="1"/>
  <c r="AK296"/>
  <c r="AL884"/>
  <c r="AM884"/>
  <c r="J98"/>
  <c r="AU98" s="1"/>
  <c r="AV98" s="1"/>
  <c r="AU101"/>
  <c r="AV101" s="1"/>
  <c r="AL23"/>
  <c r="AM23"/>
  <c r="H685"/>
  <c r="AL78"/>
  <c r="AM78"/>
  <c r="AX337"/>
  <c r="AY337" s="1"/>
  <c r="AK337"/>
  <c r="AK579"/>
  <c r="AL579" s="1"/>
  <c r="AX579"/>
  <c r="AY579" s="1"/>
  <c r="H578"/>
  <c r="H439"/>
  <c r="AL93"/>
  <c r="AM93"/>
  <c r="P13"/>
  <c r="AM81"/>
  <c r="AL81"/>
  <c r="AL85"/>
  <c r="AM85"/>
  <c r="AM392"/>
  <c r="AL392"/>
  <c r="G135"/>
  <c r="AL70"/>
  <c r="AM70"/>
  <c r="G403"/>
  <c r="AL28"/>
  <c r="AM28"/>
  <c r="AM451"/>
  <c r="AL451"/>
  <c r="AX12"/>
  <c r="AY12" s="1"/>
  <c r="H11"/>
  <c r="AK12"/>
  <c r="N33"/>
  <c r="AX34"/>
  <c r="AY34" s="1"/>
  <c r="AK34"/>
  <c r="AM77"/>
  <c r="AL77"/>
  <c r="G740"/>
  <c r="G795"/>
  <c r="AL30"/>
  <c r="AM30"/>
  <c r="G11"/>
  <c r="G578"/>
  <c r="AX234"/>
  <c r="AY234" s="1"/>
  <c r="AK26"/>
  <c r="AU527"/>
  <c r="AV527" s="1"/>
  <c r="AX123"/>
  <c r="AY123" s="1"/>
  <c r="AX65"/>
  <c r="AY65" s="1"/>
  <c r="P123"/>
  <c r="AM286" i="15"/>
  <c r="AM242"/>
  <c r="P190"/>
  <c r="AK427"/>
  <c r="AL427" s="1"/>
  <c r="AX228"/>
  <c r="AY228" s="1"/>
  <c r="AL346"/>
  <c r="AU403"/>
  <c r="AV403" s="1"/>
  <c r="AL345"/>
  <c r="H190"/>
  <c r="AM275"/>
  <c r="AU245"/>
  <c r="AV245" s="1"/>
  <c r="AK62"/>
  <c r="AL62" s="1"/>
  <c r="AM428"/>
  <c r="AM271"/>
  <c r="AU428"/>
  <c r="AV428" s="1"/>
  <c r="AM75"/>
  <c r="AX183"/>
  <c r="AY183" s="1"/>
  <c r="AM123"/>
  <c r="AK183"/>
  <c r="AL183" s="1"/>
  <c r="AM64"/>
  <c r="AK177"/>
  <c r="AM177" s="1"/>
  <c r="AL230"/>
  <c r="AM230"/>
  <c r="AK228"/>
  <c r="AL228" s="1"/>
  <c r="AM179"/>
  <c r="AX26"/>
  <c r="AY26" s="1"/>
  <c r="AL121"/>
  <c r="AM68"/>
  <c r="AX178"/>
  <c r="AY178" s="1"/>
  <c r="AK178"/>
  <c r="AL178" s="1"/>
  <c r="AM180"/>
  <c r="AL180"/>
  <c r="AM214"/>
  <c r="AM185"/>
  <c r="AM119"/>
  <c r="AX115"/>
  <c r="AY115" s="1"/>
  <c r="AK115"/>
  <c r="AL115" s="1"/>
  <c r="AK26"/>
  <c r="AL26" s="1"/>
  <c r="AK82"/>
  <c r="AL82" s="1"/>
  <c r="AX82"/>
  <c r="AY82" s="1"/>
  <c r="AM241"/>
  <c r="AL67"/>
  <c r="AM67"/>
  <c r="AX19"/>
  <c r="AY19" s="1"/>
  <c r="AK19"/>
  <c r="AL19" s="1"/>
  <c r="AX177"/>
  <c r="AY177" s="1"/>
  <c r="AX18"/>
  <c r="AY18" s="1"/>
  <c r="AM63"/>
  <c r="AL63"/>
  <c r="AX62"/>
  <c r="AY62" s="1"/>
  <c r="AL83"/>
  <c r="AL69"/>
  <c r="AM69"/>
  <c r="AL21"/>
  <c r="AM21"/>
  <c r="AM20"/>
  <c r="AM192"/>
  <c r="AL245"/>
  <c r="AM29"/>
  <c r="AM90"/>
  <c r="AK86"/>
  <c r="AX86"/>
  <c r="AY86" s="1"/>
  <c r="AM23"/>
  <c r="AL23"/>
  <c r="AL15"/>
  <c r="AM15"/>
  <c r="AL290"/>
  <c r="AX266"/>
  <c r="AY266" s="1"/>
  <c r="AM491"/>
  <c r="AL34"/>
  <c r="AK25"/>
  <c r="AM25" s="1"/>
  <c r="AX270"/>
  <c r="AY270" s="1"/>
  <c r="AK270"/>
  <c r="AX274"/>
  <c r="AY274" s="1"/>
  <c r="AK274"/>
  <c r="AL274" s="1"/>
  <c r="AL266"/>
  <c r="AM266"/>
  <c r="AX213"/>
  <c r="AY213" s="1"/>
  <c r="AL213"/>
  <c r="AM245"/>
  <c r="AU246"/>
  <c r="AV246" s="1"/>
  <c r="AK18"/>
  <c r="AM18" s="1"/>
  <c r="AM246"/>
  <c r="AM285"/>
  <c r="AK81"/>
  <c r="AL81" s="1"/>
  <c r="AX191"/>
  <c r="AY191" s="1"/>
  <c r="AK191"/>
  <c r="AL191" s="1"/>
  <c r="AX111"/>
  <c r="AY111" s="1"/>
  <c r="AK111"/>
  <c r="AX227"/>
  <c r="AY227" s="1"/>
  <c r="AK227"/>
  <c r="AL227" s="1"/>
  <c r="AX89"/>
  <c r="AY89" s="1"/>
  <c r="AK89"/>
  <c r="AL89" s="1"/>
  <c r="AX182"/>
  <c r="AY182" s="1"/>
  <c r="AK182"/>
  <c r="AL182" s="1"/>
  <c r="AM290"/>
  <c r="AM750"/>
  <c r="AL750"/>
  <c r="AL267"/>
  <c r="AM267"/>
  <c r="AL168"/>
  <c r="AM168"/>
  <c r="AL22"/>
  <c r="AM22"/>
  <c r="AX34"/>
  <c r="AY34" s="1"/>
  <c r="AK12"/>
  <c r="AM12" s="1"/>
  <c r="AM34"/>
  <c r="AL13"/>
  <c r="AM13"/>
  <c r="AM482"/>
  <c r="G480"/>
  <c r="AQ480" s="1"/>
  <c r="R775"/>
  <c r="AL459"/>
  <c r="AM430"/>
  <c r="AU266"/>
  <c r="AV266" s="1"/>
  <c r="AU267"/>
  <c r="AV267" s="1"/>
  <c r="AX25"/>
  <c r="AY25" s="1"/>
  <c r="G535"/>
  <c r="AU270"/>
  <c r="AV270" s="1"/>
  <c r="AU271"/>
  <c r="AV271" s="1"/>
  <c r="AX12"/>
  <c r="AY12" s="1"/>
  <c r="G457"/>
  <c r="AQ457" s="1"/>
  <c r="AX81"/>
  <c r="AY81" s="1"/>
  <c r="AX285"/>
  <c r="AY285" s="1"/>
  <c r="AY290"/>
  <c r="AX427"/>
  <c r="AY427" s="1"/>
  <c r="AX426"/>
  <c r="AU169"/>
  <c r="AV169" s="1"/>
  <c r="AU168"/>
  <c r="AV168" s="1"/>
  <c r="AX245"/>
  <c r="AY245" s="1"/>
  <c r="AU242"/>
  <c r="AV242" s="1"/>
  <c r="AW191"/>
  <c r="AU191"/>
  <c r="AV191" s="1"/>
  <c r="AU286"/>
  <c r="AV286" s="1"/>
  <c r="N792" i="18" l="1"/>
  <c r="G781"/>
  <c r="AL774"/>
  <c r="AM774"/>
  <c r="I808"/>
  <c r="I802"/>
  <c r="O802" s="1"/>
  <c r="I807"/>
  <c r="AM773"/>
  <c r="AL773"/>
  <c r="AF773" i="17"/>
  <c r="AG773" s="1"/>
  <c r="G781"/>
  <c r="AN773"/>
  <c r="AO773" s="1"/>
  <c r="AA773"/>
  <c r="AB773" s="1"/>
  <c r="AF774"/>
  <c r="AG774" s="1"/>
  <c r="AB457"/>
  <c r="AC457"/>
  <c r="AA774"/>
  <c r="AN774"/>
  <c r="AO774" s="1"/>
  <c r="AP190" i="15"/>
  <c r="AQ190" s="1"/>
  <c r="H774"/>
  <c r="H781" s="1"/>
  <c r="H773"/>
  <c r="AQ535"/>
  <c r="AU111"/>
  <c r="AV111" s="1"/>
  <c r="AL129" i="16"/>
  <c r="AK347"/>
  <c r="AL347" s="1"/>
  <c r="AM123"/>
  <c r="AM19"/>
  <c r="AM35" i="15"/>
  <c r="AU115"/>
  <c r="AV115" s="1"/>
  <c r="AU353" i="16"/>
  <c r="AV353" s="1"/>
  <c r="J347"/>
  <c r="AU347" s="1"/>
  <c r="AV347" s="1"/>
  <c r="AL101"/>
  <c r="O810"/>
  <c r="AM122"/>
  <c r="AL353"/>
  <c r="AM353"/>
  <c r="AL13"/>
  <c r="AL25"/>
  <c r="AM25"/>
  <c r="P18"/>
  <c r="AL98"/>
  <c r="AM98"/>
  <c r="P122"/>
  <c r="AL12"/>
  <c r="AM12"/>
  <c r="AU136"/>
  <c r="AV136" s="1"/>
  <c r="AL84"/>
  <c r="AM84"/>
  <c r="AM18"/>
  <c r="AL26"/>
  <c r="AM26"/>
  <c r="G977"/>
  <c r="G983"/>
  <c r="AL337"/>
  <c r="AM337"/>
  <c r="AK83"/>
  <c r="AX83"/>
  <c r="AY83" s="1"/>
  <c r="AL34"/>
  <c r="AM34"/>
  <c r="P12"/>
  <c r="AL296"/>
  <c r="AM296"/>
  <c r="AX33"/>
  <c r="AY33" s="1"/>
  <c r="AK33"/>
  <c r="AK578"/>
  <c r="AL578" s="1"/>
  <c r="AX578"/>
  <c r="AY578" s="1"/>
  <c r="AX135"/>
  <c r="AY135" s="1"/>
  <c r="AK135"/>
  <c r="AL135" s="1"/>
  <c r="AL128"/>
  <c r="AM128"/>
  <c r="AL292"/>
  <c r="AM292"/>
  <c r="P128"/>
  <c r="AL233"/>
  <c r="AM233"/>
  <c r="AM579"/>
  <c r="AM136"/>
  <c r="AM427" i="15"/>
  <c r="AM62"/>
  <c r="AL177"/>
  <c r="AM183"/>
  <c r="AM228"/>
  <c r="AM178"/>
  <c r="AM19"/>
  <c r="AM82"/>
  <c r="AM26"/>
  <c r="AM115"/>
  <c r="AL18"/>
  <c r="AM213"/>
  <c r="AM274"/>
  <c r="AM227"/>
  <c r="AX85"/>
  <c r="AY85" s="1"/>
  <c r="AK85"/>
  <c r="AL86"/>
  <c r="AM86"/>
  <c r="AL12"/>
  <c r="AM89"/>
  <c r="AM81"/>
  <c r="AL25"/>
  <c r="AX280"/>
  <c r="AY280" s="1"/>
  <c r="AK280"/>
  <c r="AL280" s="1"/>
  <c r="AX190"/>
  <c r="AY190" s="1"/>
  <c r="AK190"/>
  <c r="AL190" s="1"/>
  <c r="AM270"/>
  <c r="AL270"/>
  <c r="AM111"/>
  <c r="AL111"/>
  <c r="AM191"/>
  <c r="AM182"/>
  <c r="R776"/>
  <c r="AK426"/>
  <c r="AL426" s="1"/>
  <c r="AU241"/>
  <c r="AV241" s="1"/>
  <c r="AY426"/>
  <c r="AU285"/>
  <c r="AV285" s="1"/>
  <c r="AU280"/>
  <c r="AV280" s="1"/>
  <c r="AC773" i="17" l="1"/>
  <c r="AB774"/>
  <c r="AC774"/>
  <c r="AM347" i="16"/>
  <c r="P810"/>
  <c r="AU810" s="1"/>
  <c r="AV810" s="1"/>
  <c r="AW810"/>
  <c r="AL83"/>
  <c r="AM83"/>
  <c r="AL33"/>
  <c r="AM33"/>
  <c r="AM135"/>
  <c r="AM578"/>
  <c r="AL85" i="15"/>
  <c r="AM85"/>
  <c r="AM190"/>
  <c r="AM280"/>
  <c r="AM426"/>
  <c r="AW712"/>
  <c r="O1001" i="16" l="1"/>
  <c r="X775" i="15"/>
  <c r="U775"/>
  <c r="U776" l="1"/>
  <c r="X776"/>
  <c r="O915" i="16" l="1"/>
  <c r="P915" s="1"/>
  <c r="O733" i="15"/>
  <c r="P733" s="1"/>
  <c r="N918" i="16" l="1"/>
  <c r="P918" l="1"/>
  <c r="AK918"/>
  <c r="AX918"/>
  <c r="AY918" s="1"/>
  <c r="AU918"/>
  <c r="AV918" s="1"/>
  <c r="P736" i="15"/>
  <c r="AU736" s="1"/>
  <c r="AV736" s="1"/>
  <c r="AK736"/>
  <c r="AX736"/>
  <c r="AY736" s="1"/>
  <c r="AM918" i="16" l="1"/>
  <c r="AL918"/>
  <c r="I914"/>
  <c r="I732" i="15"/>
  <c r="AL736"/>
  <c r="AM736"/>
  <c r="J914" i="16" l="1"/>
  <c r="J732" i="15"/>
  <c r="O806" i="16" l="1"/>
  <c r="O619" i="15"/>
  <c r="O533" i="16" l="1"/>
  <c r="AW806"/>
  <c r="P806"/>
  <c r="AU806" s="1"/>
  <c r="AV806" s="1"/>
  <c r="AW619" i="15"/>
  <c r="P619"/>
  <c r="AU619" s="1"/>
  <c r="AV619" s="1"/>
  <c r="O914" i="16" l="1"/>
  <c r="AW914" s="1"/>
  <c r="O732" i="15"/>
  <c r="AW732" s="1"/>
  <c r="AW533" i="16"/>
  <c r="P533"/>
  <c r="AU533"/>
  <c r="AV533" s="1"/>
  <c r="L414" l="1"/>
  <c r="M414" s="1"/>
  <c r="L351" i="15"/>
  <c r="M351" s="1"/>
  <c r="L503" i="16"/>
  <c r="M503" s="1"/>
  <c r="O968" l="1"/>
  <c r="O763" i="15"/>
  <c r="L390" i="16"/>
  <c r="L326" i="15"/>
  <c r="L323" s="1"/>
  <c r="L319" s="1"/>
  <c r="L318" s="1"/>
  <c r="L695" i="16"/>
  <c r="M695" s="1"/>
  <c r="L468" i="15"/>
  <c r="M468" s="1"/>
  <c r="L347"/>
  <c r="L344" s="1"/>
  <c r="L340" s="1"/>
  <c r="L339" s="1"/>
  <c r="L410" i="16"/>
  <c r="L81"/>
  <c r="L78" i="15"/>
  <c r="L586" i="16"/>
  <c r="L433" i="15"/>
  <c r="L430" s="1"/>
  <c r="L427" s="1"/>
  <c r="L426" s="1"/>
  <c r="O913" i="16"/>
  <c r="AW913" s="1"/>
  <c r="O731" i="15"/>
  <c r="AW731" s="1"/>
  <c r="O640" i="16"/>
  <c r="O543" i="15"/>
  <c r="O868" i="16"/>
  <c r="O867" s="1"/>
  <c r="O698" i="15"/>
  <c r="O697" s="1"/>
  <c r="I16" i="16" l="1"/>
  <c r="I16" i="15"/>
  <c r="I67" i="16"/>
  <c r="I64" i="15"/>
  <c r="I80" i="16"/>
  <c r="I77" i="15"/>
  <c r="L131" i="16"/>
  <c r="L185" i="15"/>
  <c r="L183" s="1"/>
  <c r="L182" s="1"/>
  <c r="O442" i="16"/>
  <c r="O379" i="15"/>
  <c r="O378" s="1"/>
  <c r="O374" s="1"/>
  <c r="I451" i="16"/>
  <c r="O454"/>
  <c r="O526"/>
  <c r="O402" i="15"/>
  <c r="I643" i="16"/>
  <c r="I546" i="15"/>
  <c r="L693" i="16"/>
  <c r="L466" i="15"/>
  <c r="I748" i="16"/>
  <c r="I488" i="15"/>
  <c r="L750" i="16"/>
  <c r="L490" i="15"/>
  <c r="L484" s="1"/>
  <c r="L481" s="1"/>
  <c r="L480" s="1"/>
  <c r="I879" i="16"/>
  <c r="I711" i="15"/>
  <c r="O872" i="16"/>
  <c r="AW872" s="1"/>
  <c r="O702" i="15"/>
  <c r="AW702" s="1"/>
  <c r="I919" i="16"/>
  <c r="I737" i="15"/>
  <c r="O910" i="16"/>
  <c r="AW910" s="1"/>
  <c r="O728" i="15"/>
  <c r="AW728" s="1"/>
  <c r="O964" i="16"/>
  <c r="AW964" s="1"/>
  <c r="O754" i="15"/>
  <c r="AW754" s="1"/>
  <c r="M586" i="16"/>
  <c r="M81"/>
  <c r="AW81"/>
  <c r="AU81"/>
  <c r="AV81" s="1"/>
  <c r="AJ410"/>
  <c r="J397"/>
  <c r="AW410"/>
  <c r="M390"/>
  <c r="AU390" s="1"/>
  <c r="AV390" s="1"/>
  <c r="AW390"/>
  <c r="AW968"/>
  <c r="P968"/>
  <c r="AU968" s="1"/>
  <c r="AV968" s="1"/>
  <c r="I75"/>
  <c r="I72" i="15"/>
  <c r="I71" s="1"/>
  <c r="I79" i="16"/>
  <c r="I76" i="15"/>
  <c r="L80" i="16"/>
  <c r="L77" i="15"/>
  <c r="L71" s="1"/>
  <c r="L61" s="1"/>
  <c r="I95" i="16"/>
  <c r="I91" i="15"/>
  <c r="I90" s="1"/>
  <c r="I89" s="1"/>
  <c r="I416" i="16"/>
  <c r="I352" i="15"/>
  <c r="O443" i="16"/>
  <c r="AW443" s="1"/>
  <c r="O380" i="15"/>
  <c r="AW380" s="1"/>
  <c r="I454" i="16"/>
  <c r="L501"/>
  <c r="I587"/>
  <c r="I434" i="15"/>
  <c r="L588" i="16"/>
  <c r="L435" i="15"/>
  <c r="I640" i="16"/>
  <c r="I543" i="15"/>
  <c r="AW543" s="1"/>
  <c r="I747" i="16"/>
  <c r="I487" i="15"/>
  <c r="I868" i="16"/>
  <c r="I698" i="15"/>
  <c r="I697" s="1"/>
  <c r="O871" i="16"/>
  <c r="O701" i="15"/>
  <c r="O700" s="1"/>
  <c r="O696" s="1"/>
  <c r="O909" i="16"/>
  <c r="O727" i="15"/>
  <c r="O726" s="1"/>
  <c r="O722" s="1"/>
  <c r="O963" i="16"/>
  <c r="O753" i="15"/>
  <c r="O752" s="1"/>
  <c r="O749" s="1"/>
  <c r="L237" i="16"/>
  <c r="O879"/>
  <c r="O711" i="15"/>
  <c r="P711" s="1"/>
  <c r="M433"/>
  <c r="M430" s="1"/>
  <c r="M427" s="1"/>
  <c r="M426" s="1"/>
  <c r="AW78"/>
  <c r="M78"/>
  <c r="AU78" s="1"/>
  <c r="AV78" s="1"/>
  <c r="L589" i="16"/>
  <c r="L436" i="15"/>
  <c r="AJ347"/>
  <c r="AW347"/>
  <c r="J333"/>
  <c r="AW326"/>
  <c r="M326"/>
  <c r="AU326" s="1"/>
  <c r="AV326" s="1"/>
  <c r="AW763"/>
  <c r="P763"/>
  <c r="AU763" s="1"/>
  <c r="AV763" s="1"/>
  <c r="O695" l="1"/>
  <c r="X998" i="16"/>
  <c r="X800" i="15"/>
  <c r="I35" i="16"/>
  <c r="I36" i="15"/>
  <c r="I35" s="1"/>
  <c r="I34" s="1"/>
  <c r="I72" i="16"/>
  <c r="I69" i="15"/>
  <c r="I31" i="16"/>
  <c r="I32" i="15"/>
  <c r="I392" i="16"/>
  <c r="I328" i="15"/>
  <c r="I86" i="16"/>
  <c r="AW436" i="15"/>
  <c r="M436"/>
  <c r="AU436" s="1"/>
  <c r="AV436" s="1"/>
  <c r="AW879" i="16"/>
  <c r="P879"/>
  <c r="M237"/>
  <c r="M234" s="1"/>
  <c r="M233" s="1"/>
  <c r="L234"/>
  <c r="L233" s="1"/>
  <c r="P753" i="15"/>
  <c r="AW753"/>
  <c r="AW727"/>
  <c r="AW701"/>
  <c r="P701"/>
  <c r="AW698"/>
  <c r="J698"/>
  <c r="J697" s="1"/>
  <c r="J487"/>
  <c r="AU487" s="1"/>
  <c r="AV487" s="1"/>
  <c r="AW487"/>
  <c r="AW435"/>
  <c r="M435"/>
  <c r="AU435" s="1"/>
  <c r="AV435" s="1"/>
  <c r="J434"/>
  <c r="J352"/>
  <c r="J91"/>
  <c r="AW91"/>
  <c r="M77"/>
  <c r="AW76"/>
  <c r="J76"/>
  <c r="AW75" i="16"/>
  <c r="J75"/>
  <c r="AW737" i="15"/>
  <c r="J737"/>
  <c r="AW711"/>
  <c r="J711"/>
  <c r="AU711" s="1"/>
  <c r="AV711" s="1"/>
  <c r="M490"/>
  <c r="AW488"/>
  <c r="J488"/>
  <c r="AU488" s="1"/>
  <c r="AV488" s="1"/>
  <c r="AW466"/>
  <c r="M466"/>
  <c r="AU466" s="1"/>
  <c r="AV466" s="1"/>
  <c r="AW546"/>
  <c r="J546"/>
  <c r="AW402"/>
  <c r="O373"/>
  <c r="AW378"/>
  <c r="P379"/>
  <c r="AW379"/>
  <c r="M185"/>
  <c r="M183" s="1"/>
  <c r="M182" s="1"/>
  <c r="AW185"/>
  <c r="J77"/>
  <c r="AW77"/>
  <c r="AW67" i="16"/>
  <c r="J67"/>
  <c r="AU67" s="1"/>
  <c r="AV67" s="1"/>
  <c r="J16"/>
  <c r="L690"/>
  <c r="L462" i="15"/>
  <c r="L461" s="1"/>
  <c r="L458" s="1"/>
  <c r="L457" s="1"/>
  <c r="I393" i="16"/>
  <c r="I329" i="15"/>
  <c r="I125" i="16"/>
  <c r="I179" i="15"/>
  <c r="I178" s="1"/>
  <c r="I177" s="1"/>
  <c r="I78" i="16"/>
  <c r="I74" s="1"/>
  <c r="I75" i="15"/>
  <c r="L691" i="16"/>
  <c r="AW691" s="1"/>
  <c r="L463" i="15"/>
  <c r="AW463" s="1"/>
  <c r="I237" i="16"/>
  <c r="O805"/>
  <c r="P805" s="1"/>
  <c r="O618" i="15"/>
  <c r="P618" s="1"/>
  <c r="I391" i="16"/>
  <c r="I327" i="15"/>
  <c r="I69" i="16"/>
  <c r="I66" i="15"/>
  <c r="I20" i="16"/>
  <c r="I20" i="15"/>
  <c r="I19" s="1"/>
  <c r="I18" s="1"/>
  <c r="I15" i="16"/>
  <c r="I15" i="15"/>
  <c r="I13" s="1"/>
  <c r="I12" s="1"/>
  <c r="I915" i="16"/>
  <c r="I733" i="15"/>
  <c r="M589" i="16"/>
  <c r="AU589" s="1"/>
  <c r="AV589" s="1"/>
  <c r="AW589"/>
  <c r="P963"/>
  <c r="AU963" s="1"/>
  <c r="AV963" s="1"/>
  <c r="AW963"/>
  <c r="O962"/>
  <c r="AW909"/>
  <c r="O908"/>
  <c r="O905" s="1"/>
  <c r="AW871"/>
  <c r="P871"/>
  <c r="AU871"/>
  <c r="AV871" s="1"/>
  <c r="I867"/>
  <c r="AW868"/>
  <c r="J868"/>
  <c r="J867" s="1"/>
  <c r="AW747"/>
  <c r="J747"/>
  <c r="AU747" s="1"/>
  <c r="AV747" s="1"/>
  <c r="AW640"/>
  <c r="AW588"/>
  <c r="M588"/>
  <c r="AU588" s="1"/>
  <c r="AV588" s="1"/>
  <c r="J587"/>
  <c r="AW501"/>
  <c r="L500"/>
  <c r="AW454"/>
  <c r="J454"/>
  <c r="J416"/>
  <c r="AW95"/>
  <c r="J95"/>
  <c r="L74"/>
  <c r="L64" s="1"/>
  <c r="M80"/>
  <c r="J79"/>
  <c r="AW79"/>
  <c r="AW72" i="15"/>
  <c r="J72"/>
  <c r="AW919" i="16"/>
  <c r="J919"/>
  <c r="J879"/>
  <c r="AU879" s="1"/>
  <c r="AV879" s="1"/>
  <c r="M750"/>
  <c r="L744"/>
  <c r="L741" s="1"/>
  <c r="J748"/>
  <c r="AU748" s="1"/>
  <c r="AV748" s="1"/>
  <c r="AW748"/>
  <c r="AW693"/>
  <c r="M693"/>
  <c r="AU693" s="1"/>
  <c r="AV693" s="1"/>
  <c r="J643"/>
  <c r="AW643"/>
  <c r="AW526"/>
  <c r="O524"/>
  <c r="O523" s="1"/>
  <c r="O450"/>
  <c r="O449" s="1"/>
  <c r="P454"/>
  <c r="AW451"/>
  <c r="J451"/>
  <c r="AU451" s="1"/>
  <c r="AV451" s="1"/>
  <c r="I450"/>
  <c r="O441"/>
  <c r="AW441" s="1"/>
  <c r="AW442"/>
  <c r="O440"/>
  <c r="P442"/>
  <c r="AW131"/>
  <c r="L129"/>
  <c r="M131"/>
  <c r="M129" s="1"/>
  <c r="M128" s="1"/>
  <c r="AW80"/>
  <c r="J80"/>
  <c r="AW64" i="15"/>
  <c r="J64"/>
  <c r="AU64" s="1"/>
  <c r="AV64" s="1"/>
  <c r="J16"/>
  <c r="AU753" l="1"/>
  <c r="AV753" s="1"/>
  <c r="P752"/>
  <c r="P749" s="1"/>
  <c r="AU701"/>
  <c r="AV701" s="1"/>
  <c r="P700"/>
  <c r="AU379"/>
  <c r="AV379" s="1"/>
  <c r="P378"/>
  <c r="P374" s="1"/>
  <c r="AU91"/>
  <c r="AV91" s="1"/>
  <c r="J90"/>
  <c r="J89" s="1"/>
  <c r="AU72"/>
  <c r="AV72" s="1"/>
  <c r="J71"/>
  <c r="AW74" i="16"/>
  <c r="AU77" i="15"/>
  <c r="AV77" s="1"/>
  <c r="AU185"/>
  <c r="AV185" s="1"/>
  <c r="AU80" i="16"/>
  <c r="AV80" s="1"/>
  <c r="AU131"/>
  <c r="AV131" s="1"/>
  <c r="AU454"/>
  <c r="AV454" s="1"/>
  <c r="L740"/>
  <c r="L128"/>
  <c r="AW129"/>
  <c r="AU129"/>
  <c r="AV129" s="1"/>
  <c r="AU442"/>
  <c r="AV442" s="1"/>
  <c r="AW450"/>
  <c r="I449"/>
  <c r="AU95"/>
  <c r="AV95" s="1"/>
  <c r="AW733" i="15"/>
  <c r="J733"/>
  <c r="AU733" s="1"/>
  <c r="AV733" s="1"/>
  <c r="J15"/>
  <c r="J13" s="1"/>
  <c r="J12" s="1"/>
  <c r="AW15"/>
  <c r="J20"/>
  <c r="AW20"/>
  <c r="AW66"/>
  <c r="J66"/>
  <c r="AU66" s="1"/>
  <c r="AV66" s="1"/>
  <c r="AW327"/>
  <c r="J327"/>
  <c r="AW237" i="16"/>
  <c r="J237"/>
  <c r="AU237" s="1"/>
  <c r="AV237" s="1"/>
  <c r="AW75" i="15"/>
  <c r="J75"/>
  <c r="AU75" s="1"/>
  <c r="AV75" s="1"/>
  <c r="AW179"/>
  <c r="J179"/>
  <c r="J329"/>
  <c r="AU329" s="1"/>
  <c r="AV329" s="1"/>
  <c r="AW329"/>
  <c r="AW690" i="16"/>
  <c r="L689"/>
  <c r="L686" s="1"/>
  <c r="L685" s="1"/>
  <c r="M690"/>
  <c r="AU690" s="1"/>
  <c r="AV690" s="1"/>
  <c r="AW183" i="15"/>
  <c r="AU183"/>
  <c r="AV183" s="1"/>
  <c r="AW374"/>
  <c r="O801" i="16"/>
  <c r="O614" i="15"/>
  <c r="AW697"/>
  <c r="AW392" i="16"/>
  <c r="J392"/>
  <c r="AU392" s="1"/>
  <c r="AV392" s="1"/>
  <c r="J31"/>
  <c r="AW69" i="15"/>
  <c r="J69"/>
  <c r="AU69" s="1"/>
  <c r="AV69" s="1"/>
  <c r="AW36"/>
  <c r="J36"/>
  <c r="J35" s="1"/>
  <c r="J34" s="1"/>
  <c r="O439" i="16"/>
  <c r="AW440"/>
  <c r="J450"/>
  <c r="J449" s="1"/>
  <c r="L497"/>
  <c r="AW867"/>
  <c r="O958"/>
  <c r="AW962"/>
  <c r="AW915"/>
  <c r="J915"/>
  <c r="AU915" s="1"/>
  <c r="AV915" s="1"/>
  <c r="I13"/>
  <c r="AW15"/>
  <c r="J15"/>
  <c r="J13" s="1"/>
  <c r="J12" s="1"/>
  <c r="AW20"/>
  <c r="J20"/>
  <c r="AU20" s="1"/>
  <c r="AV20" s="1"/>
  <c r="AW69"/>
  <c r="J69"/>
  <c r="AU69" s="1"/>
  <c r="AV69" s="1"/>
  <c r="AW391"/>
  <c r="J391"/>
  <c r="AW78"/>
  <c r="J78"/>
  <c r="J74" s="1"/>
  <c r="AW125"/>
  <c r="J125"/>
  <c r="AU125" s="1"/>
  <c r="AV125" s="1"/>
  <c r="AW393"/>
  <c r="J393"/>
  <c r="AU393" s="1"/>
  <c r="AV393" s="1"/>
  <c r="AW462" i="15"/>
  <c r="M462"/>
  <c r="AU75" i="16"/>
  <c r="AV75" s="1"/>
  <c r="AW752" i="15"/>
  <c r="AW86" i="16"/>
  <c r="J86"/>
  <c r="AU86"/>
  <c r="AV86" s="1"/>
  <c r="AW328" i="15"/>
  <c r="J328"/>
  <c r="AU328" s="1"/>
  <c r="AV328" s="1"/>
  <c r="J32"/>
  <c r="AW72" i="16"/>
  <c r="J72"/>
  <c r="AU72" s="1"/>
  <c r="AV72" s="1"/>
  <c r="J35"/>
  <c r="J34" s="1"/>
  <c r="J33" s="1"/>
  <c r="AW35"/>
  <c r="I34"/>
  <c r="AU462" i="15" l="1"/>
  <c r="AV462" s="1"/>
  <c r="M461"/>
  <c r="M458" s="1"/>
  <c r="M457" s="1"/>
  <c r="AU179"/>
  <c r="AV179" s="1"/>
  <c r="J178"/>
  <c r="J177" s="1"/>
  <c r="AU20"/>
  <c r="AV20" s="1"/>
  <c r="J19"/>
  <c r="J18" s="1"/>
  <c r="AU78" i="16"/>
  <c r="AV78" s="1"/>
  <c r="AU36" i="15"/>
  <c r="AV36" s="1"/>
  <c r="AU15"/>
  <c r="AV15" s="1"/>
  <c r="AU35" i="16"/>
  <c r="AV35" s="1"/>
  <c r="AU15"/>
  <c r="AV15" s="1"/>
  <c r="AW958"/>
  <c r="AW35" i="15"/>
  <c r="AU35"/>
  <c r="AV35" s="1"/>
  <c r="O612"/>
  <c r="O610" s="1"/>
  <c r="O609" s="1"/>
  <c r="O608" s="1"/>
  <c r="AW614"/>
  <c r="P614"/>
  <c r="AU614" s="1"/>
  <c r="AV614" s="1"/>
  <c r="AW182"/>
  <c r="AU182"/>
  <c r="AV182" s="1"/>
  <c r="AW449" i="16"/>
  <c r="I33"/>
  <c r="AW34"/>
  <c r="AU34"/>
  <c r="AV34" s="1"/>
  <c r="AW749" i="15"/>
  <c r="I12" i="16"/>
  <c r="L439"/>
  <c r="AW71" i="15"/>
  <c r="O800" i="16"/>
  <c r="O796" s="1"/>
  <c r="P801"/>
  <c r="AW801"/>
  <c r="AU801"/>
  <c r="AV801" s="1"/>
  <c r="AW128"/>
  <c r="AU128"/>
  <c r="AV128" s="1"/>
  <c r="AW33" l="1"/>
  <c r="AU33"/>
  <c r="AV33" s="1"/>
  <c r="AU34" i="15"/>
  <c r="AV34" s="1"/>
  <c r="AW34"/>
  <c r="L180" i="16" l="1"/>
  <c r="L217" i="15"/>
  <c r="O874" i="16"/>
  <c r="P874" s="1"/>
  <c r="O704" i="15"/>
  <c r="P704" s="1"/>
  <c r="L416" i="16" l="1"/>
  <c r="L352" i="15"/>
  <c r="AW217"/>
  <c r="M217"/>
  <c r="AU217" s="1"/>
  <c r="AV217" s="1"/>
  <c r="L16" i="16"/>
  <c r="L16" i="15"/>
  <c r="L587" i="16"/>
  <c r="L434" i="15"/>
  <c r="M180" i="16"/>
  <c r="AU180" s="1"/>
  <c r="AV180" s="1"/>
  <c r="AW180"/>
  <c r="I874" l="1"/>
  <c r="I704" i="15"/>
  <c r="I28" i="16"/>
  <c r="I28" i="15"/>
  <c r="I26" s="1"/>
  <c r="I25" s="1"/>
  <c r="M434"/>
  <c r="AW434"/>
  <c r="M16"/>
  <c r="AW16"/>
  <c r="M416" i="16"/>
  <c r="AU416" s="1"/>
  <c r="AV416" s="1"/>
  <c r="L407"/>
  <c r="L404" s="1"/>
  <c r="L403" s="1"/>
  <c r="AW416"/>
  <c r="AJ416"/>
  <c r="I348" i="15"/>
  <c r="I411" i="16"/>
  <c r="I873"/>
  <c r="I703" i="15"/>
  <c r="I700" s="1"/>
  <c r="I696" s="1"/>
  <c r="M587" i="16"/>
  <c r="M583" s="1"/>
  <c r="M579" s="1"/>
  <c r="M578" s="1"/>
  <c r="L583"/>
  <c r="L579" s="1"/>
  <c r="AW587"/>
  <c r="L31"/>
  <c r="L32" i="15"/>
  <c r="L26" s="1"/>
  <c r="L25" s="1"/>
  <c r="M16" i="16"/>
  <c r="M13" s="1"/>
  <c r="M12" s="1"/>
  <c r="L13"/>
  <c r="AW16"/>
  <c r="M352" i="15"/>
  <c r="AU352" s="1"/>
  <c r="AV352" s="1"/>
  <c r="AJ352"/>
  <c r="AW352"/>
  <c r="AU16" i="16" l="1"/>
  <c r="AV16" s="1"/>
  <c r="AU16" i="15"/>
  <c r="AV16" s="1"/>
  <c r="AU434"/>
  <c r="AV434" s="1"/>
  <c r="I750" i="16"/>
  <c r="I490" i="15"/>
  <c r="L12" i="16"/>
  <c r="AU13"/>
  <c r="AV13" s="1"/>
  <c r="AW13"/>
  <c r="M32" i="15"/>
  <c r="M26" s="1"/>
  <c r="M25" s="1"/>
  <c r="AW32"/>
  <c r="J873" i="16"/>
  <c r="I870"/>
  <c r="AJ348" i="15"/>
  <c r="AW348"/>
  <c r="J348"/>
  <c r="AU348" s="1"/>
  <c r="AV348" s="1"/>
  <c r="J28"/>
  <c r="J26" s="1"/>
  <c r="J25" s="1"/>
  <c r="AW28"/>
  <c r="AW704"/>
  <c r="J704"/>
  <c r="AU704" s="1"/>
  <c r="AV704" s="1"/>
  <c r="I911" i="16"/>
  <c r="I729" i="15"/>
  <c r="I726" s="1"/>
  <c r="I722" s="1"/>
  <c r="I695" s="1"/>
  <c r="I22" i="16"/>
  <c r="I22" i="15"/>
  <c r="L178" i="16"/>
  <c r="L216" i="15"/>
  <c r="L214" s="1"/>
  <c r="L213" s="1"/>
  <c r="L26" i="16"/>
  <c r="L25" s="1"/>
  <c r="M31"/>
  <c r="M26" s="1"/>
  <c r="M25" s="1"/>
  <c r="AW31"/>
  <c r="AU31"/>
  <c r="AV31" s="1"/>
  <c r="AU587"/>
  <c r="AV587" s="1"/>
  <c r="L578"/>
  <c r="J703" i="15"/>
  <c r="J700" s="1"/>
  <c r="J696" s="1"/>
  <c r="AJ411" i="16"/>
  <c r="AW411"/>
  <c r="J411"/>
  <c r="AU411" s="1"/>
  <c r="AV411" s="1"/>
  <c r="L11" i="15"/>
  <c r="AU13"/>
  <c r="AV13" s="1"/>
  <c r="AW13"/>
  <c r="I26" i="16"/>
  <c r="J28"/>
  <c r="J26" s="1"/>
  <c r="J25" s="1"/>
  <c r="AW28"/>
  <c r="AU28"/>
  <c r="AV28" s="1"/>
  <c r="J874"/>
  <c r="AW874"/>
  <c r="AU874"/>
  <c r="AV874" s="1"/>
  <c r="AU28" i="15" l="1"/>
  <c r="AV28" s="1"/>
  <c r="AU32"/>
  <c r="AV32" s="1"/>
  <c r="AW216"/>
  <c r="M216"/>
  <c r="AW22" i="16"/>
  <c r="J22"/>
  <c r="AU22" s="1"/>
  <c r="AV22" s="1"/>
  <c r="AW729" i="15"/>
  <c r="J729"/>
  <c r="J726" s="1"/>
  <c r="J722" s="1"/>
  <c r="J695" s="1"/>
  <c r="AW26"/>
  <c r="AU26"/>
  <c r="AV26" s="1"/>
  <c r="I866" i="16"/>
  <c r="J490" i="15"/>
  <c r="AU490" s="1"/>
  <c r="AV490" s="1"/>
  <c r="AW490"/>
  <c r="I586" i="16"/>
  <c r="I433" i="15"/>
  <c r="I68" i="16"/>
  <c r="I65" i="15"/>
  <c r="O646" i="16"/>
  <c r="O549" i="15"/>
  <c r="I532" i="16"/>
  <c r="I408" i="15"/>
  <c r="I400" s="1"/>
  <c r="I399" s="1"/>
  <c r="I25" i="16"/>
  <c r="AW26"/>
  <c r="AU26"/>
  <c r="AV26" s="1"/>
  <c r="AU12" i="15"/>
  <c r="AV12" s="1"/>
  <c r="AW12"/>
  <c r="M178" i="16"/>
  <c r="M176" s="1"/>
  <c r="M175" s="1"/>
  <c r="M135" s="1"/>
  <c r="L176"/>
  <c r="AW178"/>
  <c r="AW22" i="15"/>
  <c r="J22"/>
  <c r="AU22" s="1"/>
  <c r="AV22" s="1"/>
  <c r="AW911" i="16"/>
  <c r="I908"/>
  <c r="J911"/>
  <c r="J908" s="1"/>
  <c r="J905" s="1"/>
  <c r="J870"/>
  <c r="L11"/>
  <c r="AW12"/>
  <c r="AU12"/>
  <c r="AV12" s="1"/>
  <c r="AW750"/>
  <c r="J750"/>
  <c r="AU750" s="1"/>
  <c r="AV750" s="1"/>
  <c r="M214" i="15" l="1"/>
  <c r="M213" s="1"/>
  <c r="M190" s="1"/>
  <c r="AU911" i="16"/>
  <c r="AV911" s="1"/>
  <c r="AW532"/>
  <c r="I524"/>
  <c r="J532"/>
  <c r="I96"/>
  <c r="I92" i="15"/>
  <c r="AU178" i="16"/>
  <c r="AV178" s="1"/>
  <c r="L175"/>
  <c r="AW176"/>
  <c r="AU176"/>
  <c r="AV176" s="1"/>
  <c r="AW25"/>
  <c r="AU25"/>
  <c r="AV25" s="1"/>
  <c r="I373" i="15"/>
  <c r="AW408"/>
  <c r="J408"/>
  <c r="AW549"/>
  <c r="P549"/>
  <c r="AW65"/>
  <c r="J65"/>
  <c r="AU65" s="1"/>
  <c r="AV65" s="1"/>
  <c r="AW433"/>
  <c r="J433"/>
  <c r="AU433" s="1"/>
  <c r="AV433" s="1"/>
  <c r="AW25"/>
  <c r="AU25"/>
  <c r="AV25" s="1"/>
  <c r="I343" i="16"/>
  <c r="I276" i="15"/>
  <c r="I275" s="1"/>
  <c r="I274" s="1"/>
  <c r="I905" i="16"/>
  <c r="AW908"/>
  <c r="P646"/>
  <c r="AW646"/>
  <c r="O636"/>
  <c r="O635" s="1"/>
  <c r="O634" s="1"/>
  <c r="AW68"/>
  <c r="J68"/>
  <c r="AU68" s="1"/>
  <c r="AV68" s="1"/>
  <c r="AW586"/>
  <c r="J586"/>
  <c r="AU586" s="1"/>
  <c r="AV586" s="1"/>
  <c r="AU729" i="15"/>
  <c r="AV729" s="1"/>
  <c r="AW726"/>
  <c r="AU216"/>
  <c r="AV216" s="1"/>
  <c r="AW214"/>
  <c r="AU214"/>
  <c r="AV214" s="1"/>
  <c r="J400" l="1"/>
  <c r="J399" s="1"/>
  <c r="J373" s="1"/>
  <c r="AU408"/>
  <c r="AV408" s="1"/>
  <c r="I90" i="16"/>
  <c r="I87" i="15"/>
  <c r="I86" s="1"/>
  <c r="I85" s="1"/>
  <c r="AW722"/>
  <c r="AW276"/>
  <c r="J276"/>
  <c r="J275" s="1"/>
  <c r="J274" s="1"/>
  <c r="AW399"/>
  <c r="BA399" s="1"/>
  <c r="AU175" i="16"/>
  <c r="AV175" s="1"/>
  <c r="L135"/>
  <c r="AW175"/>
  <c r="O873"/>
  <c r="O703" i="15"/>
  <c r="AW92"/>
  <c r="J92"/>
  <c r="AU532" i="16"/>
  <c r="AV532" s="1"/>
  <c r="J524"/>
  <c r="J523" s="1"/>
  <c r="I637"/>
  <c r="I540" i="15"/>
  <c r="I539" s="1"/>
  <c r="I536" s="1"/>
  <c r="I535" s="1"/>
  <c r="I408" i="16"/>
  <c r="I345" i="15"/>
  <c r="I344" s="1"/>
  <c r="I340" s="1"/>
  <c r="I339" s="1"/>
  <c r="I388" i="16"/>
  <c r="I324" i="15"/>
  <c r="I323" s="1"/>
  <c r="I319" s="1"/>
  <c r="I318" s="1"/>
  <c r="I235" i="16"/>
  <c r="I229" i="15"/>
  <c r="I228" s="1"/>
  <c r="I227" s="1"/>
  <c r="I638" i="16"/>
  <c r="AW638" s="1"/>
  <c r="I541" i="15"/>
  <c r="AW541" s="1"/>
  <c r="AW213"/>
  <c r="L190"/>
  <c r="AU213"/>
  <c r="AV213" s="1"/>
  <c r="AW905" i="16"/>
  <c r="J343"/>
  <c r="AW343"/>
  <c r="I342"/>
  <c r="AW400" i="15"/>
  <c r="J96" i="16"/>
  <c r="AW96"/>
  <c r="I93"/>
  <c r="AW524"/>
  <c r="I523"/>
  <c r="L774" i="15" l="1"/>
  <c r="L773"/>
  <c r="I85" i="16"/>
  <c r="I83" i="15"/>
  <c r="I82" s="1"/>
  <c r="I81" s="1"/>
  <c r="I585" i="16"/>
  <c r="I432" i="15"/>
  <c r="I430" s="1"/>
  <c r="I427" s="1"/>
  <c r="I426" s="1"/>
  <c r="I805" i="16"/>
  <c r="I618" i="15"/>
  <c r="I341" i="16"/>
  <c r="AW341" s="1"/>
  <c r="AW342"/>
  <c r="AU343"/>
  <c r="AV343" s="1"/>
  <c r="J342"/>
  <c r="J341" s="1"/>
  <c r="I234"/>
  <c r="J235"/>
  <c r="J234" s="1"/>
  <c r="J233" s="1"/>
  <c r="J135" s="1"/>
  <c r="AW235"/>
  <c r="AU235"/>
  <c r="AV235" s="1"/>
  <c r="AW388"/>
  <c r="J388"/>
  <c r="AU388" s="1"/>
  <c r="AV388" s="1"/>
  <c r="AJ408"/>
  <c r="AW408"/>
  <c r="J408"/>
  <c r="AU408" s="1"/>
  <c r="AV408" s="1"/>
  <c r="AW637"/>
  <c r="J637"/>
  <c r="AU92" i="15"/>
  <c r="AV92" s="1"/>
  <c r="P873" i="16"/>
  <c r="AU873" s="1"/>
  <c r="AV873" s="1"/>
  <c r="O870"/>
  <c r="AW873"/>
  <c r="AU276" i="15"/>
  <c r="AV276" s="1"/>
  <c r="J87"/>
  <c r="AW87"/>
  <c r="AW523" i="16"/>
  <c r="BA523" s="1"/>
  <c r="AW93"/>
  <c r="I92"/>
  <c r="AU96"/>
  <c r="AV96" s="1"/>
  <c r="J93"/>
  <c r="J92" s="1"/>
  <c r="AW229" i="15"/>
  <c r="J229"/>
  <c r="J228" s="1"/>
  <c r="J227" s="1"/>
  <c r="AW324"/>
  <c r="J324"/>
  <c r="J323" s="1"/>
  <c r="J319" s="1"/>
  <c r="J318" s="1"/>
  <c r="AW345"/>
  <c r="AJ345"/>
  <c r="J345"/>
  <c r="J540"/>
  <c r="J539" s="1"/>
  <c r="J536" s="1"/>
  <c r="J535" s="1"/>
  <c r="AW540"/>
  <c r="AW90"/>
  <c r="P703"/>
  <c r="AU703" s="1"/>
  <c r="AV703" s="1"/>
  <c r="AW703"/>
  <c r="AW275"/>
  <c r="I89" i="16"/>
  <c r="AW90"/>
  <c r="J90"/>
  <c r="J89" s="1"/>
  <c r="J88" s="1"/>
  <c r="AU345" i="15" l="1"/>
  <c r="AV345" s="1"/>
  <c r="J344"/>
  <c r="J340" s="1"/>
  <c r="J339" s="1"/>
  <c r="AU87"/>
  <c r="AV87" s="1"/>
  <c r="J86"/>
  <c r="J85" s="1"/>
  <c r="J190"/>
  <c r="AU275"/>
  <c r="AV275" s="1"/>
  <c r="AU90" i="16"/>
  <c r="AV90" s="1"/>
  <c r="AU90" i="15"/>
  <c r="AV90" s="1"/>
  <c r="AU341" i="16"/>
  <c r="AV341" s="1"/>
  <c r="I88"/>
  <c r="AW88" s="1"/>
  <c r="AW89"/>
  <c r="AU89"/>
  <c r="AV89" s="1"/>
  <c r="AW274" i="15"/>
  <c r="AU274"/>
  <c r="AV274" s="1"/>
  <c r="AW700"/>
  <c r="AW89"/>
  <c r="AU89"/>
  <c r="AV89" s="1"/>
  <c r="AU324"/>
  <c r="AV324" s="1"/>
  <c r="AU229"/>
  <c r="AV229" s="1"/>
  <c r="AU92" i="16"/>
  <c r="AV92" s="1"/>
  <c r="AW92"/>
  <c r="AU93"/>
  <c r="AV93" s="1"/>
  <c r="AW86" i="15"/>
  <c r="O866" i="16"/>
  <c r="AW870"/>
  <c r="I233"/>
  <c r="AW234"/>
  <c r="AU234"/>
  <c r="AV234" s="1"/>
  <c r="AW805"/>
  <c r="J805"/>
  <c r="AU805" s="1"/>
  <c r="AV805" s="1"/>
  <c r="I583"/>
  <c r="AW585"/>
  <c r="J585"/>
  <c r="J583" s="1"/>
  <c r="J579" s="1"/>
  <c r="J578" s="1"/>
  <c r="I84"/>
  <c r="J85"/>
  <c r="J84" s="1"/>
  <c r="J83" s="1"/>
  <c r="AW85"/>
  <c r="AU85"/>
  <c r="AV85" s="1"/>
  <c r="I746"/>
  <c r="I486" i="15"/>
  <c r="I484" s="1"/>
  <c r="I481" s="1"/>
  <c r="I480" s="1"/>
  <c r="I190"/>
  <c r="AW228"/>
  <c r="AU228"/>
  <c r="AV228" s="1"/>
  <c r="AU86"/>
  <c r="AV86" s="1"/>
  <c r="AU342" i="16"/>
  <c r="AV342" s="1"/>
  <c r="AW618" i="15"/>
  <c r="J618"/>
  <c r="AU618" s="1"/>
  <c r="AV618" s="1"/>
  <c r="AW432"/>
  <c r="J432"/>
  <c r="J430" s="1"/>
  <c r="J427" s="1"/>
  <c r="J426" s="1"/>
  <c r="AW83"/>
  <c r="J83"/>
  <c r="J82" s="1"/>
  <c r="J81" s="1"/>
  <c r="O773" l="1"/>
  <c r="O774"/>
  <c r="AU83"/>
  <c r="AV83" s="1"/>
  <c r="AW190"/>
  <c r="AU190"/>
  <c r="AV190" s="1"/>
  <c r="AW82"/>
  <c r="AU82"/>
  <c r="AV82" s="1"/>
  <c r="AU432"/>
  <c r="AV432" s="1"/>
  <c r="AW746" i="16"/>
  <c r="I744"/>
  <c r="J746"/>
  <c r="J744" s="1"/>
  <c r="J741" s="1"/>
  <c r="J740" s="1"/>
  <c r="AU585"/>
  <c r="AV585" s="1"/>
  <c r="AW233"/>
  <c r="I135"/>
  <c r="AU233"/>
  <c r="AV233" s="1"/>
  <c r="AW85" i="15"/>
  <c r="AU85"/>
  <c r="AV85" s="1"/>
  <c r="AU88" i="16"/>
  <c r="AV88" s="1"/>
  <c r="AW430" i="15"/>
  <c r="AW227"/>
  <c r="AU227"/>
  <c r="AV227" s="1"/>
  <c r="J486"/>
  <c r="J484" s="1"/>
  <c r="J481" s="1"/>
  <c r="J480" s="1"/>
  <c r="AW486"/>
  <c r="AW84" i="16"/>
  <c r="I83"/>
  <c r="AU84"/>
  <c r="AV84" s="1"/>
  <c r="I579"/>
  <c r="AW583"/>
  <c r="AU583"/>
  <c r="AV583" s="1"/>
  <c r="O971"/>
  <c r="O795"/>
  <c r="AW866"/>
  <c r="AW696" i="15"/>
  <c r="AU430" l="1"/>
  <c r="AV430" s="1"/>
  <c r="O775"/>
  <c r="O800" s="1"/>
  <c r="AW83" i="16"/>
  <c r="AU83"/>
  <c r="AV83" s="1"/>
  <c r="AU135"/>
  <c r="AV135" s="1"/>
  <c r="AW135"/>
  <c r="O972"/>
  <c r="O973"/>
  <c r="O998" s="1"/>
  <c r="I578"/>
  <c r="AW579"/>
  <c r="AU579"/>
  <c r="AV579" s="1"/>
  <c r="AW484" i="15"/>
  <c r="AW427"/>
  <c r="AU427"/>
  <c r="AV427" s="1"/>
  <c r="I741" i="16"/>
  <c r="AW744"/>
  <c r="AW81" i="15"/>
  <c r="AU81"/>
  <c r="AV81" s="1"/>
  <c r="O776" l="1"/>
  <c r="AW741" i="16"/>
  <c r="I740"/>
  <c r="AW481" i="15"/>
  <c r="AW426"/>
  <c r="AU426"/>
  <c r="AV426" s="1"/>
  <c r="AW578" i="16"/>
  <c r="AU578"/>
  <c r="AV578" s="1"/>
  <c r="O974"/>
  <c r="AW480" i="15" l="1"/>
  <c r="AW740" i="16"/>
  <c r="I414" l="1"/>
  <c r="I351" i="15"/>
  <c r="L394" i="16"/>
  <c r="L330" i="15"/>
  <c r="AW394" i="16" l="1"/>
  <c r="M394"/>
  <c r="AU394" s="1"/>
  <c r="AV394" s="1"/>
  <c r="L387"/>
  <c r="L384" s="1"/>
  <c r="U334" i="15"/>
  <c r="AW334" s="1"/>
  <c r="AJ351"/>
  <c r="AW351"/>
  <c r="J351"/>
  <c r="AU351" s="1"/>
  <c r="AV351" s="1"/>
  <c r="AW330"/>
  <c r="M330"/>
  <c r="AU330" s="1"/>
  <c r="AV330" s="1"/>
  <c r="J414" i="16"/>
  <c r="AJ414"/>
  <c r="AW414"/>
  <c r="U398"/>
  <c r="AW398" s="1"/>
  <c r="AU414"/>
  <c r="AV414" s="1"/>
  <c r="I70" l="1"/>
  <c r="I67" i="15"/>
  <c r="I71" i="16"/>
  <c r="I68" i="15"/>
  <c r="L383" i="16"/>
  <c r="L971"/>
  <c r="L972" l="1"/>
  <c r="L973"/>
  <c r="AW68" i="15"/>
  <c r="J68"/>
  <c r="AU68" s="1"/>
  <c r="AV68" s="1"/>
  <c r="L775"/>
  <c r="AW67"/>
  <c r="J67"/>
  <c r="AU67" s="1"/>
  <c r="AV67" s="1"/>
  <c r="AW71" i="16"/>
  <c r="J71"/>
  <c r="AU71" s="1"/>
  <c r="AV71" s="1"/>
  <c r="AW70"/>
  <c r="J70"/>
  <c r="AU70" s="1"/>
  <c r="AV70" s="1"/>
  <c r="K79" l="1"/>
  <c r="N444"/>
  <c r="N452"/>
  <c r="K501"/>
  <c r="W503"/>
  <c r="W505"/>
  <c r="W507"/>
  <c r="N529"/>
  <c r="H638"/>
  <c r="T641"/>
  <c r="T643"/>
  <c r="T645"/>
  <c r="T647"/>
  <c r="K691"/>
  <c r="N799"/>
  <c r="N802"/>
  <c r="N868"/>
  <c r="N872"/>
  <c r="N882"/>
  <c r="N907"/>
  <c r="N910"/>
  <c r="N914"/>
  <c r="N917"/>
  <c r="N919"/>
  <c r="K76"/>
  <c r="K389"/>
  <c r="K391"/>
  <c r="H410"/>
  <c r="N443"/>
  <c r="N453"/>
  <c r="W499"/>
  <c r="K502"/>
  <c r="W506"/>
  <c r="N526"/>
  <c r="N528"/>
  <c r="N530"/>
  <c r="T642"/>
  <c r="T644"/>
  <c r="T646"/>
  <c r="T648"/>
  <c r="K746"/>
  <c r="N804"/>
  <c r="H880"/>
  <c r="N909"/>
  <c r="N913"/>
  <c r="N964"/>
  <c r="H640"/>
  <c r="L776" i="15"/>
  <c r="L974" i="16"/>
  <c r="I695" l="1"/>
  <c r="I468" i="15"/>
  <c r="AX543"/>
  <c r="AY543" s="1"/>
  <c r="J543"/>
  <c r="AK754"/>
  <c r="AX754"/>
  <c r="AY754" s="1"/>
  <c r="P754"/>
  <c r="AK731"/>
  <c r="AX731"/>
  <c r="AY731" s="1"/>
  <c r="P731"/>
  <c r="AU731" s="1"/>
  <c r="AV731" s="1"/>
  <c r="AK727"/>
  <c r="AX727"/>
  <c r="AY727" s="1"/>
  <c r="P727"/>
  <c r="J880" i="16"/>
  <c r="H866"/>
  <c r="P617" i="15"/>
  <c r="AU617" s="1"/>
  <c r="AV617" s="1"/>
  <c r="AK617"/>
  <c r="AX617"/>
  <c r="AY617" s="1"/>
  <c r="M486"/>
  <c r="M484" s="1"/>
  <c r="M481" s="1"/>
  <c r="M480" s="1"/>
  <c r="N746" i="16"/>
  <c r="AK746" s="1"/>
  <c r="AX486" i="15"/>
  <c r="AY486" s="1"/>
  <c r="V551"/>
  <c r="AK551"/>
  <c r="AL551" s="1"/>
  <c r="AX551"/>
  <c r="AY551" s="1"/>
  <c r="V549"/>
  <c r="AU549" s="1"/>
  <c r="AV549" s="1"/>
  <c r="AK549"/>
  <c r="AL549" s="1"/>
  <c r="AX549"/>
  <c r="AY549" s="1"/>
  <c r="V547"/>
  <c r="AU547" s="1"/>
  <c r="AV547" s="1"/>
  <c r="AK547"/>
  <c r="AL547" s="1"/>
  <c r="AX547"/>
  <c r="AY547" s="1"/>
  <c r="V545"/>
  <c r="AU545" s="1"/>
  <c r="AV545" s="1"/>
  <c r="AK545"/>
  <c r="AL545" s="1"/>
  <c r="AX545"/>
  <c r="AY545" s="1"/>
  <c r="T639" i="16"/>
  <c r="T637"/>
  <c r="AX406" i="15"/>
  <c r="AY406" s="1"/>
  <c r="AK406"/>
  <c r="P406"/>
  <c r="AU406" s="1"/>
  <c r="AV406" s="1"/>
  <c r="P404"/>
  <c r="AU404" s="1"/>
  <c r="AV404" s="1"/>
  <c r="AK404"/>
  <c r="AX404"/>
  <c r="AY404" s="1"/>
  <c r="AK402"/>
  <c r="P402"/>
  <c r="AX402"/>
  <c r="AY402" s="1"/>
  <c r="AK380"/>
  <c r="P380"/>
  <c r="AX380"/>
  <c r="AY380" s="1"/>
  <c r="AX347"/>
  <c r="AY347" s="1"/>
  <c r="J347"/>
  <c r="M327"/>
  <c r="AU327" s="1"/>
  <c r="AV327" s="1"/>
  <c r="AX327"/>
  <c r="AY327" s="1"/>
  <c r="AK327"/>
  <c r="M325"/>
  <c r="M323" s="1"/>
  <c r="M319" s="1"/>
  <c r="M318" s="1"/>
  <c r="AK325"/>
  <c r="AX325"/>
  <c r="AY325" s="1"/>
  <c r="M73"/>
  <c r="AX73"/>
  <c r="AY73" s="1"/>
  <c r="P919" i="16"/>
  <c r="AU919" s="1"/>
  <c r="AV919" s="1"/>
  <c r="AK919"/>
  <c r="AX919"/>
  <c r="AY919" s="1"/>
  <c r="P917"/>
  <c r="AU917" s="1"/>
  <c r="AV917" s="1"/>
  <c r="AK917"/>
  <c r="AX917"/>
  <c r="AY917" s="1"/>
  <c r="P914"/>
  <c r="AU914" s="1"/>
  <c r="AV914" s="1"/>
  <c r="AK914"/>
  <c r="AX914"/>
  <c r="AY914" s="1"/>
  <c r="AK910"/>
  <c r="AX910"/>
  <c r="AY910" s="1"/>
  <c r="P910"/>
  <c r="AU910" s="1"/>
  <c r="AV910" s="1"/>
  <c r="P907"/>
  <c r="P906" s="1"/>
  <c r="AX907"/>
  <c r="AY907" s="1"/>
  <c r="N906"/>
  <c r="AK907"/>
  <c r="AU907"/>
  <c r="AV907" s="1"/>
  <c r="P882"/>
  <c r="P880" s="1"/>
  <c r="N880"/>
  <c r="AX880" s="1"/>
  <c r="AY880" s="1"/>
  <c r="AK882"/>
  <c r="AX882"/>
  <c r="AY882" s="1"/>
  <c r="AU882"/>
  <c r="AV882" s="1"/>
  <c r="AX702" i="15"/>
  <c r="AY702" s="1"/>
  <c r="AK702"/>
  <c r="P702"/>
  <c r="AX698"/>
  <c r="AY698" s="1"/>
  <c r="AK698"/>
  <c r="P698"/>
  <c r="P697" s="1"/>
  <c r="P615"/>
  <c r="AK615"/>
  <c r="AX615"/>
  <c r="AY615" s="1"/>
  <c r="P611"/>
  <c r="AK611"/>
  <c r="AX611"/>
  <c r="AY611" s="1"/>
  <c r="AK463"/>
  <c r="M463"/>
  <c r="AX463"/>
  <c r="AY463" s="1"/>
  <c r="T649" i="16"/>
  <c r="V550" i="15"/>
  <c r="AU550" s="1"/>
  <c r="AV550" s="1"/>
  <c r="AK550"/>
  <c r="AL550" s="1"/>
  <c r="AX550"/>
  <c r="AY550" s="1"/>
  <c r="V548"/>
  <c r="AU548" s="1"/>
  <c r="AV548" s="1"/>
  <c r="AK548"/>
  <c r="AL548" s="1"/>
  <c r="AX548"/>
  <c r="AY548" s="1"/>
  <c r="V546"/>
  <c r="AU546" s="1"/>
  <c r="AV546" s="1"/>
  <c r="AX546"/>
  <c r="AY546" s="1"/>
  <c r="AK546"/>
  <c r="AL546" s="1"/>
  <c r="V544"/>
  <c r="AU544" s="1"/>
  <c r="AV544" s="1"/>
  <c r="AK544"/>
  <c r="AL544" s="1"/>
  <c r="AX544"/>
  <c r="AY544" s="1"/>
  <c r="J541"/>
  <c r="T638" i="16"/>
  <c r="V638" s="1"/>
  <c r="V541" i="15"/>
  <c r="P405"/>
  <c r="AU405" s="1"/>
  <c r="AV405" s="1"/>
  <c r="AX405"/>
  <c r="AY405" s="1"/>
  <c r="AK405"/>
  <c r="K500" i="16"/>
  <c r="M501"/>
  <c r="AX501"/>
  <c r="AY501" s="1"/>
  <c r="AK501"/>
  <c r="P452"/>
  <c r="AU452" s="1"/>
  <c r="AV452" s="1"/>
  <c r="AX452"/>
  <c r="AY452" s="1"/>
  <c r="AK452"/>
  <c r="N450"/>
  <c r="AX444"/>
  <c r="AY444" s="1"/>
  <c r="AK444"/>
  <c r="P444"/>
  <c r="AU444" s="1"/>
  <c r="AV444" s="1"/>
  <c r="M79"/>
  <c r="N79"/>
  <c r="P79" s="1"/>
  <c r="AU79"/>
  <c r="AV79" s="1"/>
  <c r="J640"/>
  <c r="N640"/>
  <c r="P640" s="1"/>
  <c r="AX964"/>
  <c r="AY964" s="1"/>
  <c r="P964"/>
  <c r="AK964"/>
  <c r="N962"/>
  <c r="AX913"/>
  <c r="AY913" s="1"/>
  <c r="AK913"/>
  <c r="P913"/>
  <c r="AU913" s="1"/>
  <c r="AV913" s="1"/>
  <c r="AX909"/>
  <c r="AY909" s="1"/>
  <c r="AK909"/>
  <c r="P909"/>
  <c r="N908"/>
  <c r="P804"/>
  <c r="AU804" s="1"/>
  <c r="AV804" s="1"/>
  <c r="AK804"/>
  <c r="AX804"/>
  <c r="AY804" s="1"/>
  <c r="K744"/>
  <c r="M746"/>
  <c r="M744" s="1"/>
  <c r="M741" s="1"/>
  <c r="V648"/>
  <c r="AK648"/>
  <c r="AL648" s="1"/>
  <c r="AX648"/>
  <c r="AY648" s="1"/>
  <c r="AU648"/>
  <c r="AV648" s="1"/>
  <c r="V646"/>
  <c r="AU646" s="1"/>
  <c r="AV646" s="1"/>
  <c r="AX646"/>
  <c r="AY646" s="1"/>
  <c r="AK646"/>
  <c r="AL646" s="1"/>
  <c r="V644"/>
  <c r="AU644" s="1"/>
  <c r="AV644" s="1"/>
  <c r="AX644"/>
  <c r="AY644" s="1"/>
  <c r="AK644"/>
  <c r="AL644" s="1"/>
  <c r="AK642"/>
  <c r="AL642" s="1"/>
  <c r="AX642"/>
  <c r="AY642" s="1"/>
  <c r="V642"/>
  <c r="AU642" s="1"/>
  <c r="AV642" s="1"/>
  <c r="P530"/>
  <c r="AU530" s="1"/>
  <c r="AV530" s="1"/>
  <c r="AX530"/>
  <c r="AY530" s="1"/>
  <c r="AK530"/>
  <c r="P528"/>
  <c r="AU528" s="1"/>
  <c r="AV528" s="1"/>
  <c r="AX528"/>
  <c r="AY528" s="1"/>
  <c r="AK528"/>
  <c r="AX526"/>
  <c r="AY526" s="1"/>
  <c r="P526"/>
  <c r="AK526"/>
  <c r="AU526"/>
  <c r="AV526" s="1"/>
  <c r="N524"/>
  <c r="Y506"/>
  <c r="AX506"/>
  <c r="AY506" s="1"/>
  <c r="AK506"/>
  <c r="AU506"/>
  <c r="AV506" s="1"/>
  <c r="M502"/>
  <c r="AU502" s="1"/>
  <c r="AV502" s="1"/>
  <c r="AX502"/>
  <c r="AY502" s="1"/>
  <c r="AK502"/>
  <c r="W498"/>
  <c r="AU499"/>
  <c r="AV499" s="1"/>
  <c r="AX499"/>
  <c r="AY499" s="1"/>
  <c r="Y499"/>
  <c r="Y498" s="1"/>
  <c r="AK499"/>
  <c r="P453"/>
  <c r="AU453" s="1"/>
  <c r="AV453" s="1"/>
  <c r="AK453"/>
  <c r="AX453"/>
  <c r="AY453" s="1"/>
  <c r="AK443"/>
  <c r="P443"/>
  <c r="AX443"/>
  <c r="AY443" s="1"/>
  <c r="N441"/>
  <c r="N440"/>
  <c r="AU443"/>
  <c r="AV443" s="1"/>
  <c r="K410"/>
  <c r="Z410" s="1"/>
  <c r="H407"/>
  <c r="J410"/>
  <c r="M391"/>
  <c r="AU391" s="1"/>
  <c r="AV391" s="1"/>
  <c r="AX391"/>
  <c r="AY391" s="1"/>
  <c r="AK391"/>
  <c r="M389"/>
  <c r="AX389"/>
  <c r="AY389" s="1"/>
  <c r="Z389"/>
  <c r="AK389" s="1"/>
  <c r="K387"/>
  <c r="M76"/>
  <c r="K74"/>
  <c r="N76"/>
  <c r="AX76" s="1"/>
  <c r="AY76" s="1"/>
  <c r="P737" i="15"/>
  <c r="AU737" s="1"/>
  <c r="AV737" s="1"/>
  <c r="AX737"/>
  <c r="AY737" s="1"/>
  <c r="AK737"/>
  <c r="P735"/>
  <c r="AU735" s="1"/>
  <c r="AV735" s="1"/>
  <c r="AK735"/>
  <c r="AX735"/>
  <c r="AY735" s="1"/>
  <c r="AK732"/>
  <c r="P732"/>
  <c r="AU732" s="1"/>
  <c r="AV732" s="1"/>
  <c r="AX732"/>
  <c r="AY732" s="1"/>
  <c r="AK728"/>
  <c r="P728"/>
  <c r="AU728" s="1"/>
  <c r="AV728" s="1"/>
  <c r="AX728"/>
  <c r="AY728" s="1"/>
  <c r="P725"/>
  <c r="P723" s="1"/>
  <c r="AK725"/>
  <c r="AX725"/>
  <c r="AY725" s="1"/>
  <c r="P714"/>
  <c r="P712" s="1"/>
  <c r="AK714"/>
  <c r="AX714"/>
  <c r="AY714" s="1"/>
  <c r="P872" i="16"/>
  <c r="P870" s="1"/>
  <c r="AK872"/>
  <c r="N870"/>
  <c r="AX872"/>
  <c r="AY872" s="1"/>
  <c r="N867"/>
  <c r="P868"/>
  <c r="P867" s="1"/>
  <c r="AK868"/>
  <c r="AX868"/>
  <c r="AY868" s="1"/>
  <c r="N800"/>
  <c r="P802"/>
  <c r="P800" s="1"/>
  <c r="AX802"/>
  <c r="AY802" s="1"/>
  <c r="AK802"/>
  <c r="N797"/>
  <c r="AX799"/>
  <c r="AY799" s="1"/>
  <c r="AK799"/>
  <c r="P799"/>
  <c r="P797" s="1"/>
  <c r="AU799"/>
  <c r="AV799" s="1"/>
  <c r="M691"/>
  <c r="M689" s="1"/>
  <c r="M686" s="1"/>
  <c r="M685" s="1"/>
  <c r="K689"/>
  <c r="AK691"/>
  <c r="AX691"/>
  <c r="AY691" s="1"/>
  <c r="AU691"/>
  <c r="AV691" s="1"/>
  <c r="V647"/>
  <c r="AU647" s="1"/>
  <c r="AV647" s="1"/>
  <c r="AK647"/>
  <c r="AL647" s="1"/>
  <c r="AX647"/>
  <c r="AY647" s="1"/>
  <c r="V645"/>
  <c r="AU645" s="1"/>
  <c r="AV645" s="1"/>
  <c r="AX645"/>
  <c r="AY645" s="1"/>
  <c r="AK645"/>
  <c r="AL645" s="1"/>
  <c r="V643"/>
  <c r="AX643"/>
  <c r="AY643" s="1"/>
  <c r="AK643"/>
  <c r="AL643" s="1"/>
  <c r="AU643"/>
  <c r="AV643" s="1"/>
  <c r="V641"/>
  <c r="AU641" s="1"/>
  <c r="AV641" s="1"/>
  <c r="AX641"/>
  <c r="AY641" s="1"/>
  <c r="AK641"/>
  <c r="AL641" s="1"/>
  <c r="H636"/>
  <c r="N638"/>
  <c r="J638"/>
  <c r="P529"/>
  <c r="AU529" s="1"/>
  <c r="AV529" s="1"/>
  <c r="AK529"/>
  <c r="AX529"/>
  <c r="AY529" s="1"/>
  <c r="Y507"/>
  <c r="AK507"/>
  <c r="AX507"/>
  <c r="AY507" s="1"/>
  <c r="AU507"/>
  <c r="AV507" s="1"/>
  <c r="Y505"/>
  <c r="AK505"/>
  <c r="AX505"/>
  <c r="AY505" s="1"/>
  <c r="AU505"/>
  <c r="AV505" s="1"/>
  <c r="Y503"/>
  <c r="AX503"/>
  <c r="AY503" s="1"/>
  <c r="AK503"/>
  <c r="W500"/>
  <c r="AK382" i="15"/>
  <c r="P382"/>
  <c r="AU382" s="1"/>
  <c r="AV382" s="1"/>
  <c r="AX382"/>
  <c r="AY382" s="1"/>
  <c r="M76"/>
  <c r="P76"/>
  <c r="P696" l="1"/>
  <c r="AU727"/>
  <c r="AV727" s="1"/>
  <c r="P726"/>
  <c r="P722" s="1"/>
  <c r="AU714"/>
  <c r="AV714" s="1"/>
  <c r="AU725"/>
  <c r="AV725" s="1"/>
  <c r="M71"/>
  <c r="M61" s="1"/>
  <c r="M11" s="1"/>
  <c r="AU551"/>
  <c r="AV551" s="1"/>
  <c r="W497" i="16"/>
  <c r="W971" s="1"/>
  <c r="AK638"/>
  <c r="AL638" s="1"/>
  <c r="AK640"/>
  <c r="AL640" s="1"/>
  <c r="AK79"/>
  <c r="AL79" s="1"/>
  <c r="AX640"/>
  <c r="AY640" s="1"/>
  <c r="AX79"/>
  <c r="AY79" s="1"/>
  <c r="AX410"/>
  <c r="AY410" s="1"/>
  <c r="AK76"/>
  <c r="AM76" s="1"/>
  <c r="AX638"/>
  <c r="AY638" s="1"/>
  <c r="AU611" i="15"/>
  <c r="AV611" s="1"/>
  <c r="P612"/>
  <c r="P610" s="1"/>
  <c r="P609" s="1"/>
  <c r="P608" s="1"/>
  <c r="AK73"/>
  <c r="AL73" s="1"/>
  <c r="AK76"/>
  <c r="AM76" s="1"/>
  <c r="P866" i="16"/>
  <c r="AU872"/>
  <c r="AV872" s="1"/>
  <c r="M74"/>
  <c r="M64" s="1"/>
  <c r="M11" s="1"/>
  <c r="M387"/>
  <c r="M384" s="1"/>
  <c r="M383" s="1"/>
  <c r="AX746"/>
  <c r="AY746" s="1"/>
  <c r="P908"/>
  <c r="P905" s="1"/>
  <c r="AU640"/>
  <c r="AV640" s="1"/>
  <c r="AX76" i="15"/>
  <c r="AY76" s="1"/>
  <c r="AU76"/>
  <c r="AV76" s="1"/>
  <c r="AL389" i="16"/>
  <c r="AM389"/>
  <c r="AK410"/>
  <c r="Z407"/>
  <c r="Z404" s="1"/>
  <c r="AL382" i="15"/>
  <c r="AM382"/>
  <c r="AM503" i="16"/>
  <c r="AL503"/>
  <c r="Y500"/>
  <c r="Y497" s="1"/>
  <c r="AM505"/>
  <c r="AL505"/>
  <c r="AL529"/>
  <c r="AM529"/>
  <c r="P638"/>
  <c r="N636"/>
  <c r="N635" s="1"/>
  <c r="N634" s="1"/>
  <c r="AM691"/>
  <c r="AL691"/>
  <c r="AL802"/>
  <c r="AM802"/>
  <c r="P796"/>
  <c r="AU868"/>
  <c r="AV868" s="1"/>
  <c r="AL868"/>
  <c r="AM868"/>
  <c r="N866"/>
  <c r="AK866" s="1"/>
  <c r="AK867"/>
  <c r="AX867"/>
  <c r="AY867" s="1"/>
  <c r="AU867"/>
  <c r="AV867" s="1"/>
  <c r="AK870"/>
  <c r="AX870"/>
  <c r="AY870" s="1"/>
  <c r="AU870"/>
  <c r="AV870" s="1"/>
  <c r="AL872"/>
  <c r="AM872"/>
  <c r="AX712" i="15"/>
  <c r="AY712" s="1"/>
  <c r="AU712"/>
  <c r="AV712" s="1"/>
  <c r="AK712"/>
  <c r="AM725"/>
  <c r="AL725"/>
  <c r="AL728"/>
  <c r="AM728"/>
  <c r="AM732"/>
  <c r="AL732"/>
  <c r="AM737"/>
  <c r="AL737"/>
  <c r="P76" i="16"/>
  <c r="N74"/>
  <c r="N64" s="1"/>
  <c r="H404"/>
  <c r="AX440"/>
  <c r="AY440" s="1"/>
  <c r="AK440"/>
  <c r="AL443"/>
  <c r="AM443"/>
  <c r="P524"/>
  <c r="P523" s="1"/>
  <c r="AL530"/>
  <c r="AM530"/>
  <c r="AL746"/>
  <c r="AM746"/>
  <c r="AU909"/>
  <c r="AV909" s="1"/>
  <c r="AL909"/>
  <c r="AM909"/>
  <c r="AL913"/>
  <c r="AM913"/>
  <c r="AL964"/>
  <c r="AM964"/>
  <c r="P636"/>
  <c r="P635" s="1"/>
  <c r="P634" s="1"/>
  <c r="AL452"/>
  <c r="AM452"/>
  <c r="K497"/>
  <c r="AX500"/>
  <c r="AY500" s="1"/>
  <c r="AK500"/>
  <c r="AL405" i="15"/>
  <c r="AM405"/>
  <c r="V649" i="16"/>
  <c r="AK649"/>
  <c r="AL649" s="1"/>
  <c r="AX649"/>
  <c r="AY649" s="1"/>
  <c r="AU463" i="15"/>
  <c r="AV463" s="1"/>
  <c r="AK461"/>
  <c r="AX461"/>
  <c r="AY461" s="1"/>
  <c r="AX612"/>
  <c r="AY612" s="1"/>
  <c r="AK612"/>
  <c r="AU698"/>
  <c r="AV698" s="1"/>
  <c r="AL698"/>
  <c r="AM698"/>
  <c r="AX697"/>
  <c r="AY697" s="1"/>
  <c r="AP695"/>
  <c r="AQ695" s="1"/>
  <c r="AK697"/>
  <c r="AU697"/>
  <c r="AV697" s="1"/>
  <c r="AL702"/>
  <c r="AM702"/>
  <c r="AX700"/>
  <c r="AY700" s="1"/>
  <c r="AK700"/>
  <c r="AL882" i="16"/>
  <c r="AM882"/>
  <c r="AX906"/>
  <c r="AY906" s="1"/>
  <c r="AK906"/>
  <c r="N905"/>
  <c r="AU906"/>
  <c r="AV906" s="1"/>
  <c r="AM914"/>
  <c r="AL914"/>
  <c r="AL919"/>
  <c r="AM919"/>
  <c r="P73" i="15"/>
  <c r="P71" s="1"/>
  <c r="P61" s="1"/>
  <c r="N11"/>
  <c r="AX323"/>
  <c r="AY323" s="1"/>
  <c r="AU380"/>
  <c r="AV380" s="1"/>
  <c r="AU374"/>
  <c r="AV374" s="1"/>
  <c r="AU378"/>
  <c r="AV378" s="1"/>
  <c r="AK378"/>
  <c r="AX378"/>
  <c r="AY378" s="1"/>
  <c r="AM402"/>
  <c r="AL402"/>
  <c r="AL404"/>
  <c r="AM404"/>
  <c r="AK540"/>
  <c r="AL540" s="1"/>
  <c r="AX540"/>
  <c r="AY540" s="1"/>
  <c r="V540"/>
  <c r="V639" i="16"/>
  <c r="AX639"/>
  <c r="AY639" s="1"/>
  <c r="AU639"/>
  <c r="AV639" s="1"/>
  <c r="AK639"/>
  <c r="AL639" s="1"/>
  <c r="P486" i="15"/>
  <c r="P484" s="1"/>
  <c r="P481" s="1"/>
  <c r="P480" s="1"/>
  <c r="AK486"/>
  <c r="AL617"/>
  <c r="AM617"/>
  <c r="H795" i="16"/>
  <c r="AK880"/>
  <c r="AX726" i="15"/>
  <c r="AY726" s="1"/>
  <c r="AK726"/>
  <c r="AU754"/>
  <c r="AV754" s="1"/>
  <c r="AX752"/>
  <c r="AY752" s="1"/>
  <c r="AK752"/>
  <c r="AK543"/>
  <c r="AL543" s="1"/>
  <c r="P543"/>
  <c r="AU543" s="1"/>
  <c r="AV543" s="1"/>
  <c r="AW468"/>
  <c r="J468"/>
  <c r="I503" i="16"/>
  <c r="I649"/>
  <c r="I553" i="15"/>
  <c r="I126" i="16"/>
  <c r="I180" i="15"/>
  <c r="I23" i="16"/>
  <c r="I23" i="15"/>
  <c r="I346"/>
  <c r="I409" i="16"/>
  <c r="AM507"/>
  <c r="AL507"/>
  <c r="AU638"/>
  <c r="AV638" s="1"/>
  <c r="H635"/>
  <c r="K686"/>
  <c r="AK689"/>
  <c r="AX689"/>
  <c r="AY689" s="1"/>
  <c r="AM799"/>
  <c r="AL799"/>
  <c r="AK797"/>
  <c r="AX797"/>
  <c r="AY797" s="1"/>
  <c r="N796"/>
  <c r="AU797"/>
  <c r="AV797" s="1"/>
  <c r="AX800"/>
  <c r="AY800" s="1"/>
  <c r="AK800"/>
  <c r="AL714" i="15"/>
  <c r="AM714"/>
  <c r="AK723"/>
  <c r="AX723"/>
  <c r="AY723" s="1"/>
  <c r="AU723"/>
  <c r="AV723" s="1"/>
  <c r="AL735"/>
  <c r="AM735"/>
  <c r="K64" i="16"/>
  <c r="K384"/>
  <c r="AX387"/>
  <c r="AY387" s="1"/>
  <c r="AB389"/>
  <c r="AB387" s="1"/>
  <c r="AB384" s="1"/>
  <c r="Z387"/>
  <c r="Z384" s="1"/>
  <c r="Z383" s="1"/>
  <c r="AL391"/>
  <c r="AM391"/>
  <c r="M410"/>
  <c r="M407" s="1"/>
  <c r="M404" s="1"/>
  <c r="M403" s="1"/>
  <c r="K407"/>
  <c r="K404" s="1"/>
  <c r="K403" s="1"/>
  <c r="AK441"/>
  <c r="AX441"/>
  <c r="AY441" s="1"/>
  <c r="P440"/>
  <c r="AU440" s="1"/>
  <c r="AV440" s="1"/>
  <c r="P441"/>
  <c r="AU441" s="1"/>
  <c r="AV441" s="1"/>
  <c r="AM453"/>
  <c r="AL453"/>
  <c r="AL499"/>
  <c r="AM499"/>
  <c r="AU498"/>
  <c r="AV498" s="1"/>
  <c r="AK498"/>
  <c r="AX498"/>
  <c r="AY498" s="1"/>
  <c r="AL502"/>
  <c r="AM502"/>
  <c r="AM506"/>
  <c r="AL506"/>
  <c r="N523"/>
  <c r="AK524"/>
  <c r="AX524"/>
  <c r="AY524" s="1"/>
  <c r="AU524"/>
  <c r="AV524" s="1"/>
  <c r="AL526"/>
  <c r="AM526"/>
  <c r="AL528"/>
  <c r="AM528"/>
  <c r="M740"/>
  <c r="K741"/>
  <c r="AL804"/>
  <c r="AM804"/>
  <c r="AK908"/>
  <c r="AX908"/>
  <c r="AY908" s="1"/>
  <c r="N958"/>
  <c r="AX962"/>
  <c r="AY962" s="1"/>
  <c r="AK962"/>
  <c r="AU964"/>
  <c r="AV964" s="1"/>
  <c r="P962"/>
  <c r="P958" s="1"/>
  <c r="I66"/>
  <c r="I63" i="15"/>
  <c r="I62" s="1"/>
  <c r="I61" s="1"/>
  <c r="AM79" i="16"/>
  <c r="AL444"/>
  <c r="AM444"/>
  <c r="N449"/>
  <c r="AX450"/>
  <c r="AY450" s="1"/>
  <c r="AK450"/>
  <c r="AU450"/>
  <c r="AV450" s="1"/>
  <c r="P450"/>
  <c r="P449" s="1"/>
  <c r="AM501"/>
  <c r="AL501"/>
  <c r="AU501"/>
  <c r="AV501" s="1"/>
  <c r="M500"/>
  <c r="M497" s="1"/>
  <c r="M439" s="1"/>
  <c r="AX541" i="15"/>
  <c r="AY541" s="1"/>
  <c r="AK541"/>
  <c r="AL541" s="1"/>
  <c r="P541"/>
  <c r="P539" s="1"/>
  <c r="P536" s="1"/>
  <c r="P535" s="1"/>
  <c r="V553"/>
  <c r="AK553"/>
  <c r="AL553" s="1"/>
  <c r="AX553"/>
  <c r="AY553" s="1"/>
  <c r="AL463"/>
  <c r="AM463"/>
  <c r="AM611"/>
  <c r="AL611"/>
  <c r="AL615"/>
  <c r="AM615"/>
  <c r="AU702"/>
  <c r="AV702" s="1"/>
  <c r="AU700"/>
  <c r="AV700" s="1"/>
  <c r="AL907" i="16"/>
  <c r="AM907"/>
  <c r="AL910"/>
  <c r="AM910"/>
  <c r="AM917"/>
  <c r="AL917"/>
  <c r="K11" i="15"/>
  <c r="AM325"/>
  <c r="AL325"/>
  <c r="AB325"/>
  <c r="AB323" s="1"/>
  <c r="AB319" s="1"/>
  <c r="AB318" s="1"/>
  <c r="AM327"/>
  <c r="AL327"/>
  <c r="M347"/>
  <c r="M344" s="1"/>
  <c r="M340" s="1"/>
  <c r="M339" s="1"/>
  <c r="AK374"/>
  <c r="AX374"/>
  <c r="AY374" s="1"/>
  <c r="AL380"/>
  <c r="AM380"/>
  <c r="AU402"/>
  <c r="AV402" s="1"/>
  <c r="P373"/>
  <c r="N373"/>
  <c r="AX400"/>
  <c r="AY400" s="1"/>
  <c r="AK400"/>
  <c r="AM406"/>
  <c r="AL406"/>
  <c r="V637" i="16"/>
  <c r="V636" s="1"/>
  <c r="V635" s="1"/>
  <c r="T636"/>
  <c r="T635" s="1"/>
  <c r="AX637"/>
  <c r="AY637" s="1"/>
  <c r="AK637"/>
  <c r="AL637" s="1"/>
  <c r="AU637"/>
  <c r="AV637" s="1"/>
  <c r="V542" i="15"/>
  <c r="AU542" s="1"/>
  <c r="AV542" s="1"/>
  <c r="AK542"/>
  <c r="AL542" s="1"/>
  <c r="AX542"/>
  <c r="AY542" s="1"/>
  <c r="P746" i="16"/>
  <c r="P744" s="1"/>
  <c r="P741" s="1"/>
  <c r="P740" s="1"/>
  <c r="N744"/>
  <c r="N741" s="1"/>
  <c r="N740" s="1"/>
  <c r="AU880"/>
  <c r="AV880" s="1"/>
  <c r="J866"/>
  <c r="AL727" i="15"/>
  <c r="AM727"/>
  <c r="AM731"/>
  <c r="AL731"/>
  <c r="AL754"/>
  <c r="AM754"/>
  <c r="AW695" i="16"/>
  <c r="I689"/>
  <c r="J695"/>
  <c r="J689" s="1"/>
  <c r="J686" s="1"/>
  <c r="J685" s="1"/>
  <c r="AP373" i="15" l="1"/>
  <c r="AQ373" s="1"/>
  <c r="P695"/>
  <c r="AB774"/>
  <c r="AB773"/>
  <c r="V539"/>
  <c r="V536" s="1"/>
  <c r="V535" s="1"/>
  <c r="V773" s="1"/>
  <c r="K773"/>
  <c r="K791" s="1"/>
  <c r="K774"/>
  <c r="K781" s="1"/>
  <c r="M773"/>
  <c r="M774"/>
  <c r="N773"/>
  <c r="N774"/>
  <c r="N791" s="1"/>
  <c r="AK319"/>
  <c r="AL76" i="16"/>
  <c r="AK74"/>
  <c r="AL74" s="1"/>
  <c r="W439"/>
  <c r="W972" s="1"/>
  <c r="X978" s="1"/>
  <c r="AX74"/>
  <c r="AY74" s="1"/>
  <c r="AX866"/>
  <c r="AY866" s="1"/>
  <c r="AK387"/>
  <c r="AL387" s="1"/>
  <c r="M971"/>
  <c r="AU752" i="15"/>
  <c r="AV752" s="1"/>
  <c r="AX484"/>
  <c r="AY484" s="1"/>
  <c r="AM73"/>
  <c r="AU400"/>
  <c r="AV400" s="1"/>
  <c r="AX71"/>
  <c r="AY71" s="1"/>
  <c r="P439" i="16"/>
  <c r="AU410"/>
  <c r="AV410" s="1"/>
  <c r="AK484" i="15"/>
  <c r="AM484" s="1"/>
  <c r="AK71"/>
  <c r="AM71" s="1"/>
  <c r="AU908" i="16"/>
  <c r="AV908" s="1"/>
  <c r="AL76" i="15"/>
  <c r="V634" i="16"/>
  <c r="V972" s="1"/>
  <c r="V971"/>
  <c r="I802"/>
  <c r="I615" i="15"/>
  <c r="T634" i="16"/>
  <c r="T972" s="1"/>
  <c r="U978" s="1"/>
  <c r="T971"/>
  <c r="AU347" i="15"/>
  <c r="AV347" s="1"/>
  <c r="AK340"/>
  <c r="AK347"/>
  <c r="AX61"/>
  <c r="AY61" s="1"/>
  <c r="AK61"/>
  <c r="AW63"/>
  <c r="J63"/>
  <c r="J62" s="1"/>
  <c r="J61" s="1"/>
  <c r="AU962" i="16"/>
  <c r="AV962" s="1"/>
  <c r="AU744"/>
  <c r="AV744" s="1"/>
  <c r="AX744"/>
  <c r="AY744" s="1"/>
  <c r="AL524"/>
  <c r="AM524"/>
  <c r="AM498"/>
  <c r="AL498"/>
  <c r="AB383"/>
  <c r="AB972" s="1"/>
  <c r="AB971"/>
  <c r="AM74"/>
  <c r="K11"/>
  <c r="AX64"/>
  <c r="AY64" s="1"/>
  <c r="AK722" i="15"/>
  <c r="AX722"/>
  <c r="AY722" s="1"/>
  <c r="AU722"/>
  <c r="AV722" s="1"/>
  <c r="AL800" i="16"/>
  <c r="AM800"/>
  <c r="AK796"/>
  <c r="AX796"/>
  <c r="AY796" s="1"/>
  <c r="N795"/>
  <c r="AX795" s="1"/>
  <c r="AY795" s="1"/>
  <c r="AL797"/>
  <c r="AM797"/>
  <c r="K685"/>
  <c r="AX686"/>
  <c r="AY686" s="1"/>
  <c r="AK686"/>
  <c r="AX636"/>
  <c r="AY636" s="1"/>
  <c r="AJ409"/>
  <c r="AW409"/>
  <c r="J409"/>
  <c r="J407" s="1"/>
  <c r="J404" s="1"/>
  <c r="J403" s="1"/>
  <c r="AU409"/>
  <c r="AV409" s="1"/>
  <c r="I407"/>
  <c r="J23" i="15"/>
  <c r="AW23"/>
  <c r="AW126" i="16"/>
  <c r="J126"/>
  <c r="J123" s="1"/>
  <c r="J122" s="1"/>
  <c r="I123"/>
  <c r="J649"/>
  <c r="AW649"/>
  <c r="I636"/>
  <c r="I500"/>
  <c r="J503"/>
  <c r="AW503"/>
  <c r="AW461" i="15"/>
  <c r="AU461"/>
  <c r="AV461" s="1"/>
  <c r="AX749"/>
  <c r="AY749" s="1"/>
  <c r="AK749"/>
  <c r="AU749"/>
  <c r="AV749" s="1"/>
  <c r="AU726"/>
  <c r="AV726" s="1"/>
  <c r="AM866" i="16"/>
  <c r="AL866"/>
  <c r="AL486" i="15"/>
  <c r="AM486"/>
  <c r="AU486"/>
  <c r="AV486" s="1"/>
  <c r="AX344"/>
  <c r="AY344" s="1"/>
  <c r="AX340"/>
  <c r="AY340" s="1"/>
  <c r="AU73"/>
  <c r="AV73" s="1"/>
  <c r="AL906" i="16"/>
  <c r="AM906"/>
  <c r="AL697" i="15"/>
  <c r="AM697"/>
  <c r="AL612"/>
  <c r="AM612"/>
  <c r="AK458"/>
  <c r="AX458"/>
  <c r="AY458" s="1"/>
  <c r="AX539"/>
  <c r="AY539" s="1"/>
  <c r="AK536"/>
  <c r="AL536" s="1"/>
  <c r="AX536"/>
  <c r="AY536" s="1"/>
  <c r="AU541"/>
  <c r="AV541" s="1"/>
  <c r="AU746" i="16"/>
  <c r="AV746" s="1"/>
  <c r="AL440"/>
  <c r="AM440"/>
  <c r="AX407"/>
  <c r="AY407" s="1"/>
  <c r="P74"/>
  <c r="AU76"/>
  <c r="AV76" s="1"/>
  <c r="AL712" i="15"/>
  <c r="AM712"/>
  <c r="Z971" i="16"/>
  <c r="Z403"/>
  <c r="Z972" s="1"/>
  <c r="AA978" s="1"/>
  <c r="I389"/>
  <c r="I325" i="15"/>
  <c r="AU695" i="16"/>
  <c r="AV695" s="1"/>
  <c r="I686"/>
  <c r="AU689"/>
  <c r="AV689" s="1"/>
  <c r="AW689"/>
  <c r="AU866"/>
  <c r="AV866" s="1"/>
  <c r="AL400" i="15"/>
  <c r="AM400"/>
  <c r="AX399"/>
  <c r="AY399" s="1"/>
  <c r="AK399"/>
  <c r="AU399"/>
  <c r="AV399" s="1"/>
  <c r="AL374"/>
  <c r="AM374"/>
  <c r="AM450" i="16"/>
  <c r="AL450"/>
  <c r="AX449"/>
  <c r="AY449" s="1"/>
  <c r="AK449"/>
  <c r="AU449"/>
  <c r="AV449" s="1"/>
  <c r="AW66"/>
  <c r="J66"/>
  <c r="J65" s="1"/>
  <c r="J64" s="1"/>
  <c r="I65"/>
  <c r="AU66"/>
  <c r="AV66" s="1"/>
  <c r="AM962"/>
  <c r="AL962"/>
  <c r="N971"/>
  <c r="AK958"/>
  <c r="AX958"/>
  <c r="AY958" s="1"/>
  <c r="AU958"/>
  <c r="AV958" s="1"/>
  <c r="AM908"/>
  <c r="AL908"/>
  <c r="AK744"/>
  <c r="K740"/>
  <c r="K971"/>
  <c r="AX741"/>
  <c r="AY741" s="1"/>
  <c r="AK741"/>
  <c r="AU741"/>
  <c r="AV741" s="1"/>
  <c r="AX523"/>
  <c r="AY523" s="1"/>
  <c r="AK523"/>
  <c r="AU523"/>
  <c r="AV523" s="1"/>
  <c r="AL441"/>
  <c r="AM441"/>
  <c r="M972"/>
  <c r="K383"/>
  <c r="AK384"/>
  <c r="AX384"/>
  <c r="AY384" s="1"/>
  <c r="AM723" i="15"/>
  <c r="AL723"/>
  <c r="AM689" i="16"/>
  <c r="AL689"/>
  <c r="AK636"/>
  <c r="AL636" s="1"/>
  <c r="H634"/>
  <c r="AX635"/>
  <c r="AY635" s="1"/>
  <c r="AK635"/>
  <c r="AL635" s="1"/>
  <c r="AW346" i="15"/>
  <c r="J346"/>
  <c r="AJ346"/>
  <c r="AW23" i="16"/>
  <c r="J23"/>
  <c r="J19" s="1"/>
  <c r="J18" s="1"/>
  <c r="I19"/>
  <c r="AW180" i="15"/>
  <c r="J180"/>
  <c r="J553"/>
  <c r="AW553"/>
  <c r="AU468"/>
  <c r="AV468" s="1"/>
  <c r="AL752"/>
  <c r="AM752"/>
  <c r="AM726"/>
  <c r="AL726"/>
  <c r="AL880" i="16"/>
  <c r="AM880"/>
  <c r="H971"/>
  <c r="AK481" i="15"/>
  <c r="AX481"/>
  <c r="AY481" s="1"/>
  <c r="AU540"/>
  <c r="AV540" s="1"/>
  <c r="AL378"/>
  <c r="AM378"/>
  <c r="AK323"/>
  <c r="AX319"/>
  <c r="AX905" i="16"/>
  <c r="AY905" s="1"/>
  <c r="AK905"/>
  <c r="AU905"/>
  <c r="AV905" s="1"/>
  <c r="AM700" i="15"/>
  <c r="AL700"/>
  <c r="AK696"/>
  <c r="AX696"/>
  <c r="AY696" s="1"/>
  <c r="AM461"/>
  <c r="AL461"/>
  <c r="AK539"/>
  <c r="AL539" s="1"/>
  <c r="AM500" i="16"/>
  <c r="AL500"/>
  <c r="K439"/>
  <c r="AK497"/>
  <c r="AX497"/>
  <c r="AY497" s="1"/>
  <c r="N439"/>
  <c r="AK407"/>
  <c r="AK404"/>
  <c r="AX404"/>
  <c r="AY404" s="1"/>
  <c r="H403"/>
  <c r="AK64"/>
  <c r="N11"/>
  <c r="AL870"/>
  <c r="AM870"/>
  <c r="AM867"/>
  <c r="AL867"/>
  <c r="P795"/>
  <c r="Y439"/>
  <c r="Y972" s="1"/>
  <c r="Y971"/>
  <c r="AL410"/>
  <c r="AM410"/>
  <c r="V774" i="15" l="1"/>
  <c r="AP773"/>
  <c r="N781"/>
  <c r="G781" s="1"/>
  <c r="AP774"/>
  <c r="J11"/>
  <c r="AK318"/>
  <c r="AM387" i="16"/>
  <c r="AL484" i="15"/>
  <c r="H972" i="16"/>
  <c r="J11"/>
  <c r="AU696" i="15"/>
  <c r="AV696" s="1"/>
  <c r="AU346"/>
  <c r="AV346" s="1"/>
  <c r="AL71"/>
  <c r="AK344"/>
  <c r="AL344" s="1"/>
  <c r="AU23" i="16"/>
  <c r="AV23" s="1"/>
  <c r="AU23" i="15"/>
  <c r="AV23" s="1"/>
  <c r="AX403" i="16"/>
  <c r="AY403" s="1"/>
  <c r="AK403"/>
  <c r="AL404"/>
  <c r="AM404"/>
  <c r="AX439"/>
  <c r="AY439" s="1"/>
  <c r="AK439"/>
  <c r="AK609" i="15"/>
  <c r="AX609"/>
  <c r="AY609" s="1"/>
  <c r="AL323"/>
  <c r="AM323"/>
  <c r="AL481"/>
  <c r="AM481"/>
  <c r="J982" i="16"/>
  <c r="J983" s="1"/>
  <c r="I978"/>
  <c r="AX971"/>
  <c r="AY971" s="1"/>
  <c r="AK971"/>
  <c r="AU180" i="15"/>
  <c r="AV180" s="1"/>
  <c r="AW19" i="16"/>
  <c r="I18"/>
  <c r="AU19"/>
  <c r="AV19" s="1"/>
  <c r="AW344" i="15"/>
  <c r="AJ344"/>
  <c r="AU344"/>
  <c r="AV344" s="1"/>
  <c r="AM384" i="16"/>
  <c r="AL384"/>
  <c r="AL523"/>
  <c r="AM523"/>
  <c r="AX740"/>
  <c r="AY740" s="1"/>
  <c r="AK740"/>
  <c r="AU740"/>
  <c r="AV740" s="1"/>
  <c r="AM958"/>
  <c r="AL958"/>
  <c r="AW686"/>
  <c r="I685"/>
  <c r="AU686"/>
  <c r="AV686" s="1"/>
  <c r="J325" i="15"/>
  <c r="AW325"/>
  <c r="AK373"/>
  <c r="AX373"/>
  <c r="AY373" s="1"/>
  <c r="AU74" i="16"/>
  <c r="AV74" s="1"/>
  <c r="P64"/>
  <c r="AM458" i="15"/>
  <c r="AL458"/>
  <c r="P11"/>
  <c r="AU71"/>
  <c r="AV71" s="1"/>
  <c r="AL340"/>
  <c r="AM340"/>
  <c r="AU484"/>
  <c r="AV484" s="1"/>
  <c r="I497" i="16"/>
  <c r="AW500"/>
  <c r="AU126"/>
  <c r="AV126" s="1"/>
  <c r="AW19" i="15"/>
  <c r="AU19"/>
  <c r="AV19" s="1"/>
  <c r="AJ407" i="16"/>
  <c r="AW407"/>
  <c r="I404"/>
  <c r="AU407"/>
  <c r="AV407" s="1"/>
  <c r="AL722" i="15"/>
  <c r="AM722"/>
  <c r="AX11" i="16"/>
  <c r="AY11" s="1"/>
  <c r="AK11"/>
  <c r="AU63" i="15"/>
  <c r="AV63" s="1"/>
  <c r="AM61"/>
  <c r="AL61"/>
  <c r="AK11"/>
  <c r="AX11"/>
  <c r="AY11" s="1"/>
  <c r="AK773"/>
  <c r="AW615"/>
  <c r="I612"/>
  <c r="I610" s="1"/>
  <c r="I609" s="1"/>
  <c r="I608" s="1"/>
  <c r="J615"/>
  <c r="AM64" i="16"/>
  <c r="AL64"/>
  <c r="AL407"/>
  <c r="AM407"/>
  <c r="AM497"/>
  <c r="AL497"/>
  <c r="AM696" i="15"/>
  <c r="AL696"/>
  <c r="AL905" i="16"/>
  <c r="AM905"/>
  <c r="AX318" i="15"/>
  <c r="AK480"/>
  <c r="AX480"/>
  <c r="AY480" s="1"/>
  <c r="AW539"/>
  <c r="AU553"/>
  <c r="AV553" s="1"/>
  <c r="AW178"/>
  <c r="AU178"/>
  <c r="AV178" s="1"/>
  <c r="AX634" i="16"/>
  <c r="AY634" s="1"/>
  <c r="AK634"/>
  <c r="AL634" s="1"/>
  <c r="AX383"/>
  <c r="AY383" s="1"/>
  <c r="AK383"/>
  <c r="AL741"/>
  <c r="AM741"/>
  <c r="M984"/>
  <c r="L982"/>
  <c r="AM744"/>
  <c r="AL744"/>
  <c r="AW65"/>
  <c r="I64"/>
  <c r="AU65"/>
  <c r="AV65" s="1"/>
  <c r="AM449"/>
  <c r="AL449"/>
  <c r="AL399" i="15"/>
  <c r="AM399"/>
  <c r="AW389" i="16"/>
  <c r="J389"/>
  <c r="J387" s="1"/>
  <c r="J384" s="1"/>
  <c r="J383" s="1"/>
  <c r="I387"/>
  <c r="L800" i="15"/>
  <c r="L808" s="1"/>
  <c r="I811" s="1"/>
  <c r="I812" s="1"/>
  <c r="AX773"/>
  <c r="AX535"/>
  <c r="AY535" s="1"/>
  <c r="AK535"/>
  <c r="AL535" s="1"/>
  <c r="AX457"/>
  <c r="AY457" s="1"/>
  <c r="AK457"/>
  <c r="AX339"/>
  <c r="AY339" s="1"/>
  <c r="AL749"/>
  <c r="AM749"/>
  <c r="AW458"/>
  <c r="AU458"/>
  <c r="AV458" s="1"/>
  <c r="AU503" i="16"/>
  <c r="AV503" s="1"/>
  <c r="J500"/>
  <c r="J497" s="1"/>
  <c r="J439" s="1"/>
  <c r="I635"/>
  <c r="AW636"/>
  <c r="AU649"/>
  <c r="AV649" s="1"/>
  <c r="J636"/>
  <c r="J635" s="1"/>
  <c r="J634" s="1"/>
  <c r="AW123"/>
  <c r="I122"/>
  <c r="AU123"/>
  <c r="AV123" s="1"/>
  <c r="AM686"/>
  <c r="AL686"/>
  <c r="AK685"/>
  <c r="AX685"/>
  <c r="AY685" s="1"/>
  <c r="AK795"/>
  <c r="N972"/>
  <c r="O978" s="1"/>
  <c r="AL796"/>
  <c r="AM796"/>
  <c r="K972"/>
  <c r="L978" s="1"/>
  <c r="I11" i="15"/>
  <c r="AW62"/>
  <c r="AU62"/>
  <c r="AV62" s="1"/>
  <c r="AL347"/>
  <c r="AM347"/>
  <c r="J802" i="16"/>
  <c r="I800"/>
  <c r="AW802"/>
  <c r="I773" i="15" l="1"/>
  <c r="I774"/>
  <c r="P774"/>
  <c r="P773"/>
  <c r="AK774"/>
  <c r="AU978" i="16"/>
  <c r="AK339" i="15"/>
  <c r="AM339" s="1"/>
  <c r="AM344"/>
  <c r="AU389" i="16"/>
  <c r="AV389" s="1"/>
  <c r="AW61" i="15"/>
  <c r="AU61"/>
  <c r="AV61" s="1"/>
  <c r="AW457"/>
  <c r="AU457"/>
  <c r="AV457" s="1"/>
  <c r="AX774"/>
  <c r="I384" i="16"/>
  <c r="AW387"/>
  <c r="AU387"/>
  <c r="AV387" s="1"/>
  <c r="AW64"/>
  <c r="AU64"/>
  <c r="AV64" s="1"/>
  <c r="AM383"/>
  <c r="AL383"/>
  <c r="AW177" i="15"/>
  <c r="AU177"/>
  <c r="AV177" s="1"/>
  <c r="AU539"/>
  <c r="AV539" s="1"/>
  <c r="AW536"/>
  <c r="AU536"/>
  <c r="AV536" s="1"/>
  <c r="AU615"/>
  <c r="AV615" s="1"/>
  <c r="J612"/>
  <c r="J610" s="1"/>
  <c r="J609" s="1"/>
  <c r="J608" s="1"/>
  <c r="J773" s="1"/>
  <c r="AM11"/>
  <c r="AL11"/>
  <c r="AL11" i="16"/>
  <c r="AM11"/>
  <c r="AU18" i="15"/>
  <c r="AV18" s="1"/>
  <c r="AW18"/>
  <c r="AU497" i="16"/>
  <c r="AV497" s="1"/>
  <c r="I439"/>
  <c r="AW497"/>
  <c r="BA497" s="1"/>
  <c r="AU481" i="15"/>
  <c r="AV481" s="1"/>
  <c r="AL373"/>
  <c r="AM373"/>
  <c r="AW685" i="16"/>
  <c r="AU685"/>
  <c r="AV685" s="1"/>
  <c r="AW340" i="15"/>
  <c r="AJ340"/>
  <c r="AU340"/>
  <c r="AV340" s="1"/>
  <c r="AW18" i="16"/>
  <c r="AU18"/>
  <c r="AV18" s="1"/>
  <c r="I11"/>
  <c r="AL403"/>
  <c r="AM403"/>
  <c r="AX972"/>
  <c r="I796"/>
  <c r="AW800"/>
  <c r="AU802"/>
  <c r="AV802" s="1"/>
  <c r="J800"/>
  <c r="J796" s="1"/>
  <c r="AL795"/>
  <c r="AM795"/>
  <c r="AL685"/>
  <c r="AM685"/>
  <c r="AW122"/>
  <c r="AU122"/>
  <c r="AV122" s="1"/>
  <c r="AU636"/>
  <c r="AV636" s="1"/>
  <c r="I634"/>
  <c r="AW635"/>
  <c r="AU635"/>
  <c r="AV635" s="1"/>
  <c r="AL457" i="15"/>
  <c r="AM457"/>
  <c r="AM480"/>
  <c r="AL480"/>
  <c r="AW612"/>
  <c r="I403" i="16"/>
  <c r="AU404"/>
  <c r="AV404" s="1"/>
  <c r="AW404"/>
  <c r="AJ404"/>
  <c r="AU500"/>
  <c r="AV500" s="1"/>
  <c r="P11"/>
  <c r="P972" s="1"/>
  <c r="P971"/>
  <c r="AW323" i="15"/>
  <c r="AU325"/>
  <c r="AV325" s="1"/>
  <c r="AL740" i="16"/>
  <c r="AM740"/>
  <c r="AL971"/>
  <c r="AM971"/>
  <c r="AM609" i="15"/>
  <c r="AL609"/>
  <c r="AL439" i="16"/>
  <c r="AM439"/>
  <c r="AK972"/>
  <c r="G972"/>
  <c r="J774" i="15" l="1"/>
  <c r="AU612"/>
  <c r="AV612" s="1"/>
  <c r="AL339"/>
  <c r="AL972" i="16"/>
  <c r="AU403"/>
  <c r="AV403" s="1"/>
  <c r="AJ403"/>
  <c r="AW403"/>
  <c r="AW773" i="15"/>
  <c r="J795" i="16"/>
  <c r="J972" s="1"/>
  <c r="J971"/>
  <c r="AU800"/>
  <c r="AV800" s="1"/>
  <c r="I795"/>
  <c r="AU796"/>
  <c r="AV796" s="1"/>
  <c r="AW796"/>
  <c r="I971"/>
  <c r="AU373" i="15"/>
  <c r="AV373" s="1"/>
  <c r="AW373"/>
  <c r="G979" i="16"/>
  <c r="AY972"/>
  <c r="AM972"/>
  <c r="AU323" i="15"/>
  <c r="AV323" s="1"/>
  <c r="AU319"/>
  <c r="AW319"/>
  <c r="AW634" i="16"/>
  <c r="AU634"/>
  <c r="AV634" s="1"/>
  <c r="AW11"/>
  <c r="AU11"/>
  <c r="AV11" s="1"/>
  <c r="AJ339" i="15"/>
  <c r="AW339"/>
  <c r="AU339"/>
  <c r="AV339" s="1"/>
  <c r="AU535"/>
  <c r="AV535" s="1"/>
  <c r="AW535"/>
  <c r="I383" i="16"/>
  <c r="AW384"/>
  <c r="AU384"/>
  <c r="AV384" s="1"/>
  <c r="AU480" i="15"/>
  <c r="AV480" s="1"/>
  <c r="AW439" i="16"/>
  <c r="AU439"/>
  <c r="AV439" s="1"/>
  <c r="AW11" i="15"/>
  <c r="AU11"/>
  <c r="AV11" s="1"/>
  <c r="J980" i="16" l="1"/>
  <c r="AW971"/>
  <c r="I775" i="15"/>
  <c r="AW609"/>
  <c r="AU609"/>
  <c r="AV609" s="1"/>
  <c r="AW383" i="16"/>
  <c r="AU383"/>
  <c r="AV383" s="1"/>
  <c r="AU318" i="15"/>
  <c r="AW318"/>
  <c r="I973" i="16"/>
  <c r="AW795"/>
  <c r="I972"/>
  <c r="AU795"/>
  <c r="AV795" s="1"/>
  <c r="I776" i="15" l="1"/>
  <c r="AW776" s="1"/>
  <c r="AW774"/>
  <c r="I974" i="16"/>
  <c r="AW974" s="1"/>
  <c r="AW972"/>
  <c r="G973"/>
  <c r="AW973"/>
  <c r="I800" i="15"/>
  <c r="AW775"/>
  <c r="G800" l="1"/>
  <c r="G802" s="1"/>
  <c r="AU791"/>
  <c r="AY775"/>
  <c r="G795"/>
  <c r="AY776"/>
  <c r="I808"/>
  <c r="I807"/>
  <c r="I802"/>
  <c r="O802" s="1"/>
  <c r="G993" i="16"/>
  <c r="G987"/>
  <c r="AU989"/>
  <c r="AY973"/>
  <c r="K980"/>
  <c r="G974"/>
  <c r="AY974" s="1"/>
  <c r="AV319" i="15" l="1"/>
  <c r="AM319"/>
  <c r="G318"/>
  <c r="G774" s="1"/>
  <c r="AV318" l="1"/>
  <c r="AQ318"/>
  <c r="AL319"/>
  <c r="AM773"/>
  <c r="AY319"/>
  <c r="AY318"/>
  <c r="AM318"/>
  <c r="AL318"/>
  <c r="AQ774" l="1"/>
  <c r="AM774"/>
  <c r="AL774"/>
  <c r="AY774"/>
  <c r="AY773"/>
  <c r="AL773"/>
</calcChain>
</file>

<file path=xl/sharedStrings.xml><?xml version="1.0" encoding="utf-8"?>
<sst xmlns="http://schemas.openxmlformats.org/spreadsheetml/2006/main" count="6911" uniqueCount="392">
  <si>
    <t>NO</t>
  </si>
  <si>
    <t>NAMA PROGRAM  /KEGIATAN</t>
  </si>
  <si>
    <t>SKPD : DINAS PERUMAHAN, PERMUKIMAN DAN PERTANAHAN</t>
  </si>
  <si>
    <t>KODE REKENING</t>
  </si>
  <si>
    <t>PAGU KEGIATAN (Rp)</t>
  </si>
  <si>
    <t>DAU</t>
  </si>
  <si>
    <t>DBH PPH</t>
  </si>
  <si>
    <t>BHP BBKB</t>
  </si>
  <si>
    <t>BHP BBNKB</t>
  </si>
  <si>
    <t>DAK SANITASI</t>
  </si>
  <si>
    <t>DAK PERKIM</t>
  </si>
  <si>
    <t>KET.</t>
  </si>
  <si>
    <t>Program Pelayanan Administrasi Perkantoran</t>
  </si>
  <si>
    <t>Penyediaan Jasa Surat Menyurat</t>
  </si>
  <si>
    <t>Belanja Pegawai</t>
  </si>
  <si>
    <t>Belanja Barang dan Jasa</t>
  </si>
  <si>
    <t>Belanja perangko, materai dan benda pos</t>
  </si>
  <si>
    <t>Belanja Jasa Tenaga kerja</t>
  </si>
  <si>
    <t>5.2.2.03.0012.</t>
  </si>
  <si>
    <t>5.2.2.01.0004.</t>
  </si>
  <si>
    <t>Belanja Bahan Bakar Minyak</t>
  </si>
  <si>
    <t>5.2.2.32.0001.</t>
  </si>
  <si>
    <t>-</t>
  </si>
  <si>
    <t>Penyediaan Jasa Komunikasi, Sumber Daya Air dan Listrik</t>
  </si>
  <si>
    <t>Belanja telepon</t>
  </si>
  <si>
    <t>5.2.2.03.0001.</t>
  </si>
  <si>
    <t>Belanja air</t>
  </si>
  <si>
    <t>5.2.2.03.0002.</t>
  </si>
  <si>
    <t>Belanja listrik</t>
  </si>
  <si>
    <t>5.2.2.03.0003.</t>
  </si>
  <si>
    <t>Penyediaan Jasa Peralatan dan Perlengkapan Kantor</t>
  </si>
  <si>
    <t>Belanja cetak</t>
  </si>
  <si>
    <t>5.2.2.06.0001.</t>
  </si>
  <si>
    <t>Belanja sewa Sarana Mobilitas Darat</t>
  </si>
  <si>
    <t>5.2.2.08.0001.</t>
  </si>
  <si>
    <t>Penyediaan Jasa Pemeliharaan dan Perizinan Kendaraan Dinas/Operasional</t>
  </si>
  <si>
    <t>Belanja Jasa KIR</t>
  </si>
  <si>
    <t>5.2.2.05.0004.</t>
  </si>
  <si>
    <t>Belanja Surat Tanda Nomor Kendaraan</t>
  </si>
  <si>
    <t>5.2.2.05.0005.</t>
  </si>
  <si>
    <t>Penyediaan Jasa Administrasi Keuangan</t>
  </si>
  <si>
    <t>Honorarium Pejabat/Tim Pengadaan Barang dan Jasa</t>
  </si>
  <si>
    <t>5.2.1.01.0002</t>
  </si>
  <si>
    <t>Honorarium Pejabat Penatausaha Keuangan</t>
  </si>
  <si>
    <t>5.2.1.01.0003</t>
  </si>
  <si>
    <t>Honorarium Bendahara, Bendahara Pembantu dan Pembantu Bendahara</t>
  </si>
  <si>
    <t>5.2.1.01.0004.</t>
  </si>
  <si>
    <t>Honorarium Petugas Teknis</t>
  </si>
  <si>
    <t>5.2.1.01.0005.</t>
  </si>
  <si>
    <t>Honorarium Pejabat Pembuat Komitmen</t>
  </si>
  <si>
    <t>5.2.1.01.0006.</t>
  </si>
  <si>
    <t>Honorarium Pejabat / Panitia Penerima Hasil Pekerjaan</t>
  </si>
  <si>
    <t>5.2.1.01.0008.</t>
  </si>
  <si>
    <t>Honorarium Petugas Penatausahaan dan Penyimpan Barang Milik Daerah</t>
  </si>
  <si>
    <t>5.2.1.01.0009.</t>
  </si>
  <si>
    <t>Belanja alat tulis kantor</t>
  </si>
  <si>
    <t>5.2.2.01.0001.</t>
  </si>
  <si>
    <t>Belanja buku cek</t>
  </si>
  <si>
    <t>5.2.2.01.0020.</t>
  </si>
  <si>
    <t>Belanja Foto copy</t>
  </si>
  <si>
    <t>5.2.2.06.0002.</t>
  </si>
  <si>
    <t>Belanja perjalanan dinas dalam daerah</t>
  </si>
  <si>
    <t>5.2.2.15.0001.</t>
  </si>
  <si>
    <t>Penyediaan Jasa Kebersihan Kantor</t>
  </si>
  <si>
    <t>Belanja peralatan kebersihan dan bahan pembersih</t>
  </si>
  <si>
    <t>5.2.2.01.0005.</t>
  </si>
  <si>
    <t>Penyediaan Alat Tulis Kantor</t>
  </si>
  <si>
    <t>Penyediaan Barang Cetakan dan Penggandaan</t>
  </si>
  <si>
    <t>Penyediaan Peralatan dan Perlengkapan Kantor</t>
  </si>
  <si>
    <t>Belanja Modal</t>
  </si>
  <si>
    <t>Belanja modal pengadaan Alat Pendingin</t>
  </si>
  <si>
    <t>5.2.3.11.0007.</t>
  </si>
  <si>
    <t>Belanja modal Pengadaan komputer/PC</t>
  </si>
  <si>
    <t>Belanja modal Pengadaan printer</t>
  </si>
  <si>
    <t>5.2.3.12.0004.</t>
  </si>
  <si>
    <t>Belanja modal Pengadaan instalasi listrik</t>
  </si>
  <si>
    <t>5.2.3.25.0001.</t>
  </si>
  <si>
    <t>Belanja modal Pengadaan instalasi telepon</t>
  </si>
  <si>
    <t>5.2.3.25.0002.</t>
  </si>
  <si>
    <t>Penyediaan Bahan Bacaan dan Peraturan Perundang-Undangan</t>
  </si>
  <si>
    <t>Belanja surat kabar/majalah</t>
  </si>
  <si>
    <t>5.2.2.03.0005.</t>
  </si>
  <si>
    <t>Rapat-Rapat Koordinasi dan Konsultasi Ke Luar Daerah/Dalam Daerah</t>
  </si>
  <si>
    <t>Belanja perjalanan dinas luar daerah</t>
  </si>
  <si>
    <t>5.2.2.15.0002.</t>
  </si>
  <si>
    <t>Penyediaan Jasa Administrasi Kepegawaian</t>
  </si>
  <si>
    <t>Program Peningkatan Sarana dan Prasarana Aparatur</t>
  </si>
  <si>
    <t>Pengadaan Kendaraan Dinas/Oprasional</t>
  </si>
  <si>
    <t>Belanja modal Pengadaan alat-alat angkutan darat bermotor sepeda motor</t>
  </si>
  <si>
    <t>5.2.3.03.0012.</t>
  </si>
  <si>
    <t>Pengadaan Mebeleur</t>
  </si>
  <si>
    <t>Belanja Modal Pengadaan almari</t>
  </si>
  <si>
    <t>5.2.3.11.0002.</t>
  </si>
  <si>
    <t>Belanja modal Pengadaan meja kerja</t>
  </si>
  <si>
    <t>5.2.3.13.0001.</t>
  </si>
  <si>
    <t>Belanja modal Pengadaan kursi kerja</t>
  </si>
  <si>
    <t>5.2.3.13.0004.</t>
  </si>
  <si>
    <t>Penyelenggaraan dan Pengadaan Sarana/Prasarana Upacara</t>
  </si>
  <si>
    <t>Belanja Sesajen</t>
  </si>
  <si>
    <t>5.2.2.01.0013.</t>
  </si>
  <si>
    <t>Belanja bahan kelengkapan upacara</t>
  </si>
  <si>
    <t>5.2.2.01.0015.</t>
  </si>
  <si>
    <t>Pemeliharaan Rutin/Berkala Gedung Kantor</t>
  </si>
  <si>
    <t>Belanja Pemeliharaan Gedung/Lingkungan Kantor</t>
  </si>
  <si>
    <t>5.2.2.20.0003.</t>
  </si>
  <si>
    <t>Pemeliharaan Rutin/Berkala Kendaraan Dinas/Operasional</t>
  </si>
  <si>
    <t>Belanja Jasa Service</t>
  </si>
  <si>
    <t>5.2.2.05.0001.</t>
  </si>
  <si>
    <t>Belanja Penggantian Suku Cadang</t>
  </si>
  <si>
    <t>5.2.2.05.0002.</t>
  </si>
  <si>
    <t>Belanja Pelumas</t>
  </si>
  <si>
    <t>5.2.2.05.0008.</t>
  </si>
  <si>
    <t>Pemeliharaan Rutin/Berkala Perlengkapan Gedung Kantor</t>
  </si>
  <si>
    <t>Belanja Pemeliharaan Peralatan dan Perlengkapan Kantor</t>
  </si>
  <si>
    <t>5.2.2.20.0004.</t>
  </si>
  <si>
    <t>Pemeliharaan Rutin/Berkala Peralatan Gedung Kantor</t>
  </si>
  <si>
    <t>Pendataan dan Iventarisasi Aset Barang Milik Daerah</t>
  </si>
  <si>
    <t>Pengadaan Pakaian Khusus Hari-Hari Tertentu</t>
  </si>
  <si>
    <t>Belanja pakaian kerja lapangan</t>
  </si>
  <si>
    <t>5.2.2.13.0001.</t>
  </si>
  <si>
    <t>Program Peningkatan Disiplin Aparatur</t>
  </si>
  <si>
    <t>Pembinaan Rohani dan Budaya Aparatur</t>
  </si>
  <si>
    <t>Program Peningkatan Pengembangan Sistem Pelaporan Capaian Kinerja dan Keuangan</t>
  </si>
  <si>
    <t>Penyusunan Laporan Capaian Kinerja dan Ikhtisar Realisasi Kinerja SKPD</t>
  </si>
  <si>
    <t>5.2.2.06.0002</t>
  </si>
  <si>
    <t>Belanja makanan dan minuman rapat</t>
  </si>
  <si>
    <t>5.2.2.11.0002.</t>
  </si>
  <si>
    <t>Penyusunan Anggaran SKPD</t>
  </si>
  <si>
    <t>Program Perencanaan Anggaran SKPD</t>
  </si>
  <si>
    <t>07.001.</t>
  </si>
  <si>
    <t>5.2.2.</t>
  </si>
  <si>
    <t>5.2.1.</t>
  </si>
  <si>
    <t>5.2.3.</t>
  </si>
  <si>
    <t>01.001.</t>
  </si>
  <si>
    <t>01.002.</t>
  </si>
  <si>
    <t>01.003.</t>
  </si>
  <si>
    <t>01.006.</t>
  </si>
  <si>
    <t>01.007.</t>
  </si>
  <si>
    <t>01.008.</t>
  </si>
  <si>
    <t>01.010.</t>
  </si>
  <si>
    <t>01.011.</t>
  </si>
  <si>
    <t>01.013.</t>
  </si>
  <si>
    <t>01.015.</t>
  </si>
  <si>
    <t>01.018.</t>
  </si>
  <si>
    <t>01.022.</t>
  </si>
  <si>
    <t>02.005.</t>
  </si>
  <si>
    <t>02.010.</t>
  </si>
  <si>
    <t>02.012.</t>
  </si>
  <si>
    <t>02.022.</t>
  </si>
  <si>
    <t>02.024.</t>
  </si>
  <si>
    <t>02.026.</t>
  </si>
  <si>
    <t>02.028.</t>
  </si>
  <si>
    <t>02.045.</t>
  </si>
  <si>
    <t>02</t>
  </si>
  <si>
    <t>01</t>
  </si>
  <si>
    <t>03</t>
  </si>
  <si>
    <t>03.005.</t>
  </si>
  <si>
    <t>03.006.</t>
  </si>
  <si>
    <t>06</t>
  </si>
  <si>
    <t>06.001.</t>
  </si>
  <si>
    <t>07</t>
  </si>
  <si>
    <t>TOTAL</t>
  </si>
  <si>
    <t>Program Peningkatan Kualitas Kawasan Permukiman</t>
  </si>
  <si>
    <t>Pendampingan Penyelenggaraan Peningkatan Kualitas Permukiman</t>
  </si>
  <si>
    <t>Honorarium Panitia Pelaksana Kegiatan</t>
  </si>
  <si>
    <t>5.2.1.01.0001.</t>
  </si>
  <si>
    <t>Uang Lembur PNS</t>
  </si>
  <si>
    <t>5.2.1.03.0001.</t>
  </si>
  <si>
    <t>Peningkatan Kualitas Kawasan Permukiman</t>
  </si>
  <si>
    <t>21.007.</t>
  </si>
  <si>
    <t>Belanja peralatan kebersihan dan bahan Pembersih</t>
  </si>
  <si>
    <t>Belanja Bahan saprodi</t>
  </si>
  <si>
    <t>5.2.2.02.0007.</t>
  </si>
  <si>
    <t>Belanja pemeliharaan prasarana Kebersihan/Persampahan</t>
  </si>
  <si>
    <t>5.2.2.20.0012.</t>
  </si>
  <si>
    <t>Belanja Sarana dan Prasarana Kebersihan/Pertamanan</t>
  </si>
  <si>
    <t>5.2.2.25.0017.</t>
  </si>
  <si>
    <t>5.2.3.10.0013.</t>
  </si>
  <si>
    <t>Belanja Modal Pengadaan Kerangka Baliho</t>
  </si>
  <si>
    <t>5.2.3.11.0021.</t>
  </si>
  <si>
    <t>Belanja Modal peralatan kebersihan / Pertamanan</t>
  </si>
  <si>
    <t>5.2.3.35.0001.</t>
  </si>
  <si>
    <t>Belanja Modal sarana dan prasarana Pertamanan</t>
  </si>
  <si>
    <t>5.2.3.35.0002.</t>
  </si>
  <si>
    <t>Perencanaan Peningkatan Kualitas Kawasan Permukiman</t>
  </si>
  <si>
    <t>Belanja Jasa Konsultansi Perencanaan</t>
  </si>
  <si>
    <t>5.2.2.21.0002.</t>
  </si>
  <si>
    <t>Rehabilitasi/Pemeliharaan Prasarana dan Sarana Peningkatan Kualitas Kawasan Permukiman</t>
  </si>
  <si>
    <t>Honorarium Pegawai Honorer/tidak tetap</t>
  </si>
  <si>
    <t>5.2.1.02.0001.</t>
  </si>
  <si>
    <t>Belanja Bahan Bakar Minyak/Gas</t>
  </si>
  <si>
    <t>5.2.2.01.0006.</t>
  </si>
  <si>
    <t>Belanja Pemeliharaan Bangunan Fasilitas Umum</t>
  </si>
  <si>
    <t>5.2.2.20.0005.</t>
  </si>
  <si>
    <t>Belanja Modal Pengadaan Taman</t>
  </si>
  <si>
    <t>5.2.3.26.0029.</t>
  </si>
  <si>
    <t>Penyediaan/Penataan Sarana dan Prasarana Peningkatan Kualitas Kawasan Permukiman</t>
  </si>
  <si>
    <t>Belanja Jasa pengumuman lelang/ pemenang lelang</t>
  </si>
  <si>
    <t>5.2.2.03.0004.</t>
  </si>
  <si>
    <t>Belanja modal pengadaan konstruksi Fasilitas Umum</t>
  </si>
  <si>
    <t>5.2.3.26.0010.</t>
  </si>
  <si>
    <t>Program Pengembangan Sistem Informasi Pertanahan</t>
  </si>
  <si>
    <t>Penyusunan Sistem Informasi Pertanahan Yang Handal</t>
  </si>
  <si>
    <t>Program Penyelesaian Konflik-Konflik Pertanahan</t>
  </si>
  <si>
    <t>Pendampingan Penyelesaian Konflik-Konflik Pertanahan</t>
  </si>
  <si>
    <t>Program Lingkungan Sehat Perumahan</t>
  </si>
  <si>
    <t>Pengendalian Dampak Resiko Pencemaran Lingkunngan</t>
  </si>
  <si>
    <t>belanja hibah barang atau jasa yang diserahkan kepada Badan, Lembaga, dan Organisasi Kemasyarakatan</t>
  </si>
  <si>
    <t>5.2.2.28.0003.</t>
  </si>
  <si>
    <t xml:space="preserve"> Program Pengembangan Perumahan</t>
  </si>
  <si>
    <t>Penyusunan Database Urusan Perumahan</t>
  </si>
  <si>
    <t>5.2.2.32.0001</t>
  </si>
  <si>
    <t>Perencanaan Pengembangan Perumahan</t>
  </si>
  <si>
    <t>5.2.2.01.0001</t>
  </si>
  <si>
    <t>5.2.2.01.0004</t>
  </si>
  <si>
    <t>Pendampingan Pembangunan Perumahan Masyarakat Kurang Mampu</t>
  </si>
  <si>
    <t>Belanja bantuan sosial barang yang diserahkan kepada pihak ketiga</t>
  </si>
  <si>
    <t>Penyelenggaraan Pengembangan Perumahan</t>
  </si>
  <si>
    <t>Belanja sewa ruang rapat/pertemuan</t>
  </si>
  <si>
    <t>5.2.2.07.0003.</t>
  </si>
  <si>
    <t>Belanja sewa Sound Sistem</t>
  </si>
  <si>
    <t>5.2.2.10.0007.</t>
  </si>
  <si>
    <t xml:space="preserve"> Program Penataan penguasaan, pemilikan, penggunaan dan pemanfaatan tanah</t>
  </si>
  <si>
    <t>Penataan penguasaan, pemilikan , penggunaan dan pemanfaatan tanah</t>
  </si>
  <si>
    <t>Kabupaten Buleleng</t>
  </si>
  <si>
    <t>Ni Nyoman Surattini, ST</t>
  </si>
  <si>
    <t>NIP. 19670102 199703 2 003</t>
  </si>
  <si>
    <t>Plt. Kepala Dinas Perumahan, Permukiman dan Pertanahan</t>
  </si>
  <si>
    <t>Pembina / IVa</t>
  </si>
  <si>
    <t>REALISASI ANGGARAN BERDASARKAN SUMBER DANA APBD</t>
  </si>
  <si>
    <t>Belanja modal pengadaan mesin potong rumput</t>
  </si>
  <si>
    <t>5.2.3.09.0011.</t>
  </si>
  <si>
    <t>Belanja Jasa Tenaga Kerja</t>
  </si>
  <si>
    <t xml:space="preserve"> </t>
  </si>
  <si>
    <t>PAGU SUMBER DANA</t>
  </si>
  <si>
    <t>SISA</t>
  </si>
  <si>
    <t>5.2.3.26.001</t>
  </si>
  <si>
    <t>PAGU</t>
  </si>
  <si>
    <t>REALISASI</t>
  </si>
  <si>
    <t>REKAPITULASI REALISASI SUMBER DANA</t>
  </si>
  <si>
    <t>PAD</t>
  </si>
  <si>
    <t>PKB</t>
  </si>
  <si>
    <t>Honor petugas teknis</t>
  </si>
  <si>
    <t>Belanja bahan bibit tanaman</t>
  </si>
  <si>
    <t>5.2.2.02.0002.</t>
  </si>
  <si>
    <t>Belanja jasa konsultasi perencanaan</t>
  </si>
  <si>
    <t>PHR</t>
  </si>
  <si>
    <t>belanja modal pengadaan mesin pompa/genset</t>
  </si>
  <si>
    <t>Belanja bendera/umbul-umbul</t>
  </si>
  <si>
    <t>5.2.2.01.0018.</t>
  </si>
  <si>
    <t>5.2.3.11.0008.</t>
  </si>
  <si>
    <t>Belanja modal pengadaan korden</t>
  </si>
  <si>
    <t>Belanja modal pengadaan kipas angin</t>
  </si>
  <si>
    <t>5.2.3.11.0019.</t>
  </si>
  <si>
    <t>Belanja modal Pengadaan komputer notebook</t>
  </si>
  <si>
    <t>5.2.3.12.0003.</t>
  </si>
  <si>
    <t>Belanja modal Pengadaan tv</t>
  </si>
  <si>
    <t>5.2.3.16.0004.</t>
  </si>
  <si>
    <t>Belanja modal Pengadaan meja rapat</t>
  </si>
  <si>
    <t>5.2.3.13.0002.</t>
  </si>
  <si>
    <t>Belanja modal Pengadaan kursi rapat</t>
  </si>
  <si>
    <t>5.2.3.13.0005.</t>
  </si>
  <si>
    <t>Belanja modal Pengadaan kursi tamu</t>
  </si>
  <si>
    <t>5.2.3.13.0014.</t>
  </si>
  <si>
    <t>Belanja pakaian olah raga</t>
  </si>
  <si>
    <t>5.2.2.14.0004.</t>
  </si>
  <si>
    <t>Belanja kontribusi</t>
  </si>
  <si>
    <t>5.2.2.17.0006.</t>
  </si>
  <si>
    <t>5.2.2.35.0004.</t>
  </si>
  <si>
    <t>PER TANGGAL 10 OKTOBER 2017</t>
  </si>
  <si>
    <t>Singaraja, 10 Oktober 2017</t>
  </si>
  <si>
    <t>SISA SUMBER DANA</t>
  </si>
  <si>
    <t>BHP Prov PKB</t>
  </si>
  <si>
    <t>BHP Prov BBKB</t>
  </si>
  <si>
    <t>Belanja Fotocopy</t>
  </si>
  <si>
    <t>Belanja bimbingan teknis</t>
  </si>
  <si>
    <t>5.2.2.17.0003.</t>
  </si>
  <si>
    <t>5.2.3.10.0001.</t>
  </si>
  <si>
    <t>Belanja modal Pengadaan mesin tik</t>
  </si>
  <si>
    <t>Belanja Modal Pengadaan Peralatan Kantor</t>
  </si>
  <si>
    <t>5.2.3.10.0002.</t>
  </si>
  <si>
    <t>Belanja modal Pengadaan mesin hitung</t>
  </si>
  <si>
    <t>5.2.3.10.0015.</t>
  </si>
  <si>
    <t>Belanja modal pengadaan mesin absensi</t>
  </si>
  <si>
    <t>5.2.3.11</t>
  </si>
  <si>
    <t>5.2.3.10.</t>
  </si>
  <si>
    <t>5.2.3.11.0004.</t>
  </si>
  <si>
    <t>Belanja Modal Pengadaan Perlengkapan Kantor</t>
  </si>
  <si>
    <t>Belanja modal Pengadaan filling kabinet</t>
  </si>
  <si>
    <t>Belanja modal pengadaan Korden</t>
  </si>
  <si>
    <t>Belanja modal pengadaan papan nama/struktur organisasi</t>
  </si>
  <si>
    <t>5.2.3.11.0010.</t>
  </si>
  <si>
    <t>Belanja Modal Pengadaan Komputer</t>
  </si>
  <si>
    <t>5.2.3.12.</t>
  </si>
  <si>
    <t>5.2.3.12.0002.</t>
  </si>
  <si>
    <t xml:space="preserve">5.2.3.12.0009. </t>
  </si>
  <si>
    <t>Belanja modal Pengadaan kelengkapan komputer</t>
  </si>
  <si>
    <t>5.2.3.16.</t>
  </si>
  <si>
    <t>Belanja Modal Pengadaan Alat-alat Studio</t>
  </si>
  <si>
    <t>Belanja modal Pengadaan kamera</t>
  </si>
  <si>
    <t>5.2.3.16.0001.</t>
  </si>
  <si>
    <t>Belanja modal Pengadaan proyektor</t>
  </si>
  <si>
    <t>5.2.3.16.0003.</t>
  </si>
  <si>
    <t>Belanja modal pengadaan TV, Radio dan Tape</t>
  </si>
  <si>
    <t>5.2.3.16.0004</t>
  </si>
  <si>
    <t>Belanja Modal Pengadaan sound sistem</t>
  </si>
  <si>
    <t>5.2.3.16.0006.</t>
  </si>
  <si>
    <t>Belanja Modal Pengadaan Alat-alat Komunikasi</t>
  </si>
  <si>
    <t>5.2.3.17.</t>
  </si>
  <si>
    <t>Belanja modal Pengadaan telepon</t>
  </si>
  <si>
    <t>5.2.3.17.0001</t>
  </si>
  <si>
    <t>Belanja Modal Pengadaan Alat-alat Persenjataan/Keamanan</t>
  </si>
  <si>
    <t>5.2.3.30.</t>
  </si>
  <si>
    <t>5.2.3.30.0015.</t>
  </si>
  <si>
    <t>Belanja Modal Pengadaan CCTV</t>
  </si>
  <si>
    <t xml:space="preserve"> Penyediaan Peralatan Rumah Tangga</t>
  </si>
  <si>
    <t>Belanja modal Pengadaan kulkas</t>
  </si>
  <si>
    <t>5.2.3.14.0005.</t>
  </si>
  <si>
    <t>5.2.3.14.0007.</t>
  </si>
  <si>
    <t>Belanja modal Pengadaan piring/gelas/mangkok/cangkir/sendok/garpu/pisau</t>
  </si>
  <si>
    <t xml:space="preserve">Belanja Modal </t>
  </si>
  <si>
    <t xml:space="preserve"> Penyediaan Makanan dan Minuman</t>
  </si>
  <si>
    <t>01.017.</t>
  </si>
  <si>
    <t>5.2.2.11.0003.</t>
  </si>
  <si>
    <t>Belanja makanan dan minuman tamu</t>
  </si>
  <si>
    <t>Belanja jasa tenaga kerja</t>
  </si>
  <si>
    <t>Belanja Cetak</t>
  </si>
  <si>
    <t>Belanja modal Pengadaan alat-alat angkutan darat bermotor pick up</t>
  </si>
  <si>
    <t>5.2.3.03.0009.</t>
  </si>
  <si>
    <t>5.2.3.03.0016.</t>
  </si>
  <si>
    <t>Belanja Modal Alat-alat Angkutan Darat 
Bermotor sky walker</t>
  </si>
  <si>
    <t>Belanja Modal Pengadaan Alat-alat Angkutan 
Darat Bermotor Sepeda Motor Beroda Tiga</t>
  </si>
  <si>
    <t>5.2.3.03.0018.</t>
  </si>
  <si>
    <t>Belanja modal Pengadaan rak buku/tv/kembang</t>
  </si>
  <si>
    <t>5.2.3.13.0009.</t>
  </si>
  <si>
    <t>Belanja Pakaian Dinas Harian (PDH)</t>
  </si>
  <si>
    <t>5.2.2.12.0004.</t>
  </si>
  <si>
    <t>Pengadaan Pakaian Dinas Beserta Perlengkapannya</t>
  </si>
  <si>
    <t>Belanja pakaian batik tradisional/Endek tradisional</t>
  </si>
  <si>
    <t>5.2.2.14.0003.</t>
  </si>
  <si>
    <t>Belanja Jasa Transportasi dan akomodasi</t>
  </si>
  <si>
    <t>5.2.2.03.0013.</t>
  </si>
  <si>
    <t>Belanja bantuan sosial barang yang 
diserahkan kepada pihak ketiga</t>
  </si>
  <si>
    <t>5.2.2.29.0002.</t>
  </si>
  <si>
    <t>Belanja hibah barang atau jasa yang diserahkan kepada Badan, Lembaga, dan Organisasi Kemasyarakatan</t>
  </si>
  <si>
    <t>Belanja bantuan sosial barang yang diserahkan kepada masyarakat</t>
  </si>
  <si>
    <t>5.2.2.29.0001.</t>
  </si>
  <si>
    <t>Pendampingan Penyelenggaraan Pengadaan Tanah</t>
  </si>
  <si>
    <t>Belanja penggantian suku cadang</t>
  </si>
  <si>
    <t>belanja bantuan sosial barang yang 
diserahkan kepada masyarakat</t>
  </si>
  <si>
    <t>5.2.2.21.0002</t>
  </si>
  <si>
    <t xml:space="preserve"> Penataan Ruang Terbuka Hijau Kawasan Perkotaan</t>
  </si>
  <si>
    <t>Belanja Air</t>
  </si>
  <si>
    <t>5.2.2.03.0002</t>
  </si>
  <si>
    <t>5.2.2.03.0004</t>
  </si>
  <si>
    <t>- Pemeliharaan Ruang Terbuka Hijau Kawasan Perkotaan</t>
  </si>
  <si>
    <t>Honorarium/Upah Tenaga Harian</t>
  </si>
  <si>
    <t>5.2.1.02.0002.</t>
  </si>
  <si>
    <t>Belanja bahan/bibit tanaman</t>
  </si>
  <si>
    <t>22.003.</t>
  </si>
  <si>
    <t>5.2.2.01.0005</t>
  </si>
  <si>
    <t>5.2.2.05.0003.</t>
  </si>
  <si>
    <t>Belanja Bahan Bakar Minyak/Gas dan pelumas</t>
  </si>
  <si>
    <t>Belanja pemeliharaan prasarana kebersihan/persampahan</t>
  </si>
  <si>
    <t>Belanja Modal Pengadaan Mesin Pemotong Rumput</t>
  </si>
  <si>
    <t>Belanja modal pengadaan mesin genset/pompa</t>
  </si>
  <si>
    <t xml:space="preserve">5.2.3.35.0001. </t>
  </si>
  <si>
    <t>Belanja Modal peralatan kebersihan / pertamanan</t>
  </si>
  <si>
    <t>01.014</t>
  </si>
  <si>
    <t>03.002</t>
  </si>
  <si>
    <t>Pendampingan dan Stimulasi Rehabilitasi Rumah Akibat Bencana Alam</t>
  </si>
  <si>
    <t>Program Perbaikan Perumahan Akibat Bencana Alam/Sosial</t>
  </si>
  <si>
    <t>Program Pengelolaan Ruang Terbuka Hijau Kawasan Perkotaan</t>
  </si>
  <si>
    <t>TOTAL PAGU SUMBER DANA</t>
  </si>
  <si>
    <t>DAK PERUM</t>
  </si>
  <si>
    <t>BKK BADUNG</t>
  </si>
  <si>
    <t>SILPA BEBAS</t>
  </si>
  <si>
    <t>maret</t>
  </si>
  <si>
    <t>mei</t>
  </si>
  <si>
    <t>rth fisik</t>
  </si>
  <si>
    <t>lingkungan</t>
  </si>
  <si>
    <t>april</t>
  </si>
  <si>
    <t>triwulan IV</t>
  </si>
  <si>
    <t>stengahnya dak 2010-2016</t>
  </si>
  <si>
    <t>III dan IV</t>
  </si>
  <si>
    <t>400jt hrs di iii dan IV</t>
  </si>
  <si>
    <t>TAHUN ANGGARAN 2018</t>
  </si>
  <si>
    <t>SUMBER DANA APBD 2018</t>
  </si>
  <si>
    <t>REKAPITULASI  SUMBER DANA</t>
  </si>
  <si>
    <t>REALISASI SUMBER DANA</t>
  </si>
  <si>
    <t>PAGU PERUBAHAN 2018</t>
  </si>
  <si>
    <t>PAGU KEGIATAN</t>
  </si>
</sst>
</file>

<file path=xl/styles.xml><?xml version="1.0" encoding="utf-8"?>
<styleSheet xmlns="http://schemas.openxmlformats.org/spreadsheetml/2006/main">
  <numFmts count="5">
    <numFmt numFmtId="164" formatCode="_(* #,##0_);_(* \(#,##0\);_(* &quot;-&quot;_);_(@_)"/>
    <numFmt numFmtId="165" formatCode="_(* #,##0.00_);_(* \(#,##0.00\);_(* &quot;-&quot;??_);_(@_)"/>
    <numFmt numFmtId="166" formatCode="_(* #,##0.00_);_(* \(#,##0.00\);_(* &quot;-&quot;_);_(@_)"/>
    <numFmt numFmtId="167" formatCode="#,##0;[Red]#,##0"/>
    <numFmt numFmtId="168" formatCode="_(* #,##0_);_(* \(#,##0\);_(* &quot;-&quot;??_);_(@_)"/>
  </numFmts>
  <fonts count="35">
    <font>
      <sz val="11"/>
      <color theme="1"/>
      <name val="Calibri"/>
      <family val="2"/>
      <charset val="1"/>
      <scheme val="minor"/>
    </font>
    <font>
      <sz val="10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charset val="1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charset val="1"/>
      <scheme val="minor"/>
    </font>
    <font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11"/>
      <name val="Calibri"/>
      <family val="2"/>
      <charset val="1"/>
      <scheme val="minor"/>
    </font>
    <font>
      <sz val="11"/>
      <color theme="0"/>
      <name val="Calibri"/>
      <family val="2"/>
      <scheme val="minor"/>
    </font>
    <font>
      <sz val="11"/>
      <name val="Arial"/>
      <family val="2"/>
    </font>
    <font>
      <sz val="11"/>
      <color rgb="FFFF0000"/>
      <name val="Arial"/>
      <family val="2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b/>
      <u/>
      <sz val="11"/>
      <color rgb="FFFF0000"/>
      <name val="Arial"/>
      <family val="2"/>
    </font>
    <font>
      <b/>
      <u/>
      <sz val="11"/>
      <name val="Arial"/>
      <family val="2"/>
    </font>
    <font>
      <sz val="11"/>
      <color theme="0"/>
      <name val="Arial"/>
      <family val="2"/>
    </font>
    <font>
      <b/>
      <sz val="11"/>
      <color rgb="FFFF0000"/>
      <name val="Calibri"/>
      <family val="2"/>
      <charset val="1"/>
      <scheme val="minor"/>
    </font>
    <font>
      <sz val="10"/>
      <color rgb="FFFF0000"/>
      <name val="Calibri"/>
      <family val="2"/>
      <scheme val="minor"/>
    </font>
    <font>
      <sz val="10"/>
      <color rgb="FFFF0000"/>
      <name val="Calibri"/>
      <family val="2"/>
      <charset val="1"/>
      <scheme val="minor"/>
    </font>
    <font>
      <sz val="10"/>
      <color theme="0"/>
      <name val="Calibri"/>
      <family val="2"/>
      <charset val="1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  <charset val="1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thin">
        <color auto="1"/>
      </right>
      <top style="dotted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indexed="64"/>
      </bottom>
      <diagonal/>
    </border>
    <border>
      <left style="thin">
        <color auto="1"/>
      </left>
      <right/>
      <top style="dotted">
        <color auto="1"/>
      </top>
      <bottom style="thin">
        <color indexed="64"/>
      </bottom>
      <diagonal/>
    </border>
    <border>
      <left/>
      <right/>
      <top style="dotted">
        <color auto="1"/>
      </top>
      <bottom style="thin">
        <color indexed="64"/>
      </bottom>
      <diagonal/>
    </border>
    <border>
      <left/>
      <right style="thin">
        <color auto="1"/>
      </right>
      <top style="dotted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dashed">
        <color indexed="64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ashed">
        <color indexed="64"/>
      </bottom>
      <diagonal/>
    </border>
    <border>
      <left/>
      <right/>
      <top style="dotted">
        <color auto="1"/>
      </top>
      <bottom style="dashed">
        <color indexed="64"/>
      </bottom>
      <diagonal/>
    </border>
    <border>
      <left/>
      <right style="thin">
        <color auto="1"/>
      </right>
      <top style="dashed">
        <color indexed="64"/>
      </top>
      <bottom style="dotted">
        <color auto="1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auto="1"/>
      </right>
      <top/>
      <bottom style="dashed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916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/>
    <xf numFmtId="0" fontId="0" fillId="0" borderId="9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0" xfId="0" applyAlignment="1">
      <alignment vertical="center" wrapText="1"/>
    </xf>
    <xf numFmtId="164" fontId="0" fillId="0" borderId="4" xfId="1" applyFont="1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5" fillId="2" borderId="0" xfId="0" applyFont="1" applyFill="1" applyAlignment="1">
      <alignment vertical="center" wrapText="1"/>
    </xf>
    <xf numFmtId="3" fontId="5" fillId="2" borderId="4" xfId="0" applyNumberFormat="1" applyFont="1" applyFill="1" applyBorder="1" applyAlignment="1">
      <alignment vertical="center" wrapText="1"/>
    </xf>
    <xf numFmtId="0" fontId="5" fillId="2" borderId="15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left" vertical="top" wrapText="1"/>
    </xf>
    <xf numFmtId="0" fontId="5" fillId="0" borderId="17" xfId="0" applyFont="1" applyFill="1" applyBorder="1" applyAlignment="1">
      <alignment horizontal="left" vertical="top" wrapText="1"/>
    </xf>
    <xf numFmtId="0" fontId="5" fillId="0" borderId="14" xfId="0" applyFont="1" applyFill="1" applyBorder="1" applyAlignment="1">
      <alignment horizontal="left" vertical="top" wrapText="1"/>
    </xf>
    <xf numFmtId="0" fontId="5" fillId="0" borderId="18" xfId="0" applyFont="1" applyFill="1" applyBorder="1" applyAlignment="1">
      <alignment horizontal="left" vertical="top" wrapText="1"/>
    </xf>
    <xf numFmtId="0" fontId="5" fillId="0" borderId="15" xfId="0" applyFont="1" applyFill="1" applyBorder="1" applyAlignment="1">
      <alignment vertical="center" wrapText="1"/>
    </xf>
    <xf numFmtId="3" fontId="5" fillId="0" borderId="15" xfId="0" applyNumberFormat="1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2" borderId="4" xfId="0" applyFont="1" applyFill="1" applyBorder="1" applyAlignment="1">
      <alignment horizontal="center" vertical="top" wrapText="1"/>
    </xf>
    <xf numFmtId="0" fontId="0" fillId="0" borderId="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top" wrapText="1"/>
    </xf>
    <xf numFmtId="0" fontId="5" fillId="2" borderId="4" xfId="0" quotePrefix="1" applyFont="1" applyFill="1" applyBorder="1" applyAlignment="1">
      <alignment vertical="center" wrapText="1"/>
    </xf>
    <xf numFmtId="164" fontId="0" fillId="0" borderId="15" xfId="1" applyFont="1" applyBorder="1" applyAlignment="1">
      <alignment vertical="center" wrapText="1"/>
    </xf>
    <xf numFmtId="164" fontId="5" fillId="0" borderId="15" xfId="1" applyFont="1" applyFill="1" applyBorder="1" applyAlignment="1">
      <alignment vertical="center" wrapText="1"/>
    </xf>
    <xf numFmtId="164" fontId="0" fillId="0" borderId="0" xfId="0" applyNumberFormat="1" applyAlignment="1">
      <alignment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164" fontId="7" fillId="0" borderId="15" xfId="1" applyFont="1" applyBorder="1" applyAlignment="1">
      <alignment vertical="center" wrapText="1"/>
    </xf>
    <xf numFmtId="0" fontId="7" fillId="0" borderId="0" xfId="0" applyFont="1"/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164" fontId="7" fillId="0" borderId="4" xfId="1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8" fillId="0" borderId="15" xfId="0" applyFont="1" applyFill="1" applyBorder="1" applyAlignment="1">
      <alignment horizontal="center" vertical="top" wrapText="1"/>
    </xf>
    <xf numFmtId="0" fontId="8" fillId="0" borderId="15" xfId="0" applyFont="1" applyFill="1" applyBorder="1" applyAlignment="1">
      <alignment vertical="center" wrapText="1"/>
    </xf>
    <xf numFmtId="3" fontId="8" fillId="0" borderId="15" xfId="0" applyNumberFormat="1" applyFont="1" applyFill="1" applyBorder="1" applyAlignment="1">
      <alignment vertical="center" wrapText="1"/>
    </xf>
    <xf numFmtId="164" fontId="8" fillId="0" borderId="15" xfId="1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164" fontId="5" fillId="2" borderId="4" xfId="0" applyNumberFormat="1" applyFont="1" applyFill="1" applyBorder="1" applyAlignment="1">
      <alignment vertical="center" wrapText="1"/>
    </xf>
    <xf numFmtId="0" fontId="5" fillId="2" borderId="4" xfId="0" quotePrefix="1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top" wrapText="1"/>
    </xf>
    <xf numFmtId="0" fontId="5" fillId="0" borderId="15" xfId="0" quotePrefix="1" applyFont="1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8" fillId="0" borderId="16" xfId="0" applyFont="1" applyFill="1" applyBorder="1" applyAlignment="1">
      <alignment horizontal="left" vertical="top" wrapText="1"/>
    </xf>
    <xf numFmtId="0" fontId="8" fillId="0" borderId="14" xfId="0" applyFont="1" applyFill="1" applyBorder="1" applyAlignment="1">
      <alignment horizontal="left" vertical="top" wrapText="1"/>
    </xf>
    <xf numFmtId="0" fontId="8" fillId="0" borderId="12" xfId="0" applyFont="1" applyFill="1" applyBorder="1" applyAlignment="1">
      <alignment horizontal="left" vertical="top" wrapText="1"/>
    </xf>
    <xf numFmtId="0" fontId="8" fillId="0" borderId="15" xfId="0" quotePrefix="1" applyFont="1" applyFill="1" applyBorder="1" applyAlignment="1">
      <alignment horizontal="left" vertical="center" wrapText="1"/>
    </xf>
    <xf numFmtId="164" fontId="8" fillId="0" borderId="0" xfId="0" applyNumberFormat="1" applyFont="1" applyFill="1" applyAlignment="1">
      <alignment vertical="center" wrapText="1"/>
    </xf>
    <xf numFmtId="0" fontId="7" fillId="0" borderId="15" xfId="0" applyFont="1" applyFill="1" applyBorder="1" applyAlignment="1">
      <alignment horizontal="center" vertical="top" wrapText="1"/>
    </xf>
    <xf numFmtId="0" fontId="7" fillId="0" borderId="16" xfId="0" applyFont="1" applyFill="1" applyBorder="1" applyAlignment="1">
      <alignment horizontal="left" vertical="top" wrapText="1"/>
    </xf>
    <xf numFmtId="0" fontId="7" fillId="0" borderId="12" xfId="0" applyFont="1" applyFill="1" applyBorder="1" applyAlignment="1">
      <alignment horizontal="left" vertical="top" wrapText="1"/>
    </xf>
    <xf numFmtId="0" fontId="7" fillId="0" borderId="15" xfId="0" quotePrefix="1" applyFont="1" applyFill="1" applyBorder="1" applyAlignment="1">
      <alignment horizontal="left" vertical="center" wrapText="1"/>
    </xf>
    <xf numFmtId="3" fontId="7" fillId="0" borderId="15" xfId="0" applyNumberFormat="1" applyFont="1" applyFill="1" applyBorder="1" applyAlignment="1">
      <alignment vertical="center" wrapText="1"/>
    </xf>
    <xf numFmtId="164" fontId="7" fillId="0" borderId="15" xfId="1" applyFont="1" applyFill="1" applyBorder="1" applyAlignment="1">
      <alignment vertical="center" wrapText="1"/>
    </xf>
    <xf numFmtId="0" fontId="7" fillId="0" borderId="15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9" fillId="0" borderId="15" xfId="0" applyFont="1" applyFill="1" applyBorder="1" applyAlignment="1">
      <alignment horizontal="center" vertical="top" wrapText="1"/>
    </xf>
    <xf numFmtId="0" fontId="9" fillId="0" borderId="16" xfId="0" applyFont="1" applyFill="1" applyBorder="1" applyAlignment="1">
      <alignment horizontal="left" vertical="top" wrapText="1"/>
    </xf>
    <xf numFmtId="0" fontId="9" fillId="0" borderId="14" xfId="0" applyFont="1" applyFill="1" applyBorder="1" applyAlignment="1">
      <alignment horizontal="left" vertical="top" wrapText="1"/>
    </xf>
    <xf numFmtId="164" fontId="9" fillId="0" borderId="15" xfId="1" applyFont="1" applyFill="1" applyBorder="1" applyAlignment="1">
      <alignment vertical="center" wrapText="1"/>
    </xf>
    <xf numFmtId="0" fontId="9" fillId="0" borderId="15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3" fontId="7" fillId="0" borderId="15" xfId="0" quotePrefix="1" applyNumberFormat="1" applyFont="1" applyFill="1" applyBorder="1" applyAlignment="1">
      <alignment horizontal="left" vertical="center" wrapText="1"/>
    </xf>
    <xf numFmtId="0" fontId="0" fillId="0" borderId="0" xfId="0" applyFill="1"/>
    <xf numFmtId="0" fontId="0" fillId="0" borderId="15" xfId="0" applyFill="1" applyBorder="1" applyAlignment="1">
      <alignment vertical="center" wrapText="1"/>
    </xf>
    <xf numFmtId="164" fontId="0" fillId="0" borderId="4" xfId="1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164" fontId="7" fillId="0" borderId="4" xfId="1" applyFont="1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3" fontId="7" fillId="0" borderId="4" xfId="0" applyNumberFormat="1" applyFont="1" applyFill="1" applyBorder="1" applyAlignment="1">
      <alignment vertical="center" wrapText="1"/>
    </xf>
    <xf numFmtId="3" fontId="0" fillId="0" borderId="15" xfId="0" applyNumberFormat="1" applyFill="1" applyBorder="1" applyAlignment="1">
      <alignment vertical="center" wrapText="1"/>
    </xf>
    <xf numFmtId="0" fontId="7" fillId="0" borderId="18" xfId="0" applyFont="1" applyFill="1" applyBorder="1" applyAlignment="1">
      <alignment vertical="center" wrapText="1"/>
    </xf>
    <xf numFmtId="164" fontId="0" fillId="0" borderId="15" xfId="0" applyNumberFormat="1" applyFill="1" applyBorder="1" applyAlignment="1">
      <alignment horizontal="right" vertical="center" wrapText="1"/>
    </xf>
    <xf numFmtId="164" fontId="7" fillId="0" borderId="15" xfId="0" applyNumberFormat="1" applyFont="1" applyFill="1" applyBorder="1" applyAlignment="1">
      <alignment horizontal="right" vertical="center" wrapText="1"/>
    </xf>
    <xf numFmtId="164" fontId="5" fillId="3" borderId="4" xfId="0" applyNumberFormat="1" applyFont="1" applyFill="1" applyBorder="1" applyAlignment="1">
      <alignment vertical="center" wrapText="1"/>
    </xf>
    <xf numFmtId="164" fontId="5" fillId="3" borderId="4" xfId="1" applyFont="1" applyFill="1" applyBorder="1" applyAlignment="1">
      <alignment vertical="center" wrapText="1"/>
    </xf>
    <xf numFmtId="0" fontId="0" fillId="3" borderId="15" xfId="0" applyFill="1" applyBorder="1" applyAlignment="1">
      <alignment vertical="center" wrapText="1"/>
    </xf>
    <xf numFmtId="0" fontId="5" fillId="3" borderId="15" xfId="0" applyFont="1" applyFill="1" applyBorder="1" applyAlignment="1">
      <alignment vertical="center" wrapText="1"/>
    </xf>
    <xf numFmtId="0" fontId="5" fillId="2" borderId="0" xfId="0" applyFont="1" applyFill="1"/>
    <xf numFmtId="164" fontId="7" fillId="2" borderId="0" xfId="0" applyNumberFormat="1" applyFont="1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5" fillId="2" borderId="15" xfId="0" applyFont="1" applyFill="1" applyBorder="1" applyAlignment="1">
      <alignment horizontal="left" vertical="center" wrapText="1"/>
    </xf>
    <xf numFmtId="164" fontId="5" fillId="2" borderId="15" xfId="0" applyNumberFormat="1" applyFont="1" applyFill="1" applyBorder="1" applyAlignment="1">
      <alignment horizontal="right" vertical="center" wrapText="1"/>
    </xf>
    <xf numFmtId="164" fontId="9" fillId="2" borderId="0" xfId="0" applyNumberFormat="1" applyFont="1" applyFill="1" applyAlignment="1">
      <alignment vertical="center" wrapText="1"/>
    </xf>
    <xf numFmtId="0" fontId="9" fillId="2" borderId="0" xfId="0" applyFont="1" applyFill="1" applyAlignment="1">
      <alignment vertical="center" wrapText="1"/>
    </xf>
    <xf numFmtId="164" fontId="0" fillId="0" borderId="15" xfId="1" applyFont="1" applyFill="1" applyBorder="1" applyAlignment="1">
      <alignment vertical="center" wrapText="1"/>
    </xf>
    <xf numFmtId="164" fontId="7" fillId="0" borderId="15" xfId="0" applyNumberFormat="1" applyFont="1" applyFill="1" applyBorder="1" applyAlignment="1">
      <alignment vertical="center" wrapText="1"/>
    </xf>
    <xf numFmtId="164" fontId="0" fillId="2" borderId="0" xfId="0" applyNumberFormat="1" applyFill="1" applyAlignment="1">
      <alignment vertical="center" wrapText="1"/>
    </xf>
    <xf numFmtId="0" fontId="0" fillId="2" borderId="0" xfId="0" applyFill="1" applyAlignment="1">
      <alignment vertical="center" wrapText="1"/>
    </xf>
    <xf numFmtId="164" fontId="5" fillId="2" borderId="0" xfId="0" applyNumberFormat="1" applyFont="1" applyFill="1" applyAlignment="1">
      <alignment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9" xfId="0" quotePrefix="1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0" xfId="0" applyFont="1" applyFill="1" applyAlignment="1">
      <alignment vertical="center" wrapText="1"/>
    </xf>
    <xf numFmtId="164" fontId="7" fillId="3" borderId="0" xfId="0" applyNumberFormat="1" applyFont="1" applyFill="1" applyAlignment="1">
      <alignment vertical="center" wrapText="1"/>
    </xf>
    <xf numFmtId="0" fontId="7" fillId="3" borderId="0" xfId="0" applyFont="1" applyFill="1" applyAlignment="1">
      <alignment vertical="center" wrapText="1"/>
    </xf>
    <xf numFmtId="164" fontId="0" fillId="3" borderId="0" xfId="0" applyNumberFormat="1" applyFill="1" applyAlignment="1">
      <alignment vertical="center" wrapText="1"/>
    </xf>
    <xf numFmtId="0" fontId="0" fillId="3" borderId="0" xfId="0" applyFill="1" applyAlignment="1">
      <alignment vertical="center" wrapText="1"/>
    </xf>
    <xf numFmtId="0" fontId="5" fillId="3" borderId="15" xfId="0" applyFont="1" applyFill="1" applyBorder="1" applyAlignment="1">
      <alignment horizontal="center" vertical="center" wrapText="1"/>
    </xf>
    <xf numFmtId="3" fontId="5" fillId="3" borderId="15" xfId="0" applyNumberFormat="1" applyFont="1" applyFill="1" applyBorder="1" applyAlignment="1">
      <alignment vertical="center" wrapText="1"/>
    </xf>
    <xf numFmtId="0" fontId="5" fillId="3" borderId="0" xfId="0" applyFont="1" applyFill="1"/>
    <xf numFmtId="164" fontId="5" fillId="3" borderId="0" xfId="0" applyNumberFormat="1" applyFont="1" applyFill="1" applyAlignment="1">
      <alignment vertical="center" wrapText="1"/>
    </xf>
    <xf numFmtId="0" fontId="5" fillId="3" borderId="15" xfId="0" applyFont="1" applyFill="1" applyBorder="1" applyAlignment="1">
      <alignment horizontal="center" vertical="top" wrapText="1"/>
    </xf>
    <xf numFmtId="3" fontId="5" fillId="3" borderId="15" xfId="0" applyNumberFormat="1" applyFont="1" applyFill="1" applyBorder="1" applyAlignment="1">
      <alignment horizontal="left" vertical="center" wrapText="1"/>
    </xf>
    <xf numFmtId="164" fontId="5" fillId="3" borderId="15" xfId="0" applyNumberFormat="1" applyFont="1" applyFill="1" applyBorder="1" applyAlignment="1">
      <alignment horizontal="right" vertical="center" wrapText="1"/>
    </xf>
    <xf numFmtId="0" fontId="0" fillId="3" borderId="0" xfId="0" applyFill="1"/>
    <xf numFmtId="164" fontId="9" fillId="3" borderId="0" xfId="0" applyNumberFormat="1" applyFont="1" applyFill="1" applyAlignment="1">
      <alignment vertical="center" wrapText="1"/>
    </xf>
    <xf numFmtId="0" fontId="9" fillId="3" borderId="0" xfId="0" applyFont="1" applyFill="1" applyAlignment="1">
      <alignment vertical="center" wrapText="1"/>
    </xf>
    <xf numFmtId="3" fontId="0" fillId="3" borderId="15" xfId="0" applyNumberFormat="1" applyFill="1" applyBorder="1" applyAlignment="1">
      <alignment horizontal="left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5" fillId="3" borderId="16" xfId="0" quotePrefix="1" applyFont="1" applyFill="1" applyBorder="1" applyAlignment="1">
      <alignment vertical="center" wrapText="1"/>
    </xf>
    <xf numFmtId="3" fontId="9" fillId="3" borderId="15" xfId="0" applyNumberFormat="1" applyFont="1" applyFill="1" applyBorder="1" applyAlignment="1">
      <alignment horizontal="left" vertical="center" wrapText="1"/>
    </xf>
    <xf numFmtId="3" fontId="9" fillId="3" borderId="15" xfId="0" applyNumberFormat="1" applyFont="1" applyFill="1" applyBorder="1" applyAlignment="1">
      <alignment vertical="center" wrapText="1"/>
    </xf>
    <xf numFmtId="0" fontId="9" fillId="3" borderId="15" xfId="0" applyFont="1" applyFill="1" applyBorder="1" applyAlignment="1">
      <alignment vertical="center" wrapText="1"/>
    </xf>
    <xf numFmtId="0" fontId="9" fillId="3" borderId="0" xfId="0" applyFont="1" applyFill="1"/>
    <xf numFmtId="0" fontId="0" fillId="3" borderId="15" xfId="0" applyFill="1" applyBorder="1" applyAlignment="1">
      <alignment horizontal="center" vertical="center" wrapText="1"/>
    </xf>
    <xf numFmtId="3" fontId="0" fillId="3" borderId="15" xfId="0" applyNumberFormat="1" applyFill="1" applyBorder="1" applyAlignment="1">
      <alignment vertical="center" wrapText="1"/>
    </xf>
    <xf numFmtId="3" fontId="5" fillId="3" borderId="15" xfId="0" quotePrefix="1" applyNumberFormat="1" applyFont="1" applyFill="1" applyBorder="1" applyAlignment="1">
      <alignment horizontal="left" vertical="center" wrapText="1"/>
    </xf>
    <xf numFmtId="0" fontId="0" fillId="3" borderId="16" xfId="0" quotePrefix="1" applyFill="1" applyBorder="1" applyAlignment="1">
      <alignment vertical="center" wrapText="1"/>
    </xf>
    <xf numFmtId="0" fontId="5" fillId="0" borderId="7" xfId="0" applyFont="1" applyBorder="1"/>
    <xf numFmtId="0" fontId="5" fillId="0" borderId="6" xfId="0" applyFont="1" applyBorder="1"/>
    <xf numFmtId="0" fontId="5" fillId="0" borderId="1" xfId="0" applyFont="1" applyFill="1" applyBorder="1"/>
    <xf numFmtId="164" fontId="5" fillId="0" borderId="1" xfId="0" applyNumberFormat="1" applyFont="1" applyFill="1" applyBorder="1"/>
    <xf numFmtId="0" fontId="5" fillId="0" borderId="1" xfId="0" applyFont="1" applyBorder="1"/>
    <xf numFmtId="0" fontId="5" fillId="5" borderId="3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7" xfId="0" applyFill="1" applyBorder="1"/>
    <xf numFmtId="0" fontId="0" fillId="5" borderId="6" xfId="0" applyFill="1" applyBorder="1"/>
    <xf numFmtId="0" fontId="0" fillId="5" borderId="10" xfId="0" applyFill="1" applyBorder="1"/>
    <xf numFmtId="0" fontId="0" fillId="5" borderId="1" xfId="0" applyFill="1" applyBorder="1"/>
    <xf numFmtId="0" fontId="0" fillId="5" borderId="5" xfId="0" applyFill="1" applyBorder="1" applyAlignment="1">
      <alignment horizontal="center"/>
    </xf>
    <xf numFmtId="0" fontId="0" fillId="5" borderId="8" xfId="0" applyFill="1" applyBorder="1"/>
    <xf numFmtId="0" fontId="0" fillId="5" borderId="13" xfId="0" applyFill="1" applyBorder="1"/>
    <xf numFmtId="0" fontId="0" fillId="5" borderId="11" xfId="0" applyFill="1" applyBorder="1"/>
    <xf numFmtId="0" fontId="0" fillId="5" borderId="5" xfId="0" applyFill="1" applyBorder="1"/>
    <xf numFmtId="0" fontId="5" fillId="0" borderId="0" xfId="0" applyFont="1" applyFill="1"/>
    <xf numFmtId="0" fontId="7" fillId="0" borderId="0" xfId="0" applyFont="1" applyFill="1"/>
    <xf numFmtId="0" fontId="9" fillId="0" borderId="0" xfId="0" applyFont="1" applyFill="1"/>
    <xf numFmtId="0" fontId="6" fillId="0" borderId="0" xfId="0" applyFont="1" applyFill="1"/>
    <xf numFmtId="166" fontId="7" fillId="0" borderId="15" xfId="1" applyNumberFormat="1" applyFont="1" applyFill="1" applyBorder="1" applyAlignment="1">
      <alignment vertical="center" wrapText="1"/>
    </xf>
    <xf numFmtId="0" fontId="10" fillId="0" borderId="0" xfId="0" applyFont="1" applyAlignment="1">
      <alignment horizontal="left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vertical="center" wrapText="1"/>
    </xf>
    <xf numFmtId="0" fontId="0" fillId="0" borderId="21" xfId="0" applyFill="1" applyBorder="1" applyAlignment="1">
      <alignment vertical="center" wrapText="1"/>
    </xf>
    <xf numFmtId="164" fontId="0" fillId="0" borderId="21" xfId="1" applyFont="1" applyFill="1" applyBorder="1" applyAlignment="1">
      <alignment vertical="center" wrapText="1"/>
    </xf>
    <xf numFmtId="164" fontId="0" fillId="0" borderId="21" xfId="1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164" fontId="0" fillId="0" borderId="0" xfId="1" applyFont="1" applyFill="1" applyBorder="1" applyAlignment="1">
      <alignment vertical="center" wrapText="1"/>
    </xf>
    <xf numFmtId="164" fontId="0" fillId="0" borderId="0" xfId="1" applyFont="1" applyBorder="1" applyAlignment="1">
      <alignment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2" xfId="0" applyBorder="1" applyAlignment="1">
      <alignment vertical="center" wrapText="1"/>
    </xf>
    <xf numFmtId="0" fontId="0" fillId="0" borderId="22" xfId="0" applyFill="1" applyBorder="1" applyAlignment="1">
      <alignment vertical="center" wrapText="1"/>
    </xf>
    <xf numFmtId="164" fontId="0" fillId="0" borderId="22" xfId="1" applyFont="1" applyFill="1" applyBorder="1" applyAlignment="1">
      <alignment vertical="center" wrapText="1"/>
    </xf>
    <xf numFmtId="164" fontId="0" fillId="0" borderId="22" xfId="1" applyFont="1" applyBorder="1" applyAlignment="1">
      <alignment vertical="center" wrapText="1"/>
    </xf>
    <xf numFmtId="3" fontId="0" fillId="0" borderId="21" xfId="0" applyNumberFormat="1" applyFill="1" applyBorder="1" applyAlignment="1">
      <alignment vertical="center" wrapText="1"/>
    </xf>
    <xf numFmtId="3" fontId="0" fillId="0" borderId="0" xfId="0" applyNumberFormat="1" applyFill="1" applyBorder="1" applyAlignment="1">
      <alignment vertical="center" wrapText="1"/>
    </xf>
    <xf numFmtId="3" fontId="0" fillId="0" borderId="22" xfId="0" applyNumberFormat="1" applyFill="1" applyBorder="1" applyAlignment="1">
      <alignment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1" xfId="0" applyFont="1" applyBorder="1" applyAlignment="1">
      <alignment vertical="center" wrapText="1"/>
    </xf>
    <xf numFmtId="0" fontId="7" fillId="0" borderId="21" xfId="0" applyFont="1" applyFill="1" applyBorder="1" applyAlignment="1">
      <alignment vertical="center" wrapText="1"/>
    </xf>
    <xf numFmtId="3" fontId="7" fillId="0" borderId="21" xfId="0" applyNumberFormat="1" applyFont="1" applyFill="1" applyBorder="1" applyAlignment="1">
      <alignment vertical="center" wrapText="1"/>
    </xf>
    <xf numFmtId="164" fontId="7" fillId="0" borderId="21" xfId="1" applyFont="1" applyFill="1" applyBorder="1" applyAlignment="1">
      <alignment vertical="center" wrapText="1"/>
    </xf>
    <xf numFmtId="164" fontId="7" fillId="0" borderId="21" xfId="1" applyFont="1" applyBorder="1" applyAlignment="1">
      <alignment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vertical="center" wrapText="1"/>
    </xf>
    <xf numFmtId="0" fontId="7" fillId="0" borderId="22" xfId="0" applyFont="1" applyFill="1" applyBorder="1" applyAlignment="1">
      <alignment vertical="center" wrapText="1"/>
    </xf>
    <xf numFmtId="3" fontId="7" fillId="0" borderId="22" xfId="0" applyNumberFormat="1" applyFont="1" applyFill="1" applyBorder="1" applyAlignment="1">
      <alignment vertical="center" wrapText="1"/>
    </xf>
    <xf numFmtId="164" fontId="7" fillId="0" borderId="22" xfId="1" applyFont="1" applyFill="1" applyBorder="1" applyAlignment="1">
      <alignment vertical="center" wrapText="1"/>
    </xf>
    <xf numFmtId="164" fontId="7" fillId="0" borderId="22" xfId="1" applyFont="1" applyBorder="1" applyAlignment="1">
      <alignment vertical="center" wrapText="1"/>
    </xf>
    <xf numFmtId="0" fontId="8" fillId="0" borderId="17" xfId="0" applyFont="1" applyFill="1" applyBorder="1" applyAlignment="1">
      <alignment horizontal="left" vertical="top" wrapText="1"/>
    </xf>
    <xf numFmtId="0" fontId="8" fillId="0" borderId="18" xfId="0" applyFont="1" applyFill="1" applyBorder="1" applyAlignment="1">
      <alignment horizontal="left" vertical="top" wrapText="1"/>
    </xf>
    <xf numFmtId="0" fontId="8" fillId="0" borderId="21" xfId="0" applyFont="1" applyFill="1" applyBorder="1" applyAlignment="1">
      <alignment horizontal="center" vertical="top" wrapText="1"/>
    </xf>
    <xf numFmtId="0" fontId="8" fillId="0" borderId="21" xfId="0" applyFont="1" applyFill="1" applyBorder="1" applyAlignment="1">
      <alignment horizontal="left" vertical="top" wrapText="1"/>
    </xf>
    <xf numFmtId="0" fontId="8" fillId="0" borderId="21" xfId="0" quotePrefix="1" applyFont="1" applyFill="1" applyBorder="1" applyAlignment="1">
      <alignment horizontal="left" vertical="center" wrapText="1"/>
    </xf>
    <xf numFmtId="3" fontId="8" fillId="0" borderId="21" xfId="0" applyNumberFormat="1" applyFont="1" applyFill="1" applyBorder="1" applyAlignment="1">
      <alignment vertical="center" wrapText="1"/>
    </xf>
    <xf numFmtId="164" fontId="8" fillId="0" borderId="21" xfId="1" applyFont="1" applyFill="1" applyBorder="1" applyAlignment="1">
      <alignment vertical="center" wrapText="1"/>
    </xf>
    <xf numFmtId="0" fontId="8" fillId="0" borderId="21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left" vertical="top" wrapText="1"/>
    </xf>
    <xf numFmtId="0" fontId="8" fillId="0" borderId="0" xfId="0" quotePrefix="1" applyFont="1" applyFill="1" applyBorder="1" applyAlignment="1">
      <alignment horizontal="left" vertical="center" wrapText="1"/>
    </xf>
    <xf numFmtId="3" fontId="8" fillId="0" borderId="0" xfId="0" applyNumberFormat="1" applyFont="1" applyFill="1" applyBorder="1" applyAlignment="1">
      <alignment vertical="center" wrapText="1"/>
    </xf>
    <xf numFmtId="164" fontId="8" fillId="0" borderId="0" xfId="1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22" xfId="0" applyFont="1" applyFill="1" applyBorder="1" applyAlignment="1">
      <alignment horizontal="center" vertical="top" wrapText="1"/>
    </xf>
    <xf numFmtId="0" fontId="8" fillId="0" borderId="22" xfId="0" applyFont="1" applyFill="1" applyBorder="1" applyAlignment="1">
      <alignment horizontal="left" vertical="top" wrapText="1"/>
    </xf>
    <xf numFmtId="0" fontId="8" fillId="0" borderId="22" xfId="0" quotePrefix="1" applyFont="1" applyFill="1" applyBorder="1" applyAlignment="1">
      <alignment horizontal="left" vertical="center" wrapText="1"/>
    </xf>
    <xf numFmtId="3" fontId="8" fillId="0" borderId="22" xfId="0" applyNumberFormat="1" applyFont="1" applyFill="1" applyBorder="1" applyAlignment="1">
      <alignment vertical="center" wrapText="1"/>
    </xf>
    <xf numFmtId="164" fontId="8" fillId="0" borderId="22" xfId="1" applyFont="1" applyFill="1" applyBorder="1" applyAlignment="1">
      <alignment vertical="center" wrapText="1"/>
    </xf>
    <xf numFmtId="0" fontId="8" fillId="0" borderId="22" xfId="0" applyFont="1" applyFill="1" applyBorder="1" applyAlignment="1">
      <alignment vertical="center" wrapText="1"/>
    </xf>
    <xf numFmtId="164" fontId="0" fillId="0" borderId="21" xfId="0" applyNumberFormat="1" applyFill="1" applyBorder="1" applyAlignment="1">
      <alignment horizontal="right" vertical="center" wrapText="1"/>
    </xf>
    <xf numFmtId="164" fontId="0" fillId="0" borderId="0" xfId="0" applyNumberFormat="1" applyFill="1" applyBorder="1" applyAlignment="1">
      <alignment horizontal="right" vertical="center" wrapText="1"/>
    </xf>
    <xf numFmtId="164" fontId="0" fillId="0" borderId="22" xfId="0" applyNumberFormat="1" applyFill="1" applyBorder="1" applyAlignment="1">
      <alignment horizontal="right" vertical="center" wrapText="1"/>
    </xf>
    <xf numFmtId="0" fontId="5" fillId="0" borderId="21" xfId="0" applyFont="1" applyFill="1" applyBorder="1" applyAlignment="1">
      <alignment horizontal="center" vertical="top" wrapText="1"/>
    </xf>
    <xf numFmtId="0" fontId="5" fillId="0" borderId="21" xfId="0" applyFont="1" applyFill="1" applyBorder="1" applyAlignment="1">
      <alignment horizontal="left" vertical="top" wrapText="1"/>
    </xf>
    <xf numFmtId="0" fontId="5" fillId="0" borderId="21" xfId="0" quotePrefix="1" applyFont="1" applyFill="1" applyBorder="1" applyAlignment="1">
      <alignment horizontal="left" vertical="center" wrapText="1"/>
    </xf>
    <xf numFmtId="3" fontId="5" fillId="0" borderId="21" xfId="0" applyNumberFormat="1" applyFont="1" applyFill="1" applyBorder="1" applyAlignment="1">
      <alignment vertical="center" wrapText="1"/>
    </xf>
    <xf numFmtId="164" fontId="5" fillId="0" borderId="21" xfId="1" applyFont="1" applyFill="1" applyBorder="1" applyAlignment="1">
      <alignment vertical="center" wrapText="1"/>
    </xf>
    <xf numFmtId="0" fontId="5" fillId="0" borderId="2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left" vertical="top" wrapText="1"/>
    </xf>
    <xf numFmtId="0" fontId="5" fillId="0" borderId="0" xfId="0" quotePrefix="1" applyFont="1" applyFill="1" applyBorder="1" applyAlignment="1">
      <alignment horizontal="left" vertical="center" wrapText="1"/>
    </xf>
    <xf numFmtId="3" fontId="5" fillId="0" borderId="0" xfId="0" applyNumberFormat="1" applyFont="1" applyFill="1" applyBorder="1" applyAlignment="1">
      <alignment vertical="center" wrapText="1"/>
    </xf>
    <xf numFmtId="164" fontId="5" fillId="0" borderId="0" xfId="1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22" xfId="0" applyFont="1" applyFill="1" applyBorder="1" applyAlignment="1">
      <alignment horizontal="center" vertical="top" wrapText="1"/>
    </xf>
    <xf numFmtId="0" fontId="5" fillId="0" borderId="22" xfId="0" applyFont="1" applyFill="1" applyBorder="1" applyAlignment="1">
      <alignment horizontal="left" vertical="top" wrapText="1"/>
    </xf>
    <xf numFmtId="0" fontId="5" fillId="0" borderId="22" xfId="0" quotePrefix="1" applyFont="1" applyFill="1" applyBorder="1" applyAlignment="1">
      <alignment horizontal="left" vertical="center" wrapText="1"/>
    </xf>
    <xf numFmtId="3" fontId="5" fillId="0" borderId="22" xfId="0" applyNumberFormat="1" applyFont="1" applyFill="1" applyBorder="1" applyAlignment="1">
      <alignment vertical="center" wrapText="1"/>
    </xf>
    <xf numFmtId="164" fontId="5" fillId="0" borderId="22" xfId="1" applyFont="1" applyFill="1" applyBorder="1" applyAlignment="1">
      <alignment vertical="center" wrapText="1"/>
    </xf>
    <xf numFmtId="0" fontId="5" fillId="0" borderId="22" xfId="0" applyFont="1" applyFill="1" applyBorder="1" applyAlignment="1">
      <alignment vertical="center" wrapText="1"/>
    </xf>
    <xf numFmtId="0" fontId="6" fillId="0" borderId="0" xfId="0" applyFont="1"/>
    <xf numFmtId="164" fontId="6" fillId="0" borderId="0" xfId="0" applyNumberFormat="1" applyFont="1" applyFill="1"/>
    <xf numFmtId="164" fontId="6" fillId="0" borderId="0" xfId="0" applyNumberFormat="1" applyFont="1"/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3" fontId="7" fillId="0" borderId="0" xfId="0" applyNumberFormat="1" applyFont="1" applyFill="1" applyBorder="1" applyAlignment="1">
      <alignment vertical="center" wrapText="1"/>
    </xf>
    <xf numFmtId="164" fontId="7" fillId="0" borderId="0" xfId="1" applyFont="1" applyFill="1" applyBorder="1" applyAlignment="1">
      <alignment vertical="center" wrapText="1"/>
    </xf>
    <xf numFmtId="164" fontId="7" fillId="0" borderId="0" xfId="1" applyFont="1" applyBorder="1" applyAlignment="1">
      <alignment vertical="center" wrapText="1"/>
    </xf>
    <xf numFmtId="0" fontId="5" fillId="0" borderId="0" xfId="0" quotePrefix="1" applyFont="1" applyFill="1" applyAlignment="1">
      <alignment vertical="center" wrapText="1"/>
    </xf>
    <xf numFmtId="164" fontId="6" fillId="0" borderId="0" xfId="1" applyFont="1" applyFill="1"/>
    <xf numFmtId="0" fontId="12" fillId="0" borderId="0" xfId="0" applyFont="1" applyFill="1"/>
    <xf numFmtId="164" fontId="13" fillId="0" borderId="15" xfId="1" applyFont="1" applyFill="1" applyBorder="1" applyAlignment="1">
      <alignment vertical="center" wrapText="1"/>
    </xf>
    <xf numFmtId="0" fontId="13" fillId="0" borderId="15" xfId="0" applyFont="1" applyFill="1" applyBorder="1" applyAlignment="1">
      <alignment vertical="center" wrapText="1"/>
    </xf>
    <xf numFmtId="3" fontId="13" fillId="0" borderId="15" xfId="0" applyNumberFormat="1" applyFont="1" applyFill="1" applyBorder="1" applyAlignment="1">
      <alignment vertical="center" wrapText="1"/>
    </xf>
    <xf numFmtId="164" fontId="13" fillId="0" borderId="4" xfId="1" applyFont="1" applyFill="1" applyBorder="1" applyAlignment="1">
      <alignment vertical="center" wrapText="1"/>
    </xf>
    <xf numFmtId="0" fontId="11" fillId="0" borderId="0" xfId="0" applyFont="1" applyFill="1"/>
    <xf numFmtId="0" fontId="11" fillId="0" borderId="0" xfId="0" applyFont="1"/>
    <xf numFmtId="0" fontId="13" fillId="0" borderId="4" xfId="0" applyFont="1" applyFill="1" applyBorder="1" applyAlignment="1">
      <alignment vertical="center" wrapText="1"/>
    </xf>
    <xf numFmtId="0" fontId="13" fillId="0" borderId="18" xfId="0" applyFont="1" applyFill="1" applyBorder="1" applyAlignment="1">
      <alignment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0" fillId="0" borderId="24" xfId="0" applyFill="1" applyBorder="1" applyAlignment="1">
      <alignment vertical="center" wrapText="1"/>
    </xf>
    <xf numFmtId="164" fontId="0" fillId="0" borderId="24" xfId="1" applyFont="1" applyBorder="1" applyAlignment="1">
      <alignment vertical="center" wrapText="1"/>
    </xf>
    <xf numFmtId="0" fontId="0" fillId="0" borderId="24" xfId="0" applyBorder="1" applyAlignment="1">
      <alignment vertical="center" wrapText="1"/>
    </xf>
    <xf numFmtId="164" fontId="18" fillId="0" borderId="1" xfId="0" applyNumberFormat="1" applyFont="1" applyFill="1" applyBorder="1" applyAlignment="1">
      <alignment horizontal="right"/>
    </xf>
    <xf numFmtId="164" fontId="6" fillId="0" borderId="0" xfId="1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ill="1" applyBorder="1"/>
    <xf numFmtId="0" fontId="0" fillId="0" borderId="7" xfId="0" applyBorder="1"/>
    <xf numFmtId="0" fontId="0" fillId="0" borderId="6" xfId="0" applyBorder="1"/>
    <xf numFmtId="0" fontId="5" fillId="0" borderId="10" xfId="0" applyFont="1" applyBorder="1" applyAlignment="1">
      <alignment horizontal="right"/>
    </xf>
    <xf numFmtId="0" fontId="0" fillId="0" borderId="2" xfId="0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5" fillId="0" borderId="29" xfId="0" applyFont="1" applyBorder="1" applyAlignment="1">
      <alignment horizontal="right" vertical="center" wrapText="1"/>
    </xf>
    <xf numFmtId="0" fontId="0" fillId="0" borderId="2" xfId="0" applyFill="1" applyBorder="1" applyAlignment="1">
      <alignment vertical="center" wrapText="1"/>
    </xf>
    <xf numFmtId="0" fontId="11" fillId="4" borderId="0" xfId="0" applyFont="1" applyFill="1"/>
    <xf numFmtId="164" fontId="5" fillId="0" borderId="1" xfId="1" applyFont="1" applyFill="1" applyBorder="1"/>
    <xf numFmtId="164" fontId="5" fillId="0" borderId="1" xfId="1" applyFont="1" applyBorder="1"/>
    <xf numFmtId="0" fontId="13" fillId="0" borderId="18" xfId="0" applyFont="1" applyFill="1" applyBorder="1" applyAlignment="1">
      <alignment horizontal="left" vertical="center" wrapText="1"/>
    </xf>
    <xf numFmtId="164" fontId="0" fillId="0" borderId="0" xfId="0" applyNumberFormat="1"/>
    <xf numFmtId="167" fontId="7" fillId="0" borderId="4" xfId="1" applyNumberFormat="1" applyFont="1" applyFill="1" applyBorder="1" applyAlignment="1">
      <alignment vertical="center" wrapText="1"/>
    </xf>
    <xf numFmtId="164" fontId="7" fillId="0" borderId="15" xfId="1" applyNumberFormat="1" applyFont="1" applyFill="1" applyBorder="1" applyAlignment="1">
      <alignment vertical="center" wrapText="1"/>
    </xf>
    <xf numFmtId="166" fontId="5" fillId="0" borderId="1" xfId="1" applyNumberFormat="1" applyFont="1" applyBorder="1"/>
    <xf numFmtId="0" fontId="16" fillId="0" borderId="0" xfId="0" applyFont="1"/>
    <xf numFmtId="164" fontId="16" fillId="0" borderId="0" xfId="0" applyNumberFormat="1" applyFont="1" applyFill="1"/>
    <xf numFmtId="0" fontId="16" fillId="0" borderId="0" xfId="0" applyFont="1" applyFill="1"/>
    <xf numFmtId="3" fontId="5" fillId="0" borderId="2" xfId="0" applyNumberFormat="1" applyFont="1" applyFill="1" applyBorder="1" applyAlignment="1">
      <alignment vertical="center" wrapText="1"/>
    </xf>
    <xf numFmtId="0" fontId="0" fillId="0" borderId="0" xfId="0" applyFill="1" applyBorder="1"/>
    <xf numFmtId="164" fontId="11" fillId="0" borderId="0" xfId="1" applyFont="1"/>
    <xf numFmtId="164" fontId="11" fillId="0" borderId="0" xfId="0" applyNumberFormat="1" applyFont="1"/>
    <xf numFmtId="164" fontId="11" fillId="0" borderId="0" xfId="0" applyNumberFormat="1" applyFont="1" applyFill="1"/>
    <xf numFmtId="164" fontId="16" fillId="0" borderId="0" xfId="1" applyFont="1" applyFill="1"/>
    <xf numFmtId="167" fontId="6" fillId="0" borderId="0" xfId="0" applyNumberFormat="1" applyFont="1" applyFill="1"/>
    <xf numFmtId="164" fontId="0" fillId="0" borderId="0" xfId="0" applyNumberFormat="1" applyFill="1" applyBorder="1" applyAlignment="1">
      <alignment vertical="center" wrapText="1"/>
    </xf>
    <xf numFmtId="164" fontId="0" fillId="0" borderId="4" xfId="0" applyNumberFormat="1" applyFill="1" applyBorder="1" applyAlignment="1">
      <alignment horizontal="right" vertical="center" wrapText="1"/>
    </xf>
    <xf numFmtId="164" fontId="7" fillId="0" borderId="4" xfId="0" applyNumberFormat="1" applyFont="1" applyFill="1" applyBorder="1" applyAlignment="1">
      <alignment horizontal="right" vertical="center" wrapText="1"/>
    </xf>
    <xf numFmtId="164" fontId="7" fillId="0" borderId="4" xfId="0" applyNumberFormat="1" applyFont="1" applyFill="1" applyBorder="1" applyAlignment="1">
      <alignment horizontal="right"/>
    </xf>
    <xf numFmtId="164" fontId="7" fillId="0" borderId="4" xfId="0" applyNumberFormat="1" applyFont="1" applyFill="1" applyBorder="1" applyAlignment="1">
      <alignment vertical="center" wrapText="1"/>
    </xf>
    <xf numFmtId="4" fontId="5" fillId="0" borderId="2" xfId="0" applyNumberFormat="1" applyFont="1" applyFill="1" applyBorder="1" applyAlignment="1">
      <alignment vertical="center" wrapText="1"/>
    </xf>
    <xf numFmtId="4" fontId="5" fillId="3" borderId="15" xfId="0" applyNumberFormat="1" applyFont="1" applyFill="1" applyBorder="1" applyAlignment="1">
      <alignment vertical="center" wrapText="1"/>
    </xf>
    <xf numFmtId="4" fontId="8" fillId="0" borderId="15" xfId="0" applyNumberFormat="1" applyFont="1" applyFill="1" applyBorder="1" applyAlignment="1">
      <alignment vertical="center" wrapText="1"/>
    </xf>
    <xf numFmtId="164" fontId="5" fillId="3" borderId="0" xfId="0" applyNumberFormat="1" applyFont="1" applyFill="1"/>
    <xf numFmtId="3" fontId="15" fillId="0" borderId="0" xfId="0" applyNumberFormat="1" applyFont="1" applyFill="1" applyBorder="1" applyAlignment="1">
      <alignment vertical="center" wrapText="1"/>
    </xf>
    <xf numFmtId="164" fontId="15" fillId="0" borderId="0" xfId="1" applyFont="1" applyFill="1" applyBorder="1" applyAlignment="1">
      <alignment vertical="center" wrapText="1"/>
    </xf>
    <xf numFmtId="0" fontId="10" fillId="0" borderId="0" xfId="0" applyFont="1" applyAlignment="1"/>
    <xf numFmtId="0" fontId="5" fillId="0" borderId="23" xfId="0" applyFont="1" applyFill="1" applyBorder="1"/>
    <xf numFmtId="0" fontId="0" fillId="0" borderId="23" xfId="0" applyFill="1" applyBorder="1"/>
    <xf numFmtId="0" fontId="5" fillId="0" borderId="23" xfId="0" applyFont="1" applyFill="1" applyBorder="1" applyAlignment="1">
      <alignment vertical="center" wrapText="1"/>
    </xf>
    <xf numFmtId="0" fontId="5" fillId="0" borderId="23" xfId="0" quotePrefix="1" applyFont="1" applyFill="1" applyBorder="1" applyAlignment="1">
      <alignment vertical="center" wrapText="1"/>
    </xf>
    <xf numFmtId="0" fontId="0" fillId="0" borderId="23" xfId="0" applyFill="1" applyBorder="1" applyAlignment="1">
      <alignment vertical="center" wrapText="1"/>
    </xf>
    <xf numFmtId="0" fontId="7" fillId="0" borderId="23" xfId="0" applyFont="1" applyFill="1" applyBorder="1" applyAlignment="1">
      <alignment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/>
    </xf>
    <xf numFmtId="0" fontId="0" fillId="0" borderId="14" xfId="0" applyBorder="1" applyAlignment="1">
      <alignment horizontal="left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/>
    </xf>
    <xf numFmtId="0" fontId="9" fillId="0" borderId="0" xfId="0" applyFont="1" applyFill="1" applyBorder="1" applyAlignment="1">
      <alignment vertical="center" wrapText="1"/>
    </xf>
    <xf numFmtId="0" fontId="10" fillId="0" borderId="0" xfId="0" applyFont="1" applyFill="1" applyAlignment="1"/>
    <xf numFmtId="0" fontId="10" fillId="0" borderId="0" xfId="0" applyFont="1" applyFill="1" applyAlignment="1">
      <alignment horizontal="center"/>
    </xf>
    <xf numFmtId="0" fontId="5" fillId="0" borderId="2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/>
    <xf numFmtId="0" fontId="0" fillId="12" borderId="0" xfId="0" applyFill="1" applyBorder="1" applyAlignment="1">
      <alignment vertical="center" wrapText="1"/>
    </xf>
    <xf numFmtId="164" fontId="0" fillId="12" borderId="0" xfId="0" applyNumberFormat="1" applyFill="1" applyBorder="1" applyAlignment="1">
      <alignment vertical="center" wrapText="1"/>
    </xf>
    <xf numFmtId="164" fontId="7" fillId="12" borderId="0" xfId="0" applyNumberFormat="1" applyFont="1" applyFill="1" applyAlignment="1">
      <alignment vertical="center" wrapText="1"/>
    </xf>
    <xf numFmtId="0" fontId="7" fillId="12" borderId="0" xfId="0" applyFont="1" applyFill="1" applyAlignment="1">
      <alignment vertical="center" wrapText="1"/>
    </xf>
    <xf numFmtId="164" fontId="5" fillId="12" borderId="0" xfId="0" applyNumberFormat="1" applyFont="1" applyFill="1" applyAlignment="1">
      <alignment vertical="center" wrapText="1"/>
    </xf>
    <xf numFmtId="0" fontId="5" fillId="12" borderId="0" xfId="0" applyFont="1" applyFill="1"/>
    <xf numFmtId="0" fontId="7" fillId="12" borderId="0" xfId="0" applyFont="1" applyFill="1" applyBorder="1" applyAlignment="1">
      <alignment vertical="center" wrapText="1"/>
    </xf>
    <xf numFmtId="0" fontId="7" fillId="12" borderId="0" xfId="0" applyFont="1" applyFill="1"/>
    <xf numFmtId="164" fontId="11" fillId="0" borderId="0" xfId="1" applyFont="1" applyAlignment="1">
      <alignment horizontal="center"/>
    </xf>
    <xf numFmtId="164" fontId="11" fillId="0" borderId="0" xfId="1" applyFont="1" applyFill="1"/>
    <xf numFmtId="166" fontId="11" fillId="0" borderId="0" xfId="1" applyNumberFormat="1" applyFont="1" applyFill="1"/>
    <xf numFmtId="166" fontId="11" fillId="0" borderId="0" xfId="1" applyNumberFormat="1" applyFont="1"/>
    <xf numFmtId="0" fontId="11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164" fontId="11" fillId="4" borderId="0" xfId="1" applyFont="1" applyFill="1"/>
    <xf numFmtId="164" fontId="5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Fill="1" applyBorder="1" applyAlignment="1">
      <alignment vertical="center" wrapText="1"/>
    </xf>
    <xf numFmtId="0" fontId="0" fillId="0" borderId="14" xfId="0" applyFill="1" applyBorder="1" applyAlignment="1">
      <alignment horizontal="left" vertical="center" wrapText="1"/>
    </xf>
    <xf numFmtId="0" fontId="7" fillId="0" borderId="14" xfId="0" applyFont="1" applyFill="1" applyBorder="1" applyAlignment="1">
      <alignment horizontal="left" vertical="top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vertical="center" wrapText="1"/>
    </xf>
    <xf numFmtId="0" fontId="7" fillId="0" borderId="17" xfId="0" applyFont="1" applyFill="1" applyBorder="1" applyAlignment="1">
      <alignment vertical="center" wrapText="1"/>
    </xf>
    <xf numFmtId="164" fontId="7" fillId="0" borderId="0" xfId="0" applyNumberFormat="1" applyFont="1" applyFill="1" applyAlignment="1">
      <alignment vertical="center" wrapText="1"/>
    </xf>
    <xf numFmtId="164" fontId="5" fillId="0" borderId="0" xfId="0" applyNumberFormat="1" applyFont="1" applyFill="1" applyAlignment="1">
      <alignment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6" xfId="0" applyFill="1" applyBorder="1" applyAlignment="1">
      <alignment vertical="center" wrapText="1"/>
    </xf>
    <xf numFmtId="0" fontId="0" fillId="0" borderId="17" xfId="0" applyFill="1" applyBorder="1" applyAlignment="1">
      <alignment vertical="center" wrapText="1"/>
    </xf>
    <xf numFmtId="0" fontId="0" fillId="0" borderId="18" xfId="0" applyFill="1" applyBorder="1" applyAlignment="1">
      <alignment vertical="center" wrapText="1"/>
    </xf>
    <xf numFmtId="164" fontId="0" fillId="0" borderId="0" xfId="0" applyNumberFormat="1" applyFill="1" applyAlignment="1">
      <alignment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9" xfId="0" applyFill="1" applyBorder="1" applyAlignment="1">
      <alignment vertical="center" wrapText="1"/>
    </xf>
    <xf numFmtId="0" fontId="0" fillId="0" borderId="14" xfId="0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vertical="center" wrapText="1"/>
    </xf>
    <xf numFmtId="0" fontId="7" fillId="0" borderId="12" xfId="0" applyFont="1" applyFill="1" applyBorder="1" applyAlignment="1">
      <alignment vertical="center" wrapText="1"/>
    </xf>
    <xf numFmtId="0" fontId="7" fillId="0" borderId="12" xfId="0" applyFont="1" applyFill="1" applyBorder="1" applyAlignment="1">
      <alignment vertical="top" wrapText="1"/>
    </xf>
    <xf numFmtId="0" fontId="7" fillId="0" borderId="19" xfId="0" applyFont="1" applyFill="1" applyBorder="1" applyAlignment="1">
      <alignment vertical="center" wrapText="1"/>
    </xf>
    <xf numFmtId="0" fontId="0" fillId="0" borderId="17" xfId="0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quotePrefix="1" applyFont="1" applyFill="1" applyBorder="1" applyAlignment="1">
      <alignment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6" xfId="0" quotePrefix="1" applyFont="1" applyFill="1" applyBorder="1" applyAlignment="1">
      <alignment vertical="center" wrapText="1"/>
    </xf>
    <xf numFmtId="0" fontId="8" fillId="0" borderId="17" xfId="0" applyFont="1" applyFill="1" applyBorder="1" applyAlignment="1">
      <alignment horizontal="left" vertical="center" wrapText="1"/>
    </xf>
    <xf numFmtId="164" fontId="8" fillId="0" borderId="0" xfId="0" applyNumberFormat="1" applyFont="1" applyFill="1" applyBorder="1" applyAlignment="1">
      <alignment vertical="center" wrapText="1"/>
    </xf>
    <xf numFmtId="0" fontId="8" fillId="0" borderId="0" xfId="0" quotePrefix="1" applyFont="1" applyFill="1" applyAlignment="1">
      <alignment vertical="center" wrapText="1"/>
    </xf>
    <xf numFmtId="0" fontId="8" fillId="0" borderId="0" xfId="0" applyFont="1" applyFill="1"/>
    <xf numFmtId="0" fontId="7" fillId="0" borderId="2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7" fillId="0" borderId="14" xfId="0" applyFont="1" applyFill="1" applyBorder="1"/>
    <xf numFmtId="0" fontId="20" fillId="0" borderId="0" xfId="0" applyFont="1" applyFill="1" applyAlignment="1"/>
    <xf numFmtId="0" fontId="20" fillId="0" borderId="0" xfId="0" applyFont="1" applyFill="1" applyAlignment="1">
      <alignment horizontal="center"/>
    </xf>
    <xf numFmtId="0" fontId="17" fillId="0" borderId="0" xfId="0" applyFont="1" applyFill="1"/>
    <xf numFmtId="0" fontId="21" fillId="0" borderId="23" xfId="0" applyFont="1" applyFill="1" applyBorder="1" applyAlignment="1">
      <alignment horizontal="center" vertical="center" wrapText="1"/>
    </xf>
    <xf numFmtId="0" fontId="17" fillId="0" borderId="23" xfId="0" applyFont="1" applyFill="1" applyBorder="1"/>
    <xf numFmtId="0" fontId="21" fillId="0" borderId="23" xfId="0" applyFont="1" applyFill="1" applyBorder="1" applyAlignment="1">
      <alignment vertical="center" wrapText="1"/>
    </xf>
    <xf numFmtId="0" fontId="17" fillId="0" borderId="23" xfId="0" applyFont="1" applyFill="1" applyBorder="1" applyAlignment="1">
      <alignment vertical="center" wrapText="1"/>
    </xf>
    <xf numFmtId="0" fontId="15" fillId="0" borderId="23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/>
    <xf numFmtId="164" fontId="15" fillId="0" borderId="0" xfId="0" applyNumberFormat="1" applyFont="1" applyFill="1" applyBorder="1" applyAlignment="1">
      <alignment vertical="center" wrapText="1"/>
    </xf>
    <xf numFmtId="0" fontId="22" fillId="0" borderId="0" xfId="0" applyFont="1" applyFill="1" applyBorder="1" applyAlignment="1">
      <alignment vertical="center" wrapText="1"/>
    </xf>
    <xf numFmtId="0" fontId="21" fillId="0" borderId="0" xfId="0" applyFont="1" applyFill="1" applyBorder="1"/>
    <xf numFmtId="164" fontId="15" fillId="0" borderId="23" xfId="0" applyNumberFormat="1" applyFont="1" applyFill="1" applyBorder="1" applyAlignment="1">
      <alignment vertical="center" wrapText="1"/>
    </xf>
    <xf numFmtId="164" fontId="7" fillId="0" borderId="21" xfId="0" applyNumberFormat="1" applyFont="1" applyFill="1" applyBorder="1" applyAlignment="1">
      <alignment horizontal="right" vertical="center" wrapText="1"/>
    </xf>
    <xf numFmtId="164" fontId="7" fillId="0" borderId="21" xfId="0" applyNumberFormat="1" applyFont="1" applyFill="1" applyBorder="1" applyAlignment="1">
      <alignment vertical="center" wrapText="1"/>
    </xf>
    <xf numFmtId="164" fontId="7" fillId="0" borderId="0" xfId="0" applyNumberFormat="1" applyFont="1" applyFill="1" applyBorder="1" applyAlignment="1">
      <alignment horizontal="right" vertical="center" wrapText="1"/>
    </xf>
    <xf numFmtId="0" fontId="7" fillId="0" borderId="12" xfId="0" applyFont="1" applyFill="1" applyBorder="1"/>
    <xf numFmtId="164" fontId="0" fillId="0" borderId="18" xfId="1" applyFont="1" applyFill="1" applyBorder="1" applyAlignment="1">
      <alignment vertical="center" wrapText="1"/>
    </xf>
    <xf numFmtId="0" fontId="0" fillId="0" borderId="21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9" fillId="0" borderId="16" xfId="0" quotePrefix="1" applyFont="1" applyFill="1" applyBorder="1" applyAlignment="1">
      <alignment vertical="center" wrapText="1"/>
    </xf>
    <xf numFmtId="164" fontId="0" fillId="0" borderId="16" xfId="1" applyFont="1" applyFill="1" applyBorder="1" applyAlignment="1">
      <alignment vertical="center" wrapText="1"/>
    </xf>
    <xf numFmtId="0" fontId="7" fillId="0" borderId="16" xfId="0" quotePrefix="1" applyFont="1" applyFill="1" applyBorder="1" applyAlignment="1">
      <alignment vertical="center" wrapText="1"/>
    </xf>
    <xf numFmtId="0" fontId="11" fillId="4" borderId="0" xfId="0" applyFont="1" applyFill="1" applyAlignment="1">
      <alignment horizontal="center"/>
    </xf>
    <xf numFmtId="166" fontId="11" fillId="4" borderId="0" xfId="1" applyNumberFormat="1" applyFont="1" applyFill="1"/>
    <xf numFmtId="164" fontId="11" fillId="0" borderId="0" xfId="0" applyNumberFormat="1" applyFont="1" applyFill="1" applyBorder="1" applyAlignment="1">
      <alignment vertical="center" wrapText="1"/>
    </xf>
    <xf numFmtId="164" fontId="12" fillId="0" borderId="0" xfId="1" applyFont="1" applyFill="1"/>
    <xf numFmtId="167" fontId="11" fillId="0" borderId="0" xfId="0" applyNumberFormat="1" applyFont="1"/>
    <xf numFmtId="0" fontId="23" fillId="0" borderId="0" xfId="0" applyFont="1" applyAlignment="1">
      <alignment horizontal="center"/>
    </xf>
    <xf numFmtId="0" fontId="19" fillId="0" borderId="0" xfId="0" applyFont="1"/>
    <xf numFmtId="0" fontId="18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18" fillId="0" borderId="0" xfId="0" applyFont="1"/>
    <xf numFmtId="0" fontId="0" fillId="0" borderId="14" xfId="0" applyBorder="1" applyAlignment="1">
      <alignment horizontal="left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/>
    </xf>
    <xf numFmtId="0" fontId="0" fillId="0" borderId="14" xfId="0" applyFill="1" applyBorder="1" applyAlignment="1">
      <alignment horizontal="left" vertical="center" wrapText="1"/>
    </xf>
    <xf numFmtId="0" fontId="0" fillId="0" borderId="18" xfId="0" applyFill="1" applyBorder="1" applyAlignment="1">
      <alignment horizontal="left" vertical="center" wrapText="1"/>
    </xf>
    <xf numFmtId="0" fontId="7" fillId="0" borderId="14" xfId="0" applyFont="1" applyFill="1" applyBorder="1" applyAlignment="1">
      <alignment horizontal="left" vertical="top" wrapText="1"/>
    </xf>
    <xf numFmtId="0" fontId="8" fillId="0" borderId="14" xfId="0" applyFont="1" applyFill="1" applyBorder="1" applyAlignment="1">
      <alignment horizontal="left" vertical="center" wrapText="1"/>
    </xf>
    <xf numFmtId="0" fontId="5" fillId="5" borderId="30" xfId="0" applyFont="1" applyFill="1" applyBorder="1" applyAlignment="1">
      <alignment horizontal="center"/>
    </xf>
    <xf numFmtId="164" fontId="0" fillId="0" borderId="18" xfId="1" applyFont="1" applyBorder="1" applyAlignment="1">
      <alignment vertical="center" wrapText="1"/>
    </xf>
    <xf numFmtId="167" fontId="16" fillId="0" borderId="0" xfId="0" applyNumberFormat="1" applyFont="1" applyFill="1"/>
    <xf numFmtId="3" fontId="11" fillId="0" borderId="0" xfId="0" applyNumberFormat="1" applyFont="1" applyFill="1"/>
    <xf numFmtId="164" fontId="0" fillId="0" borderId="19" xfId="1" applyFont="1" applyFill="1" applyBorder="1" applyAlignment="1">
      <alignment vertical="center" wrapText="1"/>
    </xf>
    <xf numFmtId="164" fontId="0" fillId="0" borderId="23" xfId="1" applyFont="1" applyFill="1" applyBorder="1" applyAlignment="1">
      <alignment vertical="center" wrapText="1"/>
    </xf>
    <xf numFmtId="164" fontId="0" fillId="0" borderId="24" xfId="1" applyFont="1" applyFill="1" applyBorder="1" applyAlignment="1">
      <alignment vertical="center" wrapText="1"/>
    </xf>
    <xf numFmtId="165" fontId="0" fillId="0" borderId="0" xfId="1" applyNumberFormat="1" applyFont="1" applyFill="1" applyBorder="1" applyAlignment="1">
      <alignment vertical="center" wrapText="1"/>
    </xf>
    <xf numFmtId="164" fontId="15" fillId="6" borderId="0" xfId="0" applyNumberFormat="1" applyFont="1" applyFill="1" applyBorder="1" applyAlignment="1">
      <alignment vertical="center" wrapText="1"/>
    </xf>
    <xf numFmtId="164" fontId="0" fillId="6" borderId="0" xfId="0" applyNumberFormat="1" applyFill="1" applyBorder="1" applyAlignment="1">
      <alignment vertical="center" wrapText="1"/>
    </xf>
    <xf numFmtId="0" fontId="0" fillId="6" borderId="0" xfId="0" applyFill="1" applyBorder="1" applyAlignment="1">
      <alignment vertical="center" wrapText="1"/>
    </xf>
    <xf numFmtId="0" fontId="7" fillId="6" borderId="0" xfId="0" applyFont="1" applyFill="1" applyBorder="1" applyAlignment="1">
      <alignment vertical="center" wrapText="1"/>
    </xf>
    <xf numFmtId="0" fontId="7" fillId="6" borderId="0" xfId="0" applyFont="1" applyFill="1"/>
    <xf numFmtId="164" fontId="7" fillId="6" borderId="0" xfId="0" applyNumberFormat="1" applyFont="1" applyFill="1" applyAlignment="1">
      <alignment vertical="center" wrapText="1"/>
    </xf>
    <xf numFmtId="0" fontId="7" fillId="6" borderId="0" xfId="0" applyFont="1" applyFill="1" applyAlignment="1">
      <alignment vertical="center" wrapText="1"/>
    </xf>
    <xf numFmtId="164" fontId="5" fillId="6" borderId="0" xfId="0" applyNumberFormat="1" applyFont="1" applyFill="1" applyAlignment="1">
      <alignment vertical="center" wrapText="1"/>
    </xf>
    <xf numFmtId="0" fontId="5" fillId="6" borderId="0" xfId="0" applyFont="1" applyFill="1"/>
    <xf numFmtId="0" fontId="0" fillId="0" borderId="18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18" xfId="0" applyFill="1" applyBorder="1" applyAlignment="1">
      <alignment horizontal="left" vertical="center" wrapText="1"/>
    </xf>
    <xf numFmtId="0" fontId="7" fillId="0" borderId="14" xfId="0" applyFont="1" applyFill="1" applyBorder="1" applyAlignment="1">
      <alignment horizontal="left" vertical="top" wrapText="1"/>
    </xf>
    <xf numFmtId="0" fontId="8" fillId="0" borderId="14" xfId="0" applyFont="1" applyFill="1" applyBorder="1" applyAlignment="1">
      <alignment horizontal="left" vertical="center" wrapText="1"/>
    </xf>
    <xf numFmtId="3" fontId="7" fillId="0" borderId="4" xfId="1" applyNumberFormat="1" applyFont="1" applyFill="1" applyBorder="1" applyAlignment="1">
      <alignment horizontal="right" vertical="center" wrapText="1"/>
    </xf>
    <xf numFmtId="3" fontId="3" fillId="0" borderId="15" xfId="0" applyNumberFormat="1" applyFont="1" applyFill="1" applyBorder="1" applyAlignment="1">
      <alignment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9" fillId="3" borderId="16" xfId="0" quotePrefix="1" applyFont="1" applyFill="1" applyBorder="1" applyAlignment="1">
      <alignment vertical="center" wrapText="1"/>
    </xf>
    <xf numFmtId="0" fontId="7" fillId="3" borderId="17" xfId="0" applyFont="1" applyFill="1" applyBorder="1" applyAlignment="1">
      <alignment vertical="center" wrapText="1"/>
    </xf>
    <xf numFmtId="0" fontId="5" fillId="4" borderId="15" xfId="0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left" vertical="top" wrapText="1"/>
    </xf>
    <xf numFmtId="0" fontId="5" fillId="4" borderId="14" xfId="0" applyFont="1" applyFill="1" applyBorder="1" applyAlignment="1">
      <alignment horizontal="left" vertical="top" wrapText="1"/>
    </xf>
    <xf numFmtId="0" fontId="5" fillId="4" borderId="12" xfId="0" applyFont="1" applyFill="1" applyBorder="1" applyAlignment="1">
      <alignment horizontal="left" vertical="top" wrapText="1"/>
    </xf>
    <xf numFmtId="0" fontId="5" fillId="4" borderId="4" xfId="0" quotePrefix="1" applyFont="1" applyFill="1" applyBorder="1" applyAlignment="1">
      <alignment vertical="center" wrapText="1"/>
    </xf>
    <xf numFmtId="3" fontId="5" fillId="4" borderId="15" xfId="0" applyNumberFormat="1" applyFont="1" applyFill="1" applyBorder="1" applyAlignment="1">
      <alignment vertical="center" wrapText="1"/>
    </xf>
    <xf numFmtId="0" fontId="5" fillId="4" borderId="15" xfId="0" applyFont="1" applyFill="1" applyBorder="1" applyAlignment="1">
      <alignment vertical="center" wrapText="1"/>
    </xf>
    <xf numFmtId="0" fontId="21" fillId="4" borderId="0" xfId="0" applyFont="1" applyFill="1" applyBorder="1" applyAlignment="1">
      <alignment vertical="center" wrapText="1"/>
    </xf>
    <xf numFmtId="164" fontId="0" fillId="4" borderId="0" xfId="0" applyNumberFormat="1" applyFill="1" applyBorder="1" applyAlignment="1">
      <alignment vertical="center" wrapText="1"/>
    </xf>
    <xf numFmtId="0" fontId="0" fillId="4" borderId="0" xfId="0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0" xfId="0" applyFont="1" applyFill="1" applyAlignment="1">
      <alignment vertical="center" wrapText="1"/>
    </xf>
    <xf numFmtId="164" fontId="5" fillId="4" borderId="0" xfId="0" applyNumberFormat="1" applyFont="1" applyFill="1" applyAlignment="1">
      <alignment vertical="center" wrapText="1"/>
    </xf>
    <xf numFmtId="164" fontId="7" fillId="4" borderId="0" xfId="0" applyNumberFormat="1" applyFont="1" applyFill="1" applyAlignment="1">
      <alignment vertical="center" wrapText="1"/>
    </xf>
    <xf numFmtId="0" fontId="5" fillId="4" borderId="0" xfId="0" applyFont="1" applyFill="1"/>
    <xf numFmtId="3" fontId="7" fillId="0" borderId="35" xfId="0" applyNumberFormat="1" applyFont="1" applyFill="1" applyBorder="1"/>
    <xf numFmtId="0" fontId="7" fillId="0" borderId="32" xfId="0" applyFont="1" applyFill="1" applyBorder="1"/>
    <xf numFmtId="0" fontId="7" fillId="0" borderId="20" xfId="0" applyFont="1" applyFill="1" applyBorder="1"/>
    <xf numFmtId="3" fontId="7" fillId="0" borderId="19" xfId="0" applyNumberFormat="1" applyFont="1" applyFill="1" applyBorder="1"/>
    <xf numFmtId="0" fontId="2" fillId="0" borderId="18" xfId="0" applyFont="1" applyFill="1" applyBorder="1" applyAlignment="1">
      <alignment horizontal="left" vertical="center" wrapText="1"/>
    </xf>
    <xf numFmtId="3" fontId="2" fillId="0" borderId="15" xfId="0" applyNumberFormat="1" applyFont="1" applyFill="1" applyBorder="1" applyAlignment="1">
      <alignment vertical="center" wrapText="1"/>
    </xf>
    <xf numFmtId="0" fontId="0" fillId="4" borderId="15" xfId="0" applyFill="1" applyBorder="1" applyAlignment="1">
      <alignment vertical="center" wrapText="1"/>
    </xf>
    <xf numFmtId="0" fontId="5" fillId="4" borderId="16" xfId="0" quotePrefix="1" applyFont="1" applyFill="1" applyBorder="1" applyAlignment="1">
      <alignment vertical="center" wrapText="1"/>
    </xf>
    <xf numFmtId="0" fontId="5" fillId="4" borderId="17" xfId="0" applyFont="1" applyFill="1" applyBorder="1" applyAlignment="1">
      <alignment horizontal="left" vertical="top" wrapText="1"/>
    </xf>
    <xf numFmtId="0" fontId="2" fillId="4" borderId="14" xfId="0" applyFont="1" applyFill="1" applyBorder="1" applyAlignment="1">
      <alignment horizontal="left" vertical="top" wrapText="1"/>
    </xf>
    <xf numFmtId="3" fontId="2" fillId="4" borderId="15" xfId="0" applyNumberFormat="1" applyFont="1" applyFill="1" applyBorder="1" applyAlignment="1">
      <alignment horizontal="left" vertical="center" wrapText="1"/>
    </xf>
    <xf numFmtId="164" fontId="2" fillId="4" borderId="15" xfId="0" applyNumberFormat="1" applyFont="1" applyFill="1" applyBorder="1" applyAlignment="1">
      <alignment horizontal="right" vertical="center" wrapText="1"/>
    </xf>
    <xf numFmtId="0" fontId="2" fillId="4" borderId="14" xfId="0" applyFont="1" applyFill="1" applyBorder="1" applyAlignment="1"/>
    <xf numFmtId="0" fontId="2" fillId="4" borderId="12" xfId="0" applyFont="1" applyFill="1" applyBorder="1" applyAlignment="1"/>
    <xf numFmtId="0" fontId="2" fillId="4" borderId="18" xfId="0" applyFont="1" applyFill="1" applyBorder="1" applyAlignment="1"/>
    <xf numFmtId="0" fontId="9" fillId="4" borderId="15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vertical="center" wrapText="1"/>
    </xf>
    <xf numFmtId="3" fontId="7" fillId="4" borderId="15" xfId="0" applyNumberFormat="1" applyFont="1" applyFill="1" applyBorder="1" applyAlignment="1">
      <alignment horizontal="left" vertical="center" wrapText="1"/>
    </xf>
    <xf numFmtId="3" fontId="7" fillId="4" borderId="15" xfId="0" applyNumberFormat="1" applyFont="1" applyFill="1" applyBorder="1" applyAlignment="1">
      <alignment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vertical="center" wrapText="1"/>
    </xf>
    <xf numFmtId="0" fontId="7" fillId="0" borderId="26" xfId="0" applyFont="1" applyBorder="1" applyAlignment="1">
      <alignment vertical="center" wrapText="1"/>
    </xf>
    <xf numFmtId="0" fontId="7" fillId="0" borderId="27" xfId="0" applyFont="1" applyBorder="1" applyAlignment="1">
      <alignment vertical="center" wrapText="1"/>
    </xf>
    <xf numFmtId="0" fontId="7" fillId="0" borderId="24" xfId="0" applyFont="1" applyFill="1" applyBorder="1" applyAlignment="1">
      <alignment vertical="center" wrapText="1"/>
    </xf>
    <xf numFmtId="3" fontId="7" fillId="0" borderId="24" xfId="0" applyNumberFormat="1" applyFont="1" applyFill="1" applyBorder="1" applyAlignment="1">
      <alignment vertical="center" wrapText="1"/>
    </xf>
    <xf numFmtId="0" fontId="7" fillId="0" borderId="15" xfId="0" applyFont="1" applyFill="1" applyBorder="1" applyAlignment="1">
      <alignment horizontal="left" vertical="center" wrapText="1"/>
    </xf>
    <xf numFmtId="0" fontId="0" fillId="0" borderId="24" xfId="0" applyFill="1" applyBorder="1" applyAlignment="1">
      <alignment horizontal="center" vertical="center" wrapText="1"/>
    </xf>
    <xf numFmtId="0" fontId="0" fillId="0" borderId="25" xfId="0" applyFill="1" applyBorder="1" applyAlignment="1">
      <alignment vertical="center" wrapText="1"/>
    </xf>
    <xf numFmtId="0" fontId="0" fillId="0" borderId="26" xfId="0" applyFill="1" applyBorder="1" applyAlignment="1">
      <alignment vertical="center" wrapText="1"/>
    </xf>
    <xf numFmtId="0" fontId="7" fillId="0" borderId="27" xfId="0" applyFont="1" applyFill="1" applyBorder="1" applyAlignment="1">
      <alignment vertical="center" wrapText="1"/>
    </xf>
    <xf numFmtId="3" fontId="0" fillId="0" borderId="24" xfId="0" applyNumberFormat="1" applyFill="1" applyBorder="1" applyAlignment="1">
      <alignment vertical="center" wrapText="1"/>
    </xf>
    <xf numFmtId="0" fontId="8" fillId="0" borderId="24" xfId="0" applyFont="1" applyFill="1" applyBorder="1" applyAlignment="1">
      <alignment horizontal="center" vertical="top" wrapText="1"/>
    </xf>
    <xf numFmtId="0" fontId="8" fillId="0" borderId="25" xfId="0" applyFont="1" applyFill="1" applyBorder="1" applyAlignment="1">
      <alignment horizontal="left" vertical="top" wrapText="1"/>
    </xf>
    <xf numFmtId="0" fontId="8" fillId="0" borderId="26" xfId="0" applyFont="1" applyFill="1" applyBorder="1" applyAlignment="1">
      <alignment horizontal="left" vertical="top" wrapText="1"/>
    </xf>
    <xf numFmtId="0" fontId="8" fillId="0" borderId="27" xfId="0" applyFont="1" applyFill="1" applyBorder="1" applyAlignment="1">
      <alignment horizontal="left" vertical="top" wrapText="1"/>
    </xf>
    <xf numFmtId="0" fontId="8" fillId="0" borderId="24" xfId="0" quotePrefix="1" applyFont="1" applyFill="1" applyBorder="1" applyAlignment="1">
      <alignment horizontal="left" vertical="center" wrapText="1"/>
    </xf>
    <xf numFmtId="3" fontId="8" fillId="0" borderId="24" xfId="0" applyNumberFormat="1" applyFont="1" applyFill="1" applyBorder="1" applyAlignment="1">
      <alignment vertical="center" wrapText="1"/>
    </xf>
    <xf numFmtId="0" fontId="7" fillId="0" borderId="18" xfId="0" applyFont="1" applyFill="1" applyBorder="1" applyAlignment="1">
      <alignment horizontal="left" vertical="top" wrapText="1"/>
    </xf>
    <xf numFmtId="0" fontId="7" fillId="0" borderId="12" xfId="0" applyFont="1" applyFill="1" applyBorder="1" applyAlignment="1">
      <alignment horizontal="left" vertical="top"/>
    </xf>
    <xf numFmtId="0" fontId="5" fillId="5" borderId="1" xfId="0" applyFont="1" applyFill="1" applyBorder="1" applyAlignment="1">
      <alignment horizontal="center"/>
    </xf>
    <xf numFmtId="0" fontId="7" fillId="0" borderId="15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164" fontId="7" fillId="0" borderId="24" xfId="1" applyFont="1" applyFill="1" applyBorder="1" applyAlignment="1">
      <alignment vertical="center" wrapText="1"/>
    </xf>
    <xf numFmtId="164" fontId="7" fillId="0" borderId="24" xfId="1" applyFont="1" applyBorder="1" applyAlignment="1">
      <alignment vertical="center" wrapText="1"/>
    </xf>
    <xf numFmtId="0" fontId="7" fillId="0" borderId="24" xfId="0" applyFont="1" applyBorder="1" applyAlignment="1">
      <alignment vertical="center" wrapText="1"/>
    </xf>
    <xf numFmtId="3" fontId="0" fillId="0" borderId="4" xfId="0" applyNumberFormat="1" applyFill="1" applyBorder="1" applyAlignment="1">
      <alignment vertical="center" wrapText="1"/>
    </xf>
    <xf numFmtId="3" fontId="5" fillId="0" borderId="4" xfId="0" applyNumberFormat="1" applyFont="1" applyFill="1" applyBorder="1" applyAlignment="1">
      <alignment vertical="center" wrapText="1"/>
    </xf>
    <xf numFmtId="164" fontId="5" fillId="0" borderId="4" xfId="1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3" fontId="5" fillId="0" borderId="24" xfId="0" applyNumberFormat="1" applyFont="1" applyFill="1" applyBorder="1" applyAlignment="1">
      <alignment vertical="center" wrapText="1"/>
    </xf>
    <xf numFmtId="164" fontId="5" fillId="0" borderId="24" xfId="1" applyFont="1" applyFill="1" applyBorder="1" applyAlignment="1">
      <alignment vertical="center" wrapText="1"/>
    </xf>
    <xf numFmtId="0" fontId="5" fillId="0" borderId="24" xfId="0" applyFont="1" applyFill="1" applyBorder="1" applyAlignment="1">
      <alignment vertical="center" wrapText="1"/>
    </xf>
    <xf numFmtId="0" fontId="0" fillId="4" borderId="4" xfId="0" applyFill="1" applyBorder="1" applyAlignment="1">
      <alignment horizontal="center"/>
    </xf>
    <xf numFmtId="0" fontId="0" fillId="4" borderId="9" xfId="0" applyFill="1" applyBorder="1"/>
    <xf numFmtId="0" fontId="0" fillId="4" borderId="14" xfId="0" applyFill="1" applyBorder="1"/>
    <xf numFmtId="0" fontId="0" fillId="4" borderId="4" xfId="0" applyFill="1" applyBorder="1"/>
    <xf numFmtId="3" fontId="0" fillId="4" borderId="4" xfId="0" applyNumberFormat="1" applyFill="1" applyBorder="1"/>
    <xf numFmtId="0" fontId="0" fillId="0" borderId="4" xfId="0" applyFill="1" applyBorder="1"/>
    <xf numFmtId="0" fontId="0" fillId="4" borderId="12" xfId="0" applyFill="1" applyBorder="1"/>
    <xf numFmtId="0" fontId="0" fillId="4" borderId="12" xfId="0" applyFill="1" applyBorder="1" applyAlignment="1">
      <alignment wrapText="1"/>
    </xf>
    <xf numFmtId="0" fontId="0" fillId="4" borderId="4" xfId="0" applyFill="1" applyBorder="1" applyAlignment="1">
      <alignment vertical="center"/>
    </xf>
    <xf numFmtId="3" fontId="0" fillId="4" borderId="4" xfId="0" applyNumberFormat="1" applyFill="1" applyBorder="1" applyAlignment="1">
      <alignment vertical="center"/>
    </xf>
    <xf numFmtId="0" fontId="0" fillId="3" borderId="15" xfId="0" applyFill="1" applyBorder="1" applyAlignment="1">
      <alignment horizontal="center"/>
    </xf>
    <xf numFmtId="0" fontId="5" fillId="3" borderId="23" xfId="0" quotePrefix="1" applyFont="1" applyFill="1" applyBorder="1"/>
    <xf numFmtId="0" fontId="5" fillId="3" borderId="17" xfId="0" applyFont="1" applyFill="1" applyBorder="1" applyAlignment="1"/>
    <xf numFmtId="0" fontId="5" fillId="3" borderId="18" xfId="0" applyFont="1" applyFill="1" applyBorder="1" applyAlignment="1"/>
    <xf numFmtId="0" fontId="0" fillId="3" borderId="20" xfId="0" applyFill="1" applyBorder="1"/>
    <xf numFmtId="164" fontId="7" fillId="3" borderId="15" xfId="1" applyFont="1" applyFill="1" applyBorder="1" applyAlignment="1">
      <alignment vertical="center" wrapText="1"/>
    </xf>
    <xf numFmtId="0" fontId="7" fillId="3" borderId="15" xfId="0" applyFont="1" applyFill="1" applyBorder="1" applyAlignment="1">
      <alignment vertical="center" wrapText="1"/>
    </xf>
    <xf numFmtId="3" fontId="5" fillId="3" borderId="20" xfId="0" quotePrefix="1" applyNumberFormat="1" applyFont="1" applyFill="1" applyBorder="1"/>
    <xf numFmtId="3" fontId="5" fillId="3" borderId="15" xfId="0" applyNumberFormat="1" applyFont="1" applyFill="1" applyBorder="1"/>
    <xf numFmtId="0" fontId="5" fillId="3" borderId="9" xfId="0" applyFont="1" applyFill="1" applyBorder="1" applyAlignment="1">
      <alignment horizontal="left" vertical="top" wrapText="1"/>
    </xf>
    <xf numFmtId="0" fontId="0" fillId="3" borderId="15" xfId="0" quotePrefix="1" applyFill="1" applyBorder="1" applyAlignment="1">
      <alignment vertical="center" wrapText="1"/>
    </xf>
    <xf numFmtId="164" fontId="5" fillId="0" borderId="15" xfId="0" applyNumberFormat="1" applyFont="1" applyFill="1" applyBorder="1" applyAlignment="1">
      <alignment horizontal="right" vertical="center" wrapText="1"/>
    </xf>
    <xf numFmtId="164" fontId="7" fillId="3" borderId="4" xfId="1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164" fontId="11" fillId="0" borderId="0" xfId="1" applyFont="1" applyFill="1" applyBorder="1" applyAlignment="1">
      <alignment horizontal="center"/>
    </xf>
    <xf numFmtId="164" fontId="11" fillId="0" borderId="0" xfId="1" applyFont="1" applyFill="1" applyBorder="1"/>
    <xf numFmtId="164" fontId="12" fillId="0" borderId="0" xfId="1" applyFont="1" applyFill="1" applyBorder="1"/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Border="1"/>
    <xf numFmtId="164" fontId="11" fillId="0" borderId="0" xfId="0" applyNumberFormat="1" applyFont="1" applyFill="1" applyBorder="1"/>
    <xf numFmtId="0" fontId="12" fillId="0" borderId="0" xfId="0" applyFont="1" applyFill="1" applyBorder="1"/>
    <xf numFmtId="3" fontId="16" fillId="3" borderId="15" xfId="0" applyNumberFormat="1" applyFont="1" applyFill="1" applyBorder="1" applyAlignment="1">
      <alignment vertical="center" wrapText="1"/>
    </xf>
    <xf numFmtId="4" fontId="13" fillId="0" borderId="15" xfId="0" applyNumberFormat="1" applyFont="1" applyFill="1" applyBorder="1" applyAlignment="1">
      <alignment vertical="center" wrapText="1"/>
    </xf>
    <xf numFmtId="3" fontId="9" fillId="0" borderId="15" xfId="0" applyNumberFormat="1" applyFont="1" applyFill="1" applyBorder="1" applyAlignment="1">
      <alignment vertical="center" wrapText="1"/>
    </xf>
    <xf numFmtId="4" fontId="5" fillId="2" borderId="4" xfId="0" applyNumberFormat="1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5" fillId="0" borderId="10" xfId="0" applyFont="1" applyBorder="1" applyAlignment="1">
      <alignment horizontal="right" vertical="center" wrapText="1"/>
    </xf>
    <xf numFmtId="0" fontId="0" fillId="0" borderId="1" xfId="0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5" fillId="5" borderId="6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/>
    </xf>
    <xf numFmtId="164" fontId="2" fillId="0" borderId="15" xfId="0" applyNumberFormat="1" applyFont="1" applyFill="1" applyBorder="1" applyAlignment="1">
      <alignment horizontal="right" vertical="center" wrapText="1"/>
    </xf>
    <xf numFmtId="0" fontId="5" fillId="0" borderId="0" xfId="0" quotePrefix="1" applyFont="1" applyFill="1" applyBorder="1" applyAlignment="1">
      <alignment vertical="center" wrapText="1"/>
    </xf>
    <xf numFmtId="3" fontId="2" fillId="0" borderId="4" xfId="0" applyNumberFormat="1" applyFont="1" applyFill="1" applyBorder="1" applyAlignment="1">
      <alignment vertical="center" wrapText="1"/>
    </xf>
    <xf numFmtId="164" fontId="2" fillId="0" borderId="4" xfId="1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3" fontId="0" fillId="0" borderId="4" xfId="0" applyNumberFormat="1" applyFill="1" applyBorder="1"/>
    <xf numFmtId="164" fontId="0" fillId="0" borderId="4" xfId="1" applyFont="1" applyFill="1" applyBorder="1"/>
    <xf numFmtId="164" fontId="0" fillId="0" borderId="15" xfId="0" applyNumberFormat="1" applyBorder="1" applyAlignment="1">
      <alignment vertical="center" wrapText="1"/>
    </xf>
    <xf numFmtId="3" fontId="0" fillId="0" borderId="15" xfId="0" applyNumberFormat="1" applyBorder="1" applyAlignment="1">
      <alignment vertical="center" wrapText="1"/>
    </xf>
    <xf numFmtId="4" fontId="0" fillId="0" borderId="15" xfId="0" applyNumberFormat="1" applyFill="1" applyBorder="1" applyAlignment="1">
      <alignment vertical="center" wrapText="1"/>
    </xf>
    <xf numFmtId="164" fontId="0" fillId="0" borderId="24" xfId="0" applyNumberFormat="1" applyFill="1" applyBorder="1" applyAlignment="1">
      <alignment horizontal="right" vertical="center" wrapText="1"/>
    </xf>
    <xf numFmtId="3" fontId="5" fillId="0" borderId="1" xfId="0" applyNumberFormat="1" applyFont="1" applyFill="1" applyBorder="1" applyAlignment="1">
      <alignment vertical="center" wrapText="1"/>
    </xf>
    <xf numFmtId="164" fontId="12" fillId="0" borderId="0" xfId="1" applyFont="1" applyAlignment="1">
      <alignment horizontal="center"/>
    </xf>
    <xf numFmtId="164" fontId="12" fillId="0" borderId="0" xfId="1" applyFont="1"/>
    <xf numFmtId="164" fontId="17" fillId="0" borderId="0" xfId="1" applyFont="1" applyFill="1"/>
    <xf numFmtId="0" fontId="5" fillId="5" borderId="3" xfId="0" applyFont="1" applyFill="1" applyBorder="1" applyAlignment="1">
      <alignment horizontal="center" vertical="center" wrapText="1"/>
    </xf>
    <xf numFmtId="0" fontId="5" fillId="5" borderId="31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14" xfId="0" applyFill="1" applyBorder="1" applyAlignment="1">
      <alignment horizontal="left" vertical="center" wrapText="1"/>
    </xf>
    <xf numFmtId="0" fontId="0" fillId="0" borderId="18" xfId="0" applyFill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8" fillId="0" borderId="14" xfId="0" applyFont="1" applyFill="1" applyBorder="1" applyAlignment="1">
      <alignment horizontal="left" vertical="center" wrapText="1"/>
    </xf>
    <xf numFmtId="0" fontId="2" fillId="4" borderId="14" xfId="0" applyFont="1" applyFill="1" applyBorder="1" applyAlignment="1">
      <alignment horizontal="left" vertical="top" wrapText="1"/>
    </xf>
    <xf numFmtId="0" fontId="7" fillId="0" borderId="18" xfId="0" applyFont="1" applyFill="1" applyBorder="1" applyAlignment="1">
      <alignment horizontal="left" vertical="top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left" vertical="top" wrapText="1"/>
    </xf>
    <xf numFmtId="0" fontId="7" fillId="0" borderId="18" xfId="0" applyFont="1" applyFill="1" applyBorder="1" applyAlignment="1">
      <alignment horizontal="left" vertical="center" wrapText="1"/>
    </xf>
    <xf numFmtId="164" fontId="15" fillId="3" borderId="0" xfId="0" applyNumberFormat="1" applyFont="1" applyFill="1" applyBorder="1" applyAlignment="1">
      <alignment vertical="center" wrapText="1"/>
    </xf>
    <xf numFmtId="164" fontId="0" fillId="3" borderId="0" xfId="0" applyNumberFormat="1" applyFill="1" applyBorder="1" applyAlignment="1">
      <alignment vertical="center" wrapText="1"/>
    </xf>
    <xf numFmtId="0" fontId="0" fillId="3" borderId="0" xfId="0" applyFill="1" applyBorder="1" applyAlignment="1">
      <alignment vertical="center" wrapText="1"/>
    </xf>
    <xf numFmtId="0" fontId="5" fillId="3" borderId="0" xfId="0" applyFont="1" applyFill="1" applyBorder="1" applyAlignment="1">
      <alignment vertical="center" wrapText="1"/>
    </xf>
    <xf numFmtId="0" fontId="5" fillId="3" borderId="0" xfId="0" quotePrefix="1" applyFont="1" applyFill="1" applyAlignment="1">
      <alignment vertical="center" wrapText="1"/>
    </xf>
    <xf numFmtId="164" fontId="0" fillId="0" borderId="4" xfId="1" applyFont="1" applyFill="1" applyBorder="1" applyAlignment="1">
      <alignment vertical="center"/>
    </xf>
    <xf numFmtId="166" fontId="6" fillId="0" borderId="0" xfId="1" applyNumberFormat="1" applyFont="1" applyFill="1" applyBorder="1"/>
    <xf numFmtId="164" fontId="6" fillId="0" borderId="0" xfId="1" applyFont="1" applyFill="1" applyBorder="1"/>
    <xf numFmtId="164" fontId="6" fillId="0" borderId="0" xfId="0" applyNumberFormat="1" applyFont="1" applyFill="1" applyBorder="1"/>
    <xf numFmtId="166" fontId="17" fillId="0" borderId="0" xfId="1" applyNumberFormat="1" applyFont="1" applyFill="1" applyBorder="1"/>
    <xf numFmtId="165" fontId="21" fillId="0" borderId="0" xfId="2" applyFont="1" applyFill="1" applyBorder="1" applyAlignment="1">
      <alignment horizontal="center" vertical="center" wrapText="1"/>
    </xf>
    <xf numFmtId="164" fontId="17" fillId="0" borderId="0" xfId="0" applyNumberFormat="1" applyFont="1" applyFill="1" applyBorder="1"/>
    <xf numFmtId="165" fontId="21" fillId="0" borderId="0" xfId="2" applyFont="1" applyFill="1" applyBorder="1" applyAlignment="1">
      <alignment vertical="center" wrapText="1"/>
    </xf>
    <xf numFmtId="0" fontId="6" fillId="0" borderId="0" xfId="0" applyFont="1" applyFill="1" applyBorder="1"/>
    <xf numFmtId="4" fontId="6" fillId="0" borderId="0" xfId="0" applyNumberFormat="1" applyFont="1" applyFill="1" applyBorder="1" applyAlignment="1">
      <alignment horizontal="center"/>
    </xf>
    <xf numFmtId="166" fontId="6" fillId="0" borderId="0" xfId="0" applyNumberFormat="1" applyFont="1" applyFill="1" applyBorder="1"/>
    <xf numFmtId="165" fontId="6" fillId="0" borderId="0" xfId="0" applyNumberFormat="1" applyFont="1" applyFill="1" applyBorder="1"/>
    <xf numFmtId="165" fontId="6" fillId="0" borderId="0" xfId="0" applyNumberFormat="1" applyFont="1" applyFill="1" applyBorder="1" applyAlignment="1">
      <alignment horizontal="center"/>
    </xf>
    <xf numFmtId="0" fontId="25" fillId="0" borderId="0" xfId="0" applyFont="1" applyFill="1" applyBorder="1" applyAlignment="1">
      <alignment horizontal="center"/>
    </xf>
    <xf numFmtId="0" fontId="25" fillId="0" borderId="0" xfId="0" applyFont="1" applyFill="1" applyAlignment="1">
      <alignment horizontal="center"/>
    </xf>
    <xf numFmtId="164" fontId="17" fillId="0" borderId="0" xfId="1" applyFont="1" applyFill="1" applyAlignment="1">
      <alignment horizontal="center"/>
    </xf>
    <xf numFmtId="166" fontId="17" fillId="0" borderId="0" xfId="1" applyNumberFormat="1" applyFont="1" applyFill="1"/>
    <xf numFmtId="165" fontId="6" fillId="0" borderId="0" xfId="0" applyNumberFormat="1" applyFont="1" applyFill="1"/>
    <xf numFmtId="0" fontId="5" fillId="5" borderId="3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/>
    </xf>
    <xf numFmtId="0" fontId="0" fillId="0" borderId="14" xfId="0" applyBorder="1" applyAlignment="1">
      <alignment horizontal="left" vertical="center" wrapText="1"/>
    </xf>
    <xf numFmtId="0" fontId="5" fillId="5" borderId="10" xfId="0" applyFont="1" applyFill="1" applyBorder="1" applyAlignment="1">
      <alignment horizontal="center"/>
    </xf>
    <xf numFmtId="0" fontId="0" fillId="0" borderId="14" xfId="0" applyFill="1" applyBorder="1" applyAlignment="1">
      <alignment horizontal="left" vertical="center" wrapText="1"/>
    </xf>
    <xf numFmtId="0" fontId="0" fillId="0" borderId="18" xfId="0" applyFill="1" applyBorder="1" applyAlignment="1">
      <alignment horizontal="left" vertical="center" wrapText="1"/>
    </xf>
    <xf numFmtId="0" fontId="7" fillId="0" borderId="18" xfId="0" applyFont="1" applyFill="1" applyBorder="1" applyAlignment="1">
      <alignment horizontal="left" vertical="top" wrapText="1"/>
    </xf>
    <xf numFmtId="0" fontId="7" fillId="0" borderId="15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left" vertical="center" wrapText="1"/>
    </xf>
    <xf numFmtId="0" fontId="2" fillId="4" borderId="14" xfId="0" applyFont="1" applyFill="1" applyBorder="1" applyAlignment="1">
      <alignment horizontal="left" vertical="top" wrapText="1"/>
    </xf>
    <xf numFmtId="0" fontId="7" fillId="0" borderId="14" xfId="0" applyFont="1" applyFill="1" applyBorder="1" applyAlignment="1">
      <alignment horizontal="left" vertical="top" wrapText="1"/>
    </xf>
    <xf numFmtId="0" fontId="5" fillId="5" borderId="21" xfId="0" applyFont="1" applyFill="1" applyBorder="1" applyAlignment="1">
      <alignment horizontal="center"/>
    </xf>
    <xf numFmtId="3" fontId="5" fillId="3" borderId="20" xfId="0" applyNumberFormat="1" applyFont="1" applyFill="1" applyBorder="1"/>
    <xf numFmtId="166" fontId="11" fillId="0" borderId="0" xfId="1" applyNumberFormat="1" applyFont="1" applyFill="1" applyBorder="1"/>
    <xf numFmtId="165" fontId="26" fillId="0" borderId="0" xfId="2" applyFont="1" applyFill="1" applyBorder="1" applyAlignment="1">
      <alignment vertical="center" wrapText="1"/>
    </xf>
    <xf numFmtId="166" fontId="11" fillId="0" borderId="0" xfId="0" applyNumberFormat="1" applyFont="1" applyFill="1" applyBorder="1"/>
    <xf numFmtId="165" fontId="11" fillId="0" borderId="0" xfId="0" applyNumberFormat="1" applyFont="1" applyFill="1" applyBorder="1"/>
    <xf numFmtId="0" fontId="19" fillId="0" borderId="0" xfId="0" applyFont="1" applyFill="1" applyAlignment="1">
      <alignment horizontal="center"/>
    </xf>
    <xf numFmtId="164" fontId="12" fillId="0" borderId="0" xfId="1" applyFont="1" applyFill="1" applyAlignment="1">
      <alignment horizontal="center"/>
    </xf>
    <xf numFmtId="166" fontId="12" fillId="0" borderId="0" xfId="1" applyNumberFormat="1" applyFont="1" applyFill="1"/>
    <xf numFmtId="165" fontId="11" fillId="0" borderId="0" xfId="0" applyNumberFormat="1" applyFont="1" applyFill="1"/>
    <xf numFmtId="164" fontId="12" fillId="0" borderId="0" xfId="1" applyFont="1" applyFill="1" applyBorder="1" applyAlignment="1">
      <alignment horizontal="center"/>
    </xf>
    <xf numFmtId="166" fontId="12" fillId="0" borderId="0" xfId="1" applyNumberFormat="1" applyFont="1" applyFill="1" applyBorder="1"/>
    <xf numFmtId="168" fontId="12" fillId="0" borderId="0" xfId="0" applyNumberFormat="1" applyFont="1" applyFill="1"/>
    <xf numFmtId="168" fontId="12" fillId="0" borderId="0" xfId="0" applyNumberFormat="1" applyFont="1" applyFill="1" applyAlignment="1">
      <alignment horizontal="center"/>
    </xf>
    <xf numFmtId="165" fontId="27" fillId="0" borderId="0" xfId="0" applyNumberFormat="1" applyFont="1" applyFill="1"/>
    <xf numFmtId="0" fontId="23" fillId="0" borderId="0" xfId="0" applyFont="1" applyFill="1" applyAlignment="1">
      <alignment horizontal="center"/>
    </xf>
    <xf numFmtId="0" fontId="19" fillId="0" borderId="0" xfId="0" applyFont="1" applyFill="1"/>
    <xf numFmtId="164" fontId="0" fillId="0" borderId="0" xfId="0" applyNumberFormat="1" applyFill="1"/>
    <xf numFmtId="164" fontId="0" fillId="0" borderId="15" xfId="0" applyNumberFormat="1" applyFill="1" applyBorder="1" applyAlignment="1">
      <alignment vertical="center" wrapText="1"/>
    </xf>
    <xf numFmtId="3" fontId="7" fillId="0" borderId="15" xfId="0" applyNumberFormat="1" applyFont="1" applyFill="1" applyBorder="1" applyAlignment="1">
      <alignment horizontal="right" vertical="center" wrapText="1"/>
    </xf>
    <xf numFmtId="3" fontId="7" fillId="0" borderId="5" xfId="0" applyNumberFormat="1" applyFont="1" applyFill="1" applyBorder="1" applyAlignment="1">
      <alignment horizontal="right" vertical="center" wrapText="1"/>
    </xf>
    <xf numFmtId="0" fontId="5" fillId="3" borderId="14" xfId="0" applyFont="1" applyFill="1" applyBorder="1" applyAlignment="1">
      <alignment horizontal="left" vertical="top" wrapText="1"/>
    </xf>
    <xf numFmtId="0" fontId="5" fillId="3" borderId="12" xfId="0" applyFont="1" applyFill="1" applyBorder="1" applyAlignment="1">
      <alignment horizontal="left" vertical="top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31" xfId="0" applyFont="1" applyFill="1" applyBorder="1" applyAlignment="1">
      <alignment horizontal="center"/>
    </xf>
    <xf numFmtId="0" fontId="5" fillId="5" borderId="22" xfId="0" applyFont="1" applyFill="1" applyBorder="1" applyAlignment="1">
      <alignment horizontal="center"/>
    </xf>
    <xf numFmtId="0" fontId="5" fillId="5" borderId="30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0" fillId="4" borderId="14" xfId="0" applyFill="1" applyBorder="1" applyAlignment="1">
      <alignment horizontal="left"/>
    </xf>
    <xf numFmtId="0" fontId="0" fillId="4" borderId="12" xfId="0" applyFill="1" applyBorder="1" applyAlignment="1">
      <alignment horizontal="left"/>
    </xf>
    <xf numFmtId="0" fontId="9" fillId="3" borderId="14" xfId="0" applyFont="1" applyFill="1" applyBorder="1" applyAlignment="1">
      <alignment horizontal="left" vertical="center" wrapText="1"/>
    </xf>
    <xf numFmtId="0" fontId="9" fillId="3" borderId="12" xfId="0" applyFont="1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18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0" fillId="0" borderId="14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5" fillId="3" borderId="14" xfId="0" applyFont="1" applyFill="1" applyBorder="1"/>
    <xf numFmtId="0" fontId="5" fillId="3" borderId="12" xfId="0" applyFont="1" applyFill="1" applyBorder="1"/>
    <xf numFmtId="0" fontId="5" fillId="2" borderId="9" xfId="0" applyFont="1" applyFill="1" applyBorder="1" applyAlignment="1">
      <alignment horizontal="left" vertical="top" wrapText="1"/>
    </xf>
    <xf numFmtId="0" fontId="5" fillId="2" borderId="14" xfId="0" applyFont="1" applyFill="1" applyBorder="1" applyAlignment="1">
      <alignment horizontal="left" vertical="top" wrapText="1"/>
    </xf>
    <xf numFmtId="0" fontId="5" fillId="2" borderId="12" xfId="0" applyFont="1" applyFill="1" applyBorder="1" applyAlignment="1">
      <alignment horizontal="left" vertical="top" wrapText="1"/>
    </xf>
    <xf numFmtId="0" fontId="8" fillId="0" borderId="14" xfId="0" applyFont="1" applyFill="1" applyBorder="1" applyAlignment="1">
      <alignment horizontal="left" vertical="center" wrapText="1"/>
    </xf>
    <xf numFmtId="0" fontId="8" fillId="0" borderId="18" xfId="0" applyFont="1" applyFill="1" applyBorder="1" applyAlignment="1">
      <alignment horizontal="left" vertical="center" wrapText="1"/>
    </xf>
    <xf numFmtId="165" fontId="21" fillId="0" borderId="0" xfId="2" applyFont="1" applyFill="1" applyBorder="1" applyAlignment="1">
      <alignment horizontal="center" vertical="center" wrapText="1"/>
    </xf>
    <xf numFmtId="0" fontId="5" fillId="3" borderId="14" xfId="0" quotePrefix="1" applyFont="1" applyFill="1" applyBorder="1" applyAlignment="1">
      <alignment horizontal="left" vertical="top" wrapText="1"/>
    </xf>
    <xf numFmtId="4" fontId="6" fillId="0" borderId="0" xfId="0" applyNumberFormat="1" applyFont="1" applyFill="1" applyBorder="1" applyAlignment="1">
      <alignment horizontal="center"/>
    </xf>
    <xf numFmtId="165" fontId="6" fillId="0" borderId="0" xfId="0" applyNumberFormat="1" applyFont="1" applyFill="1" applyBorder="1" applyAlignment="1">
      <alignment horizontal="center"/>
    </xf>
    <xf numFmtId="0" fontId="2" fillId="0" borderId="14" xfId="0" applyFont="1" applyFill="1" applyBorder="1" applyAlignment="1">
      <alignment horizontal="left" vertical="center" wrapText="1"/>
    </xf>
    <xf numFmtId="0" fontId="2" fillId="4" borderId="14" xfId="0" applyFont="1" applyFill="1" applyBorder="1" applyAlignment="1">
      <alignment horizontal="left" vertical="top" wrapText="1"/>
    </xf>
    <xf numFmtId="0" fontId="2" fillId="4" borderId="12" xfId="0" applyFont="1" applyFill="1" applyBorder="1" applyAlignment="1">
      <alignment horizontal="left" vertical="top" wrapText="1"/>
    </xf>
    <xf numFmtId="0" fontId="0" fillId="0" borderId="34" xfId="0" applyFill="1" applyBorder="1" applyAlignment="1">
      <alignment horizontal="left" vertical="center" wrapText="1"/>
    </xf>
    <xf numFmtId="0" fontId="0" fillId="0" borderId="33" xfId="0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left" vertical="center" wrapText="1"/>
    </xf>
    <xf numFmtId="0" fontId="5" fillId="3" borderId="12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7" fillId="0" borderId="18" xfId="0" applyFont="1" applyFill="1" applyBorder="1" applyAlignment="1">
      <alignment horizontal="left" vertical="top" wrapText="1"/>
    </xf>
    <xf numFmtId="0" fontId="7" fillId="0" borderId="11" xfId="0" applyFont="1" applyFill="1" applyBorder="1" applyAlignment="1">
      <alignment horizontal="left" vertical="top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left" vertical="center" wrapText="1"/>
    </xf>
    <xf numFmtId="0" fontId="7" fillId="0" borderId="14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  <xf numFmtId="164" fontId="10" fillId="0" borderId="0" xfId="0" applyNumberFormat="1" applyFont="1" applyAlignment="1">
      <alignment horizontal="center"/>
    </xf>
    <xf numFmtId="164" fontId="14" fillId="0" borderId="0" xfId="0" applyNumberFormat="1" applyFont="1" applyFill="1" applyAlignment="1">
      <alignment horizontal="center"/>
    </xf>
    <xf numFmtId="0" fontId="0" fillId="0" borderId="4" xfId="0" applyFill="1" applyBorder="1" applyAlignment="1">
      <alignment horizontal="left" vertical="top" wrapText="1"/>
    </xf>
    <xf numFmtId="0" fontId="7" fillId="0" borderId="14" xfId="0" applyFont="1" applyFill="1" applyBorder="1" applyAlignment="1">
      <alignment horizontal="left" vertical="top" wrapText="1"/>
    </xf>
    <xf numFmtId="0" fontId="5" fillId="7" borderId="31" xfId="0" applyFont="1" applyFill="1" applyBorder="1" applyAlignment="1">
      <alignment horizontal="center"/>
    </xf>
    <xf numFmtId="0" fontId="5" fillId="7" borderId="22" xfId="0" applyFont="1" applyFill="1" applyBorder="1" applyAlignment="1">
      <alignment horizontal="center"/>
    </xf>
    <xf numFmtId="0" fontId="5" fillId="7" borderId="30" xfId="0" applyFont="1" applyFill="1" applyBorder="1" applyAlignment="1">
      <alignment horizontal="center"/>
    </xf>
    <xf numFmtId="0" fontId="5" fillId="8" borderId="31" xfId="0" applyFont="1" applyFill="1" applyBorder="1" applyAlignment="1">
      <alignment horizontal="center"/>
    </xf>
    <xf numFmtId="0" fontId="5" fillId="8" borderId="22" xfId="0" applyFont="1" applyFill="1" applyBorder="1" applyAlignment="1">
      <alignment horizontal="center"/>
    </xf>
    <xf numFmtId="0" fontId="5" fillId="8" borderId="30" xfId="0" applyFont="1" applyFill="1" applyBorder="1" applyAlignment="1">
      <alignment horizontal="center"/>
    </xf>
    <xf numFmtId="0" fontId="5" fillId="9" borderId="31" xfId="0" applyFont="1" applyFill="1" applyBorder="1" applyAlignment="1">
      <alignment horizontal="center"/>
    </xf>
    <xf numFmtId="0" fontId="5" fillId="9" borderId="22" xfId="0" applyFont="1" applyFill="1" applyBorder="1" applyAlignment="1">
      <alignment horizontal="center"/>
    </xf>
    <xf numFmtId="0" fontId="5" fillId="9" borderId="30" xfId="0" applyFont="1" applyFill="1" applyBorder="1" applyAlignment="1">
      <alignment horizontal="center"/>
    </xf>
    <xf numFmtId="0" fontId="5" fillId="10" borderId="31" xfId="0" applyFont="1" applyFill="1" applyBorder="1" applyAlignment="1">
      <alignment horizontal="center"/>
    </xf>
    <xf numFmtId="0" fontId="5" fillId="10" borderId="22" xfId="0" applyFont="1" applyFill="1" applyBorder="1" applyAlignment="1">
      <alignment horizontal="center"/>
    </xf>
    <xf numFmtId="0" fontId="5" fillId="10" borderId="30" xfId="0" applyFont="1" applyFill="1" applyBorder="1" applyAlignment="1">
      <alignment horizontal="center"/>
    </xf>
    <xf numFmtId="0" fontId="5" fillId="6" borderId="31" xfId="0" applyFont="1" applyFill="1" applyBorder="1" applyAlignment="1">
      <alignment horizontal="center"/>
    </xf>
    <xf numFmtId="0" fontId="5" fillId="6" borderId="22" xfId="0" applyFont="1" applyFill="1" applyBorder="1" applyAlignment="1">
      <alignment horizontal="center"/>
    </xf>
    <xf numFmtId="0" fontId="5" fillId="6" borderId="30" xfId="0" applyFont="1" applyFill="1" applyBorder="1" applyAlignment="1">
      <alignment horizontal="center"/>
    </xf>
    <xf numFmtId="0" fontId="5" fillId="11" borderId="31" xfId="0" applyFont="1" applyFill="1" applyBorder="1" applyAlignment="1">
      <alignment horizontal="center"/>
    </xf>
    <xf numFmtId="0" fontId="5" fillId="11" borderId="22" xfId="0" applyFont="1" applyFill="1" applyBorder="1" applyAlignment="1">
      <alignment horizontal="center"/>
    </xf>
    <xf numFmtId="0" fontId="5" fillId="11" borderId="30" xfId="0" applyFont="1" applyFill="1" applyBorder="1" applyAlignment="1">
      <alignment horizontal="center"/>
    </xf>
    <xf numFmtId="4" fontId="11" fillId="0" borderId="0" xfId="0" applyNumberFormat="1" applyFont="1" applyFill="1" applyBorder="1" applyAlignment="1">
      <alignment horizontal="center"/>
    </xf>
    <xf numFmtId="164" fontId="12" fillId="0" borderId="0" xfId="1" applyFont="1" applyFill="1" applyBorder="1" applyAlignment="1">
      <alignment horizontal="center"/>
    </xf>
    <xf numFmtId="165" fontId="26" fillId="0" borderId="0" xfId="2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/>
    </xf>
    <xf numFmtId="0" fontId="30" fillId="0" borderId="0" xfId="0" applyFont="1" applyFill="1" applyAlignment="1">
      <alignment horizontal="center" vertical="center"/>
    </xf>
    <xf numFmtId="0" fontId="3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164" fontId="30" fillId="0" borderId="0" xfId="0" applyNumberFormat="1" applyFont="1" applyFill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164" fontId="31" fillId="0" borderId="1" xfId="0" applyNumberFormat="1" applyFont="1" applyFill="1" applyBorder="1" applyAlignment="1">
      <alignment horizontal="right" vertical="center"/>
    </xf>
    <xf numFmtId="0" fontId="1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>
      <alignment vertical="center"/>
    </xf>
    <xf numFmtId="0" fontId="30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vertical="center"/>
    </xf>
    <xf numFmtId="0" fontId="1" fillId="0" borderId="19" xfId="0" applyFont="1" applyFill="1" applyBorder="1" applyAlignment="1">
      <alignment vertical="center"/>
    </xf>
    <xf numFmtId="0" fontId="1" fillId="0" borderId="20" xfId="0" applyFont="1" applyFill="1" applyBorder="1" applyAlignment="1">
      <alignment horizontal="left" vertical="center"/>
    </xf>
    <xf numFmtId="0" fontId="30" fillId="0" borderId="20" xfId="0" applyFont="1" applyFill="1" applyBorder="1" applyAlignment="1">
      <alignment horizontal="center" vertical="center"/>
    </xf>
    <xf numFmtId="0" fontId="32" fillId="0" borderId="0" xfId="0" applyFont="1" applyFill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vertical="center"/>
    </xf>
    <xf numFmtId="0" fontId="1" fillId="0" borderId="14" xfId="0" applyFont="1" applyFill="1" applyBorder="1" applyAlignment="1">
      <alignment vertical="center"/>
    </xf>
    <xf numFmtId="0" fontId="1" fillId="0" borderId="14" xfId="0" applyFont="1" applyFill="1" applyBorder="1" applyAlignment="1">
      <alignment horizontal="left" vertical="center"/>
    </xf>
    <xf numFmtId="0" fontId="1" fillId="0" borderId="12" xfId="0" applyFont="1" applyFill="1" applyBorder="1" applyAlignment="1">
      <alignment vertical="center"/>
    </xf>
    <xf numFmtId="0" fontId="32" fillId="0" borderId="32" xfId="0" applyFont="1" applyFill="1" applyBorder="1" applyAlignment="1">
      <alignment horizontal="left" vertical="center"/>
    </xf>
    <xf numFmtId="0" fontId="32" fillId="0" borderId="20" xfId="0" applyFont="1" applyFill="1" applyBorder="1" applyAlignment="1">
      <alignment horizontal="left" vertical="center"/>
    </xf>
    <xf numFmtId="0" fontId="32" fillId="0" borderId="14" xfId="0" applyFont="1" applyFill="1" applyBorder="1" applyAlignment="1">
      <alignment vertical="center"/>
    </xf>
    <xf numFmtId="0" fontId="32" fillId="0" borderId="12" xfId="0" applyFont="1" applyFill="1" applyBorder="1" applyAlignment="1">
      <alignment vertical="center"/>
    </xf>
    <xf numFmtId="0" fontId="32" fillId="0" borderId="18" xfId="0" applyFont="1" applyFill="1" applyBorder="1" applyAlignment="1">
      <alignment vertical="center"/>
    </xf>
    <xf numFmtId="0" fontId="32" fillId="0" borderId="12" xfId="0" applyFont="1" applyFill="1" applyBorder="1" applyAlignment="1">
      <alignment horizontal="left" vertical="center"/>
    </xf>
    <xf numFmtId="0" fontId="30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8" fillId="0" borderId="0" xfId="0" applyFont="1" applyFill="1" applyAlignment="1">
      <alignment vertical="center"/>
    </xf>
    <xf numFmtId="164" fontId="29" fillId="0" borderId="0" xfId="1" applyFont="1" applyFill="1" applyAlignment="1">
      <alignment vertical="center"/>
    </xf>
    <xf numFmtId="0" fontId="29" fillId="0" borderId="0" xfId="0" applyFont="1" applyFill="1" applyAlignment="1">
      <alignment vertical="center"/>
    </xf>
    <xf numFmtId="164" fontId="29" fillId="0" borderId="0" xfId="0" applyNumberFormat="1" applyFont="1" applyFill="1" applyAlignment="1">
      <alignment vertical="center"/>
    </xf>
    <xf numFmtId="164" fontId="28" fillId="0" borderId="0" xfId="0" applyNumberFormat="1" applyFont="1" applyFill="1" applyAlignment="1">
      <alignment vertical="center"/>
    </xf>
    <xf numFmtId="167" fontId="29" fillId="0" borderId="0" xfId="0" applyNumberFormat="1" applyFont="1" applyFill="1" applyAlignment="1">
      <alignment vertical="center"/>
    </xf>
    <xf numFmtId="2" fontId="30" fillId="6" borderId="15" xfId="0" applyNumberFormat="1" applyFont="1" applyFill="1" applyBorder="1" applyAlignment="1">
      <alignment vertical="center"/>
    </xf>
    <xf numFmtId="2" fontId="1" fillId="6" borderId="20" xfId="0" applyNumberFormat="1" applyFont="1" applyFill="1" applyBorder="1" applyAlignment="1">
      <alignment vertical="center"/>
    </xf>
    <xf numFmtId="2" fontId="1" fillId="0" borderId="4" xfId="0" applyNumberFormat="1" applyFont="1" applyFill="1" applyBorder="1" applyAlignment="1">
      <alignment vertical="center"/>
    </xf>
    <xf numFmtId="2" fontId="1" fillId="0" borderId="4" xfId="1" applyNumberFormat="1" applyFont="1" applyFill="1" applyBorder="1" applyAlignment="1">
      <alignment vertical="center"/>
    </xf>
    <xf numFmtId="4" fontId="1" fillId="0" borderId="20" xfId="2" applyNumberFormat="1" applyFont="1" applyFill="1" applyBorder="1" applyAlignment="1">
      <alignment vertical="center"/>
    </xf>
    <xf numFmtId="4" fontId="30" fillId="6" borderId="15" xfId="2" applyNumberFormat="1" applyFont="1" applyFill="1" applyBorder="1" applyAlignment="1">
      <alignment vertical="center"/>
    </xf>
    <xf numFmtId="4" fontId="1" fillId="6" borderId="20" xfId="2" applyNumberFormat="1" applyFont="1" applyFill="1" applyBorder="1" applyAlignment="1">
      <alignment vertical="center"/>
    </xf>
    <xf numFmtId="4" fontId="1" fillId="0" borderId="4" xfId="2" applyNumberFormat="1" applyFont="1" applyFill="1" applyBorder="1" applyAlignment="1">
      <alignment vertical="center"/>
    </xf>
    <xf numFmtId="4" fontId="32" fillId="0" borderId="35" xfId="2" applyNumberFormat="1" applyFont="1" applyFill="1" applyBorder="1" applyAlignment="1">
      <alignment vertical="center"/>
    </xf>
    <xf numFmtId="0" fontId="1" fillId="6" borderId="1" xfId="0" applyFont="1" applyFill="1" applyBorder="1" applyAlignment="1">
      <alignment horizontal="center" vertical="center"/>
    </xf>
    <xf numFmtId="3" fontId="30" fillId="6" borderId="1" xfId="0" quotePrefix="1" applyNumberFormat="1" applyFont="1" applyFill="1" applyBorder="1" applyAlignment="1">
      <alignment horizontal="left" vertical="center"/>
    </xf>
    <xf numFmtId="4" fontId="30" fillId="6" borderId="1" xfId="2" applyNumberFormat="1" applyFont="1" applyFill="1" applyBorder="1" applyAlignment="1">
      <alignment vertical="center"/>
    </xf>
    <xf numFmtId="4" fontId="1" fillId="6" borderId="1" xfId="2" applyNumberFormat="1" applyFont="1" applyFill="1" applyBorder="1" applyAlignment="1">
      <alignment vertical="center"/>
    </xf>
    <xf numFmtId="0" fontId="30" fillId="0" borderId="0" xfId="0" applyFont="1" applyFill="1" applyAlignment="1">
      <alignment horizontal="left" vertical="center"/>
    </xf>
    <xf numFmtId="0" fontId="30" fillId="0" borderId="1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164" fontId="32" fillId="0" borderId="0" xfId="0" applyNumberFormat="1" applyFont="1" applyFill="1" applyAlignment="1">
      <alignment vertical="center"/>
    </xf>
    <xf numFmtId="164" fontId="30" fillId="0" borderId="0" xfId="0" applyNumberFormat="1" applyFont="1" applyFill="1" applyAlignment="1">
      <alignment vertical="center"/>
    </xf>
    <xf numFmtId="4" fontId="30" fillId="6" borderId="4" xfId="2" applyNumberFormat="1" applyFont="1" applyFill="1" applyBorder="1" applyAlignment="1">
      <alignment vertical="center"/>
    </xf>
    <xf numFmtId="2" fontId="30" fillId="6" borderId="4" xfId="0" applyNumberFormat="1" applyFont="1" applyFill="1" applyBorder="1" applyAlignment="1">
      <alignment vertical="center"/>
    </xf>
    <xf numFmtId="0" fontId="30" fillId="0" borderId="0" xfId="0" quotePrefix="1" applyFont="1" applyFill="1" applyBorder="1" applyAlignment="1">
      <alignment vertical="center"/>
    </xf>
    <xf numFmtId="0" fontId="1" fillId="0" borderId="15" xfId="0" applyFont="1" applyFill="1" applyBorder="1" applyAlignment="1">
      <alignment horizontal="left" vertical="center"/>
    </xf>
    <xf numFmtId="0" fontId="32" fillId="0" borderId="4" xfId="0" applyFont="1" applyFill="1" applyBorder="1" applyAlignment="1">
      <alignment horizontal="center" vertical="center"/>
    </xf>
    <xf numFmtId="0" fontId="32" fillId="0" borderId="9" xfId="0" applyFont="1" applyFill="1" applyBorder="1" applyAlignment="1">
      <alignment vertical="center"/>
    </xf>
    <xf numFmtId="0" fontId="32" fillId="0" borderId="4" xfId="0" applyFont="1" applyFill="1" applyBorder="1" applyAlignment="1">
      <alignment horizontal="left" vertical="center"/>
    </xf>
    <xf numFmtId="4" fontId="32" fillId="0" borderId="4" xfId="2" applyNumberFormat="1" applyFont="1" applyFill="1" applyBorder="1" applyAlignment="1">
      <alignment horizontal="right" vertical="center"/>
    </xf>
    <xf numFmtId="4" fontId="32" fillId="0" borderId="4" xfId="2" applyNumberFormat="1" applyFont="1" applyFill="1" applyBorder="1" applyAlignment="1">
      <alignment vertical="center"/>
    </xf>
    <xf numFmtId="2" fontId="32" fillId="0" borderId="4" xfId="1" applyNumberFormat="1" applyFont="1" applyFill="1" applyBorder="1" applyAlignment="1">
      <alignment vertical="center"/>
    </xf>
    <xf numFmtId="0" fontId="32" fillId="0" borderId="0" xfId="0" applyFont="1" applyFill="1" applyBorder="1" applyAlignment="1">
      <alignment vertical="center"/>
    </xf>
    <xf numFmtId="2" fontId="30" fillId="6" borderId="4" xfId="1" applyNumberFormat="1" applyFont="1" applyFill="1" applyBorder="1" applyAlignment="1">
      <alignment vertical="center"/>
    </xf>
    <xf numFmtId="0" fontId="30" fillId="0" borderId="0" xfId="0" quotePrefix="1" applyFont="1" applyFill="1" applyAlignment="1">
      <alignment vertical="center"/>
    </xf>
    <xf numFmtId="0" fontId="1" fillId="0" borderId="14" xfId="0" applyFont="1" applyFill="1" applyBorder="1" applyAlignment="1">
      <alignment horizontal="left" vertical="center"/>
    </xf>
    <xf numFmtId="3" fontId="32" fillId="0" borderId="4" xfId="0" applyNumberFormat="1" applyFont="1" applyFill="1" applyBorder="1" applyAlignment="1">
      <alignment horizontal="left" vertical="center"/>
    </xf>
    <xf numFmtId="0" fontId="32" fillId="0" borderId="15" xfId="0" applyFont="1" applyFill="1" applyBorder="1" applyAlignment="1">
      <alignment horizontal="center" vertical="center"/>
    </xf>
    <xf numFmtId="0" fontId="32" fillId="0" borderId="16" xfId="0" applyFont="1" applyFill="1" applyBorder="1" applyAlignment="1">
      <alignment vertical="center"/>
    </xf>
    <xf numFmtId="0" fontId="32" fillId="0" borderId="17" xfId="0" applyFont="1" applyFill="1" applyBorder="1" applyAlignment="1">
      <alignment vertical="center"/>
    </xf>
    <xf numFmtId="0" fontId="33" fillId="0" borderId="18" xfId="0" applyFont="1" applyFill="1" applyBorder="1" applyAlignment="1">
      <alignment vertical="center"/>
    </xf>
    <xf numFmtId="0" fontId="33" fillId="0" borderId="4" xfId="0" applyFont="1" applyFill="1" applyBorder="1" applyAlignment="1">
      <alignment horizontal="left" vertical="center"/>
    </xf>
    <xf numFmtId="4" fontId="33" fillId="0" borderId="15" xfId="2" applyNumberFormat="1" applyFont="1" applyFill="1" applyBorder="1" applyAlignment="1">
      <alignment vertical="center"/>
    </xf>
    <xf numFmtId="4" fontId="32" fillId="0" borderId="15" xfId="2" applyNumberFormat="1" applyFont="1" applyFill="1" applyBorder="1" applyAlignment="1">
      <alignment vertical="center"/>
    </xf>
    <xf numFmtId="2" fontId="32" fillId="0" borderId="15" xfId="1" applyNumberFormat="1" applyFont="1" applyFill="1" applyBorder="1" applyAlignment="1">
      <alignment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vertical="center"/>
    </xf>
    <xf numFmtId="0" fontId="1" fillId="0" borderId="17" xfId="0" applyFont="1" applyFill="1" applyBorder="1" applyAlignment="1">
      <alignment vertical="center"/>
    </xf>
    <xf numFmtId="0" fontId="1" fillId="0" borderId="18" xfId="0" applyFont="1" applyFill="1" applyBorder="1" applyAlignment="1">
      <alignment horizontal="left" vertical="center"/>
    </xf>
    <xf numFmtId="4" fontId="1" fillId="0" borderId="15" xfId="2" applyNumberFormat="1" applyFont="1" applyFill="1" applyBorder="1" applyAlignment="1">
      <alignment vertical="center"/>
    </xf>
    <xf numFmtId="2" fontId="1" fillId="0" borderId="15" xfId="0" applyNumberFormat="1" applyFont="1" applyFill="1" applyBorder="1" applyAlignment="1">
      <alignment vertical="center"/>
    </xf>
    <xf numFmtId="0" fontId="32" fillId="0" borderId="19" xfId="0" applyFont="1" applyFill="1" applyBorder="1" applyAlignment="1">
      <alignment vertical="center"/>
    </xf>
    <xf numFmtId="0" fontId="32" fillId="0" borderId="18" xfId="0" applyFont="1" applyFill="1" applyBorder="1" applyAlignment="1">
      <alignment horizontal="left" vertical="center"/>
    </xf>
    <xf numFmtId="0" fontId="32" fillId="0" borderId="15" xfId="0" applyFont="1" applyFill="1" applyBorder="1" applyAlignment="1">
      <alignment horizontal="left" vertical="center"/>
    </xf>
    <xf numFmtId="0" fontId="1" fillId="0" borderId="18" xfId="0" applyFont="1" applyFill="1" applyBorder="1" applyAlignment="1">
      <alignment vertical="center"/>
    </xf>
    <xf numFmtId="2" fontId="1" fillId="0" borderId="15" xfId="1" applyNumberFormat="1" applyFont="1" applyFill="1" applyBorder="1" applyAlignment="1">
      <alignment vertical="center"/>
    </xf>
    <xf numFmtId="0" fontId="30" fillId="0" borderId="15" xfId="0" applyFont="1" applyFill="1" applyBorder="1" applyAlignment="1">
      <alignment horizontal="center" vertical="center"/>
    </xf>
    <xf numFmtId="0" fontId="30" fillId="0" borderId="16" xfId="0" quotePrefix="1" applyFont="1" applyFill="1" applyBorder="1" applyAlignment="1">
      <alignment vertical="center"/>
    </xf>
    <xf numFmtId="0" fontId="30" fillId="0" borderId="17" xfId="0" applyFont="1" applyFill="1" applyBorder="1" applyAlignment="1">
      <alignment horizontal="left" vertical="center"/>
    </xf>
    <xf numFmtId="4" fontId="30" fillId="0" borderId="15" xfId="2" applyNumberFormat="1" applyFont="1" applyFill="1" applyBorder="1" applyAlignment="1">
      <alignment vertical="center"/>
    </xf>
    <xf numFmtId="2" fontId="30" fillId="0" borderId="15" xfId="0" applyNumberFormat="1" applyFont="1" applyFill="1" applyBorder="1" applyAlignment="1">
      <alignment vertical="center"/>
    </xf>
    <xf numFmtId="0" fontId="1" fillId="0" borderId="17" xfId="0" applyFont="1" applyFill="1" applyBorder="1" applyAlignment="1">
      <alignment horizontal="left" vertical="center"/>
    </xf>
    <xf numFmtId="0" fontId="1" fillId="0" borderId="18" xfId="0" applyFont="1" applyFill="1" applyBorder="1" applyAlignment="1">
      <alignment horizontal="left" vertical="center"/>
    </xf>
    <xf numFmtId="0" fontId="32" fillId="0" borderId="16" xfId="0" quotePrefix="1" applyFont="1" applyFill="1" applyBorder="1" applyAlignment="1">
      <alignment vertical="center"/>
    </xf>
    <xf numFmtId="0" fontId="32" fillId="0" borderId="17" xfId="0" applyFont="1" applyFill="1" applyBorder="1" applyAlignment="1">
      <alignment horizontal="left" vertical="center"/>
    </xf>
    <xf numFmtId="2" fontId="32" fillId="0" borderId="15" xfId="0" applyNumberFormat="1" applyFont="1" applyFill="1" applyBorder="1" applyAlignment="1">
      <alignment vertical="center"/>
    </xf>
    <xf numFmtId="0" fontId="32" fillId="0" borderId="0" xfId="0" quotePrefix="1" applyFont="1" applyFill="1" applyAlignment="1">
      <alignment vertical="center"/>
    </xf>
    <xf numFmtId="0" fontId="32" fillId="0" borderId="14" xfId="0" applyFont="1" applyFill="1" applyBorder="1" applyAlignment="1">
      <alignment horizontal="left" vertical="center"/>
    </xf>
    <xf numFmtId="0" fontId="32" fillId="0" borderId="12" xfId="0" applyFont="1" applyFill="1" applyBorder="1" applyAlignment="1">
      <alignment horizontal="left" vertical="center"/>
    </xf>
    <xf numFmtId="4" fontId="32" fillId="6" borderId="15" xfId="2" applyNumberFormat="1" applyFont="1" applyFill="1" applyBorder="1" applyAlignment="1">
      <alignment vertical="center"/>
    </xf>
    <xf numFmtId="2" fontId="32" fillId="6" borderId="15" xfId="1" applyNumberFormat="1" applyFont="1" applyFill="1" applyBorder="1" applyAlignment="1">
      <alignment vertical="center"/>
    </xf>
    <xf numFmtId="0" fontId="32" fillId="0" borderId="18" xfId="0" applyFont="1" applyFill="1" applyBorder="1" applyAlignment="1">
      <alignment horizontal="left" vertical="center"/>
    </xf>
    <xf numFmtId="0" fontId="32" fillId="0" borderId="11" xfId="0" applyFont="1" applyFill="1" applyBorder="1" applyAlignment="1">
      <alignment horizontal="left" vertical="center"/>
    </xf>
    <xf numFmtId="0" fontId="30" fillId="0" borderId="14" xfId="0" applyFont="1" applyFill="1" applyBorder="1" applyAlignment="1">
      <alignment horizontal="left" vertical="center"/>
    </xf>
    <xf numFmtId="0" fontId="32" fillId="0" borderId="14" xfId="0" applyFont="1" applyFill="1" applyBorder="1" applyAlignment="1">
      <alignment horizontal="left" vertical="center"/>
    </xf>
    <xf numFmtId="4" fontId="30" fillId="6" borderId="15" xfId="2" applyNumberFormat="1" applyFont="1" applyFill="1" applyBorder="1" applyAlignment="1">
      <alignment horizontal="right" vertical="center"/>
    </xf>
    <xf numFmtId="2" fontId="30" fillId="6" borderId="15" xfId="0" applyNumberFormat="1" applyFont="1" applyFill="1" applyBorder="1" applyAlignment="1">
      <alignment horizontal="right" vertical="center"/>
    </xf>
    <xf numFmtId="3" fontId="32" fillId="0" borderId="15" xfId="0" applyNumberFormat="1" applyFont="1" applyFill="1" applyBorder="1" applyAlignment="1">
      <alignment horizontal="left" vertical="center"/>
    </xf>
    <xf numFmtId="4" fontId="32" fillId="0" borderId="15" xfId="2" applyNumberFormat="1" applyFont="1" applyFill="1" applyBorder="1" applyAlignment="1">
      <alignment horizontal="right" vertical="center"/>
    </xf>
    <xf numFmtId="4" fontId="30" fillId="0" borderId="15" xfId="2" applyNumberFormat="1" applyFont="1" applyFill="1" applyBorder="1" applyAlignment="1">
      <alignment horizontal="right" vertical="center"/>
    </xf>
    <xf numFmtId="2" fontId="30" fillId="0" borderId="15" xfId="0" applyNumberFormat="1" applyFont="1" applyFill="1" applyBorder="1" applyAlignment="1">
      <alignment horizontal="right" vertical="center"/>
    </xf>
    <xf numFmtId="4" fontId="1" fillId="0" borderId="15" xfId="2" applyNumberFormat="1" applyFont="1" applyFill="1" applyBorder="1" applyAlignment="1">
      <alignment horizontal="right" vertical="center"/>
    </xf>
    <xf numFmtId="2" fontId="1" fillId="0" borderId="15" xfId="0" applyNumberFormat="1" applyFont="1" applyFill="1" applyBorder="1" applyAlignment="1">
      <alignment horizontal="right" vertical="center"/>
    </xf>
    <xf numFmtId="4" fontId="32" fillId="6" borderId="4" xfId="2" applyNumberFormat="1" applyFont="1" applyFill="1" applyBorder="1" applyAlignment="1">
      <alignment vertical="center"/>
    </xf>
    <xf numFmtId="2" fontId="32" fillId="6" borderId="4" xfId="1" applyNumberFormat="1" applyFont="1" applyFill="1" applyBorder="1" applyAlignment="1">
      <alignment vertical="center"/>
    </xf>
    <xf numFmtId="4" fontId="1" fillId="6" borderId="15" xfId="2" applyNumberFormat="1" applyFont="1" applyFill="1" applyBorder="1" applyAlignment="1">
      <alignment vertical="center"/>
    </xf>
    <xf numFmtId="2" fontId="1" fillId="6" borderId="15" xfId="0" applyNumberFormat="1" applyFont="1" applyFill="1" applyBorder="1" applyAlignment="1">
      <alignment vertical="center"/>
    </xf>
    <xf numFmtId="0" fontId="32" fillId="0" borderId="15" xfId="0" quotePrefix="1" applyFont="1" applyFill="1" applyBorder="1" applyAlignment="1">
      <alignment horizontal="left" vertical="center"/>
    </xf>
    <xf numFmtId="3" fontId="32" fillId="0" borderId="15" xfId="0" quotePrefix="1" applyNumberFormat="1" applyFont="1" applyFill="1" applyBorder="1" applyAlignment="1">
      <alignment horizontal="left" vertical="center"/>
    </xf>
    <xf numFmtId="4" fontId="34" fillId="6" borderId="15" xfId="2" applyNumberFormat="1" applyFont="1" applyFill="1" applyBorder="1" applyAlignment="1">
      <alignment vertical="center"/>
    </xf>
    <xf numFmtId="2" fontId="34" fillId="6" borderId="15" xfId="0" applyNumberFormat="1" applyFont="1" applyFill="1" applyBorder="1" applyAlignment="1">
      <alignment vertical="center"/>
    </xf>
    <xf numFmtId="0" fontId="32" fillId="0" borderId="16" xfId="0" applyFont="1" applyFill="1" applyBorder="1" applyAlignment="1">
      <alignment horizontal="left" vertical="center"/>
    </xf>
    <xf numFmtId="2" fontId="30" fillId="0" borderId="15" xfId="1" applyNumberFormat="1" applyFont="1" applyFill="1" applyBorder="1" applyAlignment="1">
      <alignment vertical="center"/>
    </xf>
    <xf numFmtId="4" fontId="30" fillId="0" borderId="4" xfId="2" applyNumberFormat="1" applyFont="1" applyFill="1" applyBorder="1" applyAlignment="1">
      <alignment vertical="center"/>
    </xf>
    <xf numFmtId="2" fontId="30" fillId="0" borderId="4" xfId="1" applyNumberFormat="1" applyFont="1" applyFill="1" applyBorder="1" applyAlignment="1">
      <alignment vertical="center"/>
    </xf>
    <xf numFmtId="0" fontId="30" fillId="0" borderId="16" xfId="0" applyFont="1" applyFill="1" applyBorder="1" applyAlignment="1">
      <alignment horizontal="left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vertical="center"/>
    </xf>
    <xf numFmtId="0" fontId="1" fillId="0" borderId="26" xfId="0" applyFont="1" applyFill="1" applyBorder="1" applyAlignment="1">
      <alignment vertical="center"/>
    </xf>
    <xf numFmtId="0" fontId="32" fillId="0" borderId="27" xfId="0" applyFont="1" applyFill="1" applyBorder="1" applyAlignment="1">
      <alignment vertical="center"/>
    </xf>
    <xf numFmtId="0" fontId="1" fillId="0" borderId="24" xfId="0" applyFont="1" applyFill="1" applyBorder="1" applyAlignment="1">
      <alignment horizontal="left" vertical="center"/>
    </xf>
    <xf numFmtId="4" fontId="1" fillId="0" borderId="24" xfId="2" applyNumberFormat="1" applyFont="1" applyFill="1" applyBorder="1" applyAlignment="1">
      <alignment vertical="center"/>
    </xf>
    <xf numFmtId="2" fontId="1" fillId="0" borderId="24" xfId="0" applyNumberFormat="1" applyFont="1" applyFill="1" applyBorder="1" applyAlignment="1">
      <alignment vertical="center"/>
    </xf>
    <xf numFmtId="0" fontId="30" fillId="0" borderId="1" xfId="0" applyFont="1" applyFill="1" applyBorder="1" applyAlignment="1">
      <alignment horizontal="left" vertical="center"/>
    </xf>
    <xf numFmtId="0" fontId="1" fillId="0" borderId="27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/>
    </xf>
    <xf numFmtId="0" fontId="1" fillId="0" borderId="13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left" vertical="center"/>
    </xf>
    <xf numFmtId="4" fontId="1" fillId="0" borderId="5" xfId="2" applyNumberFormat="1" applyFont="1" applyFill="1" applyBorder="1" applyAlignment="1">
      <alignment vertical="center"/>
    </xf>
    <xf numFmtId="0" fontId="32" fillId="0" borderId="24" xfId="0" applyFont="1" applyFill="1" applyBorder="1" applyAlignment="1">
      <alignment horizontal="center" vertical="center"/>
    </xf>
    <xf numFmtId="0" fontId="32" fillId="0" borderId="25" xfId="0" applyFont="1" applyFill="1" applyBorder="1" applyAlignment="1">
      <alignment vertical="center"/>
    </xf>
    <xf numFmtId="0" fontId="32" fillId="0" borderId="26" xfId="0" applyFont="1" applyFill="1" applyBorder="1" applyAlignment="1">
      <alignment vertical="center"/>
    </xf>
    <xf numFmtId="0" fontId="32" fillId="0" borderId="24" xfId="0" applyFont="1" applyFill="1" applyBorder="1" applyAlignment="1">
      <alignment horizontal="left" vertical="center"/>
    </xf>
    <xf numFmtId="4" fontId="32" fillId="0" borderId="24" xfId="2" applyNumberFormat="1" applyFont="1" applyFill="1" applyBorder="1" applyAlignment="1">
      <alignment horizontal="right" vertical="center"/>
    </xf>
    <xf numFmtId="4" fontId="32" fillId="0" borderId="24" xfId="2" applyNumberFormat="1" applyFont="1" applyFill="1" applyBorder="1" applyAlignment="1">
      <alignment vertical="center"/>
    </xf>
    <xf numFmtId="0" fontId="32" fillId="0" borderId="20" xfId="0" applyFont="1" applyFill="1" applyBorder="1" applyAlignment="1">
      <alignment horizontal="center" vertical="center"/>
    </xf>
    <xf numFmtId="0" fontId="32" fillId="0" borderId="23" xfId="0" applyFont="1" applyFill="1" applyBorder="1" applyAlignment="1">
      <alignment vertical="center"/>
    </xf>
    <xf numFmtId="4" fontId="32" fillId="0" borderId="20" xfId="2" applyNumberFormat="1" applyFont="1" applyFill="1" applyBorder="1" applyAlignment="1">
      <alignment vertical="center"/>
    </xf>
    <xf numFmtId="0" fontId="32" fillId="0" borderId="0" xfId="0" applyFont="1" applyFill="1" applyBorder="1" applyAlignment="1">
      <alignment horizontal="left" vertical="center"/>
    </xf>
    <xf numFmtId="4" fontId="33" fillId="0" borderId="24" xfId="2" applyNumberFormat="1" applyFont="1" applyFill="1" applyBorder="1" applyAlignment="1">
      <alignment vertical="center"/>
    </xf>
    <xf numFmtId="0" fontId="32" fillId="0" borderId="11" xfId="0" applyFont="1" applyFill="1" applyBorder="1" applyAlignment="1">
      <alignment vertical="center"/>
    </xf>
    <xf numFmtId="0" fontId="32" fillId="0" borderId="5" xfId="0" applyFont="1" applyFill="1" applyBorder="1" applyAlignment="1">
      <alignment vertical="center"/>
    </xf>
    <xf numFmtId="4" fontId="32" fillId="0" borderId="5" xfId="2" applyNumberFormat="1" applyFont="1" applyFill="1" applyBorder="1" applyAlignment="1">
      <alignment vertical="center"/>
    </xf>
    <xf numFmtId="0" fontId="32" fillId="0" borderId="24" xfId="0" applyFont="1" applyFill="1" applyBorder="1" applyAlignment="1">
      <alignment vertical="center"/>
    </xf>
    <xf numFmtId="0" fontId="30" fillId="0" borderId="8" xfId="0" applyFont="1" applyFill="1" applyBorder="1" applyAlignment="1">
      <alignment horizontal="left" vertical="center"/>
    </xf>
    <xf numFmtId="0" fontId="30" fillId="0" borderId="13" xfId="0" applyFont="1" applyFill="1" applyBorder="1" applyAlignment="1">
      <alignment horizontal="left" vertical="center"/>
    </xf>
    <xf numFmtId="4" fontId="30" fillId="0" borderId="20" xfId="2" applyNumberFormat="1" applyFont="1" applyFill="1" applyBorder="1" applyAlignment="1">
      <alignment vertical="center"/>
    </xf>
    <xf numFmtId="0" fontId="30" fillId="0" borderId="24" xfId="0" applyFont="1" applyFill="1" applyBorder="1" applyAlignment="1">
      <alignment horizontal="center" vertical="center"/>
    </xf>
    <xf numFmtId="0" fontId="30" fillId="0" borderId="25" xfId="0" applyFont="1" applyFill="1" applyBorder="1" applyAlignment="1">
      <alignment horizontal="left" vertical="center"/>
    </xf>
    <xf numFmtId="0" fontId="30" fillId="0" borderId="26" xfId="0" applyFont="1" applyFill="1" applyBorder="1" applyAlignment="1">
      <alignment horizontal="left" vertical="center"/>
    </xf>
    <xf numFmtId="4" fontId="30" fillId="0" borderId="24" xfId="2" applyNumberFormat="1" applyFont="1" applyFill="1" applyBorder="1" applyAlignment="1">
      <alignment vertical="center"/>
    </xf>
    <xf numFmtId="0" fontId="30" fillId="0" borderId="23" xfId="0" applyFont="1" applyFill="1" applyBorder="1" applyAlignment="1">
      <alignment horizontal="left" vertical="center"/>
    </xf>
    <xf numFmtId="0" fontId="30" fillId="0" borderId="0" xfId="0" applyFont="1" applyFill="1" applyBorder="1" applyAlignment="1">
      <alignment horizontal="left" vertical="center"/>
    </xf>
    <xf numFmtId="0" fontId="30" fillId="0" borderId="19" xfId="0" applyFont="1" applyFill="1" applyBorder="1" applyAlignment="1">
      <alignment horizontal="left" vertical="center"/>
    </xf>
    <xf numFmtId="0" fontId="30" fillId="0" borderId="20" xfId="0" quotePrefix="1" applyFont="1" applyFill="1" applyBorder="1" applyAlignment="1">
      <alignment horizontal="left" vertical="center"/>
    </xf>
    <xf numFmtId="0" fontId="32" fillId="0" borderId="22" xfId="0" applyFont="1" applyFill="1" applyBorder="1" applyAlignment="1">
      <alignment vertical="center"/>
    </xf>
    <xf numFmtId="0" fontId="32" fillId="0" borderId="3" xfId="0" applyFont="1" applyFill="1" applyBorder="1" applyAlignment="1">
      <alignment horizontal="left" vertical="center"/>
    </xf>
    <xf numFmtId="4" fontId="32" fillId="0" borderId="30" xfId="2" applyNumberFormat="1" applyFont="1" applyFill="1" applyBorder="1" applyAlignment="1">
      <alignment vertical="center"/>
    </xf>
    <xf numFmtId="4" fontId="1" fillId="0" borderId="20" xfId="2" applyNumberFormat="1" applyFont="1" applyFill="1" applyBorder="1" applyAlignment="1">
      <alignment horizontal="right" vertical="center"/>
    </xf>
    <xf numFmtId="4" fontId="32" fillId="0" borderId="20" xfId="2" applyNumberFormat="1" applyFont="1" applyFill="1" applyBorder="1" applyAlignment="1">
      <alignment horizontal="right" vertical="center"/>
    </xf>
    <xf numFmtId="0" fontId="32" fillId="0" borderId="23" xfId="0" applyFont="1" applyFill="1" applyBorder="1" applyAlignment="1">
      <alignment horizontal="left" vertical="center"/>
    </xf>
    <xf numFmtId="0" fontId="32" fillId="0" borderId="13" xfId="0" applyFont="1" applyFill="1" applyBorder="1" applyAlignment="1">
      <alignment horizontal="left" vertical="center"/>
    </xf>
    <xf numFmtId="0" fontId="32" fillId="0" borderId="20" xfId="0" quotePrefix="1" applyFont="1" applyFill="1" applyBorder="1" applyAlignment="1">
      <alignment horizontal="left" vertical="center"/>
    </xf>
    <xf numFmtId="0" fontId="32" fillId="0" borderId="25" xfId="0" applyFont="1" applyFill="1" applyBorder="1" applyAlignment="1">
      <alignment horizontal="left" vertical="center"/>
    </xf>
    <xf numFmtId="0" fontId="32" fillId="0" borderId="26" xfId="0" applyFont="1" applyFill="1" applyBorder="1" applyAlignment="1">
      <alignment horizontal="left" vertical="center"/>
    </xf>
    <xf numFmtId="0" fontId="32" fillId="0" borderId="27" xfId="0" applyFont="1" applyFill="1" applyBorder="1" applyAlignment="1">
      <alignment horizontal="left" vertical="center"/>
    </xf>
    <xf numFmtId="0" fontId="32" fillId="0" borderId="19" xfId="0" applyFont="1" applyFill="1" applyBorder="1" applyAlignment="1">
      <alignment horizontal="left" vertical="center"/>
    </xf>
    <xf numFmtId="0" fontId="1" fillId="0" borderId="26" xfId="0" applyFont="1" applyFill="1" applyBorder="1" applyAlignment="1">
      <alignment horizontal="left" vertical="center"/>
    </xf>
    <xf numFmtId="0" fontId="32" fillId="0" borderId="24" xfId="0" quotePrefix="1" applyFont="1" applyFill="1" applyBorder="1" applyAlignment="1">
      <alignment horizontal="left" vertical="center"/>
    </xf>
    <xf numFmtId="0" fontId="1" fillId="0" borderId="13" xfId="0" applyFont="1" applyFill="1" applyBorder="1" applyAlignment="1">
      <alignment horizontal="left" vertical="center"/>
    </xf>
    <xf numFmtId="0" fontId="1" fillId="0" borderId="19" xfId="0" applyFont="1" applyFill="1" applyBorder="1" applyAlignment="1">
      <alignment horizontal="left" vertical="center"/>
    </xf>
    <xf numFmtId="0" fontId="30" fillId="6" borderId="1" xfId="0" applyFont="1" applyFill="1" applyBorder="1" applyAlignment="1">
      <alignment horizontal="center" vertical="center"/>
    </xf>
    <xf numFmtId="0" fontId="30" fillId="6" borderId="7" xfId="0" quotePrefix="1" applyFont="1" applyFill="1" applyBorder="1" applyAlignment="1">
      <alignment vertical="center"/>
    </xf>
    <xf numFmtId="0" fontId="30" fillId="6" borderId="6" xfId="0" applyFont="1" applyFill="1" applyBorder="1" applyAlignment="1">
      <alignment horizontal="left" vertical="center"/>
    </xf>
    <xf numFmtId="0" fontId="30" fillId="6" borderId="6" xfId="0" applyFont="1" applyFill="1" applyBorder="1" applyAlignment="1">
      <alignment vertical="center"/>
    </xf>
    <xf numFmtId="0" fontId="30" fillId="6" borderId="10" xfId="0" applyFont="1" applyFill="1" applyBorder="1" applyAlignment="1">
      <alignment vertical="center"/>
    </xf>
    <xf numFmtId="0" fontId="30" fillId="6" borderId="1" xfId="0" applyFont="1" applyFill="1" applyBorder="1" applyAlignment="1">
      <alignment horizontal="left" vertical="center"/>
    </xf>
    <xf numFmtId="0" fontId="1" fillId="6" borderId="7" xfId="0" quotePrefix="1" applyFont="1" applyFill="1" applyBorder="1" applyAlignment="1">
      <alignment vertical="center"/>
    </xf>
    <xf numFmtId="0" fontId="30" fillId="6" borderId="6" xfId="0" quotePrefix="1" applyFont="1" applyFill="1" applyBorder="1" applyAlignment="1">
      <alignment horizontal="left" vertical="center"/>
    </xf>
    <xf numFmtId="0" fontId="30" fillId="0" borderId="23" xfId="0" quotePrefix="1" applyFont="1" applyFill="1" applyBorder="1" applyAlignment="1">
      <alignment vertical="center"/>
    </xf>
    <xf numFmtId="0" fontId="32" fillId="0" borderId="13" xfId="0" applyFont="1" applyFill="1" applyBorder="1" applyAlignment="1">
      <alignment horizontal="left" vertical="center"/>
    </xf>
    <xf numFmtId="0" fontId="32" fillId="0" borderId="19" xfId="0" applyFont="1" applyFill="1" applyBorder="1" applyAlignment="1">
      <alignment horizontal="left" vertical="center"/>
    </xf>
    <xf numFmtId="3" fontId="30" fillId="6" borderId="1" xfId="0" applyNumberFormat="1" applyFont="1" applyFill="1" applyBorder="1" applyAlignment="1">
      <alignment horizontal="left" vertical="center"/>
    </xf>
    <xf numFmtId="0" fontId="32" fillId="0" borderId="13" xfId="0" applyFont="1" applyFill="1" applyBorder="1" applyAlignment="1">
      <alignment vertical="center"/>
    </xf>
    <xf numFmtId="3" fontId="1" fillId="6" borderId="1" xfId="0" applyNumberFormat="1" applyFont="1" applyFill="1" applyBorder="1" applyAlignment="1">
      <alignment horizontal="left" vertical="center"/>
    </xf>
    <xf numFmtId="4" fontId="34" fillId="6" borderId="1" xfId="2" applyNumberFormat="1" applyFont="1" applyFill="1" applyBorder="1" applyAlignment="1">
      <alignment vertical="center"/>
    </xf>
    <xf numFmtId="0" fontId="1" fillId="0" borderId="11" xfId="0" applyFont="1" applyFill="1" applyBorder="1" applyAlignment="1">
      <alignment horizontal="left" vertical="center"/>
    </xf>
    <xf numFmtId="0" fontId="30" fillId="6" borderId="10" xfId="0" applyFont="1" applyFill="1" applyBorder="1" applyAlignment="1">
      <alignment horizontal="left" vertical="center"/>
    </xf>
    <xf numFmtId="4" fontId="30" fillId="6" borderId="1" xfId="2" applyNumberFormat="1" applyFont="1" applyFill="1" applyBorder="1" applyAlignment="1">
      <alignment horizontal="right" vertical="center"/>
    </xf>
    <xf numFmtId="3" fontId="32" fillId="0" borderId="20" xfId="0" applyNumberFormat="1" applyFont="1" applyFill="1" applyBorder="1" applyAlignment="1">
      <alignment horizontal="left" vertical="center"/>
    </xf>
    <xf numFmtId="0" fontId="1" fillId="0" borderId="36" xfId="0" applyFont="1" applyFill="1" applyBorder="1" applyAlignment="1">
      <alignment horizontal="left" vertical="center"/>
    </xf>
    <xf numFmtId="0" fontId="1" fillId="0" borderId="37" xfId="0" applyFont="1" applyFill="1" applyBorder="1" applyAlignment="1">
      <alignment horizontal="left" vertical="center"/>
    </xf>
    <xf numFmtId="0" fontId="30" fillId="6" borderId="7" xfId="0" applyFont="1" applyFill="1" applyBorder="1" applyAlignment="1">
      <alignment horizontal="left" vertical="center"/>
    </xf>
    <xf numFmtId="0" fontId="1" fillId="6" borderId="1" xfId="0" quotePrefix="1" applyFont="1" applyFill="1" applyBorder="1" applyAlignment="1">
      <alignment horizontal="left" vertical="center"/>
    </xf>
    <xf numFmtId="0" fontId="32" fillId="6" borderId="1" xfId="0" applyFont="1" applyFill="1" applyBorder="1" applyAlignment="1">
      <alignment horizontal="center" vertical="center"/>
    </xf>
    <xf numFmtId="0" fontId="32" fillId="6" borderId="6" xfId="0" applyFont="1" applyFill="1" applyBorder="1" applyAlignment="1">
      <alignment vertical="center"/>
    </xf>
    <xf numFmtId="0" fontId="30" fillId="6" borderId="6" xfId="0" applyFont="1" applyFill="1" applyBorder="1" applyAlignment="1">
      <alignment vertical="center"/>
    </xf>
    <xf numFmtId="0" fontId="30" fillId="6" borderId="10" xfId="0" applyFont="1" applyFill="1" applyBorder="1" applyAlignment="1">
      <alignment vertical="center"/>
    </xf>
    <xf numFmtId="0" fontId="0" fillId="0" borderId="6" xfId="0" applyBorder="1"/>
    <xf numFmtId="0" fontId="0" fillId="0" borderId="10" xfId="0" applyBorder="1"/>
  </cellXfs>
  <cellStyles count="3">
    <cellStyle name="Comma" xfId="2" builtinId="3"/>
    <cellStyle name="Comma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A813"/>
  <sheetViews>
    <sheetView topLeftCell="A747" zoomScale="70" zoomScaleNormal="70" workbookViewId="0">
      <selection activeCell="A747" sqref="A1:XFD1048576"/>
    </sheetView>
  </sheetViews>
  <sheetFormatPr defaultRowHeight="15"/>
  <cols>
    <col min="1" max="1" width="4.28515625" style="1" customWidth="1"/>
    <col min="2" max="2" width="1.85546875" customWidth="1"/>
    <col min="3" max="3" width="1.42578125" customWidth="1"/>
    <col min="4" max="4" width="1" customWidth="1"/>
    <col min="5" max="5" width="45.28515625" customWidth="1"/>
    <col min="6" max="6" width="13.5703125" style="80" customWidth="1"/>
    <col min="7" max="7" width="18.85546875" style="80" customWidth="1"/>
    <col min="8" max="8" width="16.28515625" style="80" customWidth="1"/>
    <col min="9" max="9" width="15" style="80" hidden="1" customWidth="1"/>
    <col min="10" max="10" width="14.28515625" style="80" hidden="1" customWidth="1"/>
    <col min="11" max="11" width="14.85546875" style="80" customWidth="1"/>
    <col min="12" max="12" width="14.7109375" style="80" hidden="1" customWidth="1"/>
    <col min="13" max="13" width="13.7109375" style="80" hidden="1" customWidth="1"/>
    <col min="14" max="14" width="15.85546875" style="80" customWidth="1"/>
    <col min="15" max="15" width="18.5703125" hidden="1" customWidth="1"/>
    <col min="16" max="16" width="16.140625" hidden="1" customWidth="1"/>
    <col min="17" max="17" width="16.5703125" customWidth="1"/>
    <col min="18" max="18" width="13.7109375" hidden="1" customWidth="1"/>
    <col min="19" max="19" width="14.7109375" hidden="1" customWidth="1"/>
    <col min="20" max="20" width="14.85546875" customWidth="1"/>
    <col min="21" max="21" width="13.7109375" hidden="1" customWidth="1"/>
    <col min="22" max="22" width="14.5703125" hidden="1" customWidth="1"/>
    <col min="23" max="23" width="13.85546875" customWidth="1"/>
    <col min="24" max="24" width="13.7109375" hidden="1" customWidth="1"/>
    <col min="25" max="25" width="15.42578125" hidden="1" customWidth="1"/>
    <col min="26" max="26" width="16.140625" customWidth="1"/>
    <col min="27" max="28" width="15.42578125" hidden="1" customWidth="1"/>
    <col min="29" max="29" width="14.140625" customWidth="1"/>
    <col min="30" max="31" width="15.42578125" hidden="1" customWidth="1"/>
    <col min="32" max="32" width="14.7109375" customWidth="1"/>
    <col min="33" max="33" width="14.140625" hidden="1" customWidth="1"/>
    <col min="34" max="34" width="15.42578125" hidden="1" customWidth="1"/>
    <col min="35" max="35" width="6" customWidth="1"/>
    <col min="36" max="36" width="7" style="366" customWidth="1"/>
    <col min="37" max="37" width="19.5703125" style="80" hidden="1" customWidth="1"/>
    <col min="38" max="38" width="17.7109375" style="80" hidden="1" customWidth="1"/>
    <col min="39" max="39" width="16.140625" style="80" hidden="1" customWidth="1"/>
    <col min="40" max="41" width="10.42578125" style="80" hidden="1" customWidth="1"/>
    <col min="42" max="42" width="26.7109375" style="80" customWidth="1"/>
    <col min="43" max="43" width="24.5703125" style="80" customWidth="1"/>
    <col min="44" max="45" width="10.42578125" style="80" customWidth="1"/>
    <col min="46" max="46" width="9.140625" style="80"/>
    <col min="47" max="47" width="15.42578125" hidden="1" customWidth="1"/>
    <col min="48" max="48" width="11.7109375" hidden="1" customWidth="1"/>
    <col min="49" max="49" width="19" hidden="1" customWidth="1"/>
    <col min="50" max="50" width="22.140625" hidden="1" customWidth="1"/>
    <col min="51" max="51" width="14.42578125" hidden="1" customWidth="1"/>
    <col min="52" max="52" width="9.5703125" bestFit="1" customWidth="1"/>
    <col min="53" max="53" width="10.5703125" bestFit="1" customWidth="1"/>
  </cols>
  <sheetData>
    <row r="1" spans="1:51" ht="15.75">
      <c r="A1" s="640" t="s">
        <v>388</v>
      </c>
      <c r="B1" s="640"/>
      <c r="C1" s="640"/>
      <c r="D1" s="640"/>
      <c r="E1" s="640"/>
      <c r="F1" s="640"/>
      <c r="G1" s="640"/>
      <c r="H1" s="640"/>
      <c r="I1" s="640"/>
      <c r="J1" s="640"/>
      <c r="K1" s="640"/>
      <c r="L1" s="640"/>
      <c r="M1" s="640"/>
      <c r="N1" s="640"/>
      <c r="O1" s="640"/>
      <c r="P1" s="640"/>
      <c r="Q1" s="640"/>
      <c r="R1" s="640"/>
      <c r="S1" s="640"/>
      <c r="T1" s="640"/>
      <c r="U1" s="640"/>
      <c r="V1" s="640"/>
      <c r="W1" s="640"/>
      <c r="X1" s="640"/>
      <c r="Y1" s="640"/>
      <c r="Z1" s="640"/>
      <c r="AA1" s="640"/>
      <c r="AB1" s="640"/>
      <c r="AC1" s="640"/>
      <c r="AD1" s="640"/>
      <c r="AE1" s="640"/>
      <c r="AF1" s="640"/>
      <c r="AG1" s="295"/>
      <c r="AH1" s="295"/>
      <c r="AI1" s="295"/>
      <c r="AJ1" s="364"/>
      <c r="AK1" s="308"/>
      <c r="AL1" s="308"/>
      <c r="AM1" s="308"/>
      <c r="AN1" s="308"/>
      <c r="AO1" s="308"/>
      <c r="AP1" s="308"/>
      <c r="AQ1" s="308"/>
      <c r="AR1" s="308"/>
      <c r="AS1" s="308"/>
    </row>
    <row r="2" spans="1:51" ht="15.75">
      <c r="A2" s="640" t="s">
        <v>386</v>
      </c>
      <c r="B2" s="640"/>
      <c r="C2" s="640"/>
      <c r="D2" s="640"/>
      <c r="E2" s="640"/>
      <c r="F2" s="640"/>
      <c r="G2" s="640"/>
      <c r="H2" s="640"/>
      <c r="I2" s="640"/>
      <c r="J2" s="640"/>
      <c r="K2" s="640"/>
      <c r="L2" s="640"/>
      <c r="M2" s="640"/>
      <c r="N2" s="640"/>
      <c r="O2" s="640"/>
      <c r="P2" s="640"/>
      <c r="Q2" s="640"/>
      <c r="R2" s="640"/>
      <c r="S2" s="640"/>
      <c r="T2" s="640"/>
      <c r="U2" s="640"/>
      <c r="V2" s="640"/>
      <c r="W2" s="640"/>
      <c r="X2" s="640"/>
      <c r="Y2" s="640"/>
      <c r="Z2" s="640"/>
      <c r="AA2" s="640"/>
      <c r="AB2" s="640"/>
      <c r="AC2" s="640"/>
      <c r="AD2" s="640"/>
      <c r="AE2" s="640"/>
      <c r="AF2" s="640"/>
      <c r="AG2" s="295"/>
      <c r="AH2" s="295"/>
      <c r="AI2" s="295"/>
      <c r="AJ2" s="364"/>
      <c r="AK2" s="308"/>
      <c r="AL2" s="308"/>
      <c r="AM2" s="308"/>
      <c r="AN2" s="308"/>
      <c r="AO2" s="308"/>
      <c r="AP2" s="308"/>
      <c r="AQ2" s="308"/>
      <c r="AR2" s="308"/>
      <c r="AS2" s="308"/>
    </row>
    <row r="3" spans="1:51" ht="15.75">
      <c r="A3" s="678"/>
      <c r="B3" s="640"/>
      <c r="C3" s="640"/>
      <c r="D3" s="640"/>
      <c r="E3" s="640"/>
      <c r="F3" s="640"/>
      <c r="G3" s="640"/>
      <c r="H3" s="640"/>
      <c r="I3" s="640"/>
      <c r="J3" s="640"/>
      <c r="K3" s="640"/>
      <c r="L3" s="640"/>
      <c r="M3" s="640"/>
      <c r="N3" s="640"/>
      <c r="O3" s="640"/>
      <c r="P3" s="640"/>
      <c r="Q3" s="640"/>
      <c r="R3" s="640"/>
      <c r="S3" s="640"/>
      <c r="T3" s="640"/>
      <c r="U3" s="640"/>
      <c r="V3" s="640"/>
      <c r="W3" s="640"/>
      <c r="X3" s="640"/>
      <c r="Y3" s="640"/>
      <c r="Z3" s="640"/>
      <c r="AA3" s="640"/>
      <c r="AB3" s="640"/>
      <c r="AC3" s="640"/>
      <c r="AD3" s="640"/>
      <c r="AE3" s="640"/>
      <c r="AF3" s="640"/>
      <c r="AG3" s="640"/>
      <c r="AH3" s="640"/>
      <c r="AI3" s="640"/>
      <c r="AJ3" s="365"/>
      <c r="AK3" s="309"/>
      <c r="AL3" s="309"/>
      <c r="AM3" s="309"/>
      <c r="AN3" s="309"/>
      <c r="AO3" s="309"/>
      <c r="AP3" s="309"/>
      <c r="AQ3" s="309"/>
      <c r="AR3" s="309"/>
      <c r="AS3" s="309"/>
      <c r="AU3" s="254">
        <v>182250</v>
      </c>
    </row>
    <row r="4" spans="1:51" ht="15.75">
      <c r="A4" s="157" t="s">
        <v>2</v>
      </c>
      <c r="R4" s="270"/>
      <c r="S4" s="270"/>
      <c r="T4" s="270"/>
      <c r="AU4" s="254">
        <v>181480</v>
      </c>
    </row>
    <row r="5" spans="1:51" ht="15.75">
      <c r="A5" s="157"/>
      <c r="R5" s="270"/>
      <c r="S5" s="270"/>
      <c r="T5" s="270"/>
      <c r="X5" s="270"/>
      <c r="Y5" s="270"/>
      <c r="Z5" s="270"/>
      <c r="AA5" s="270"/>
      <c r="AB5" s="270"/>
      <c r="AC5" s="270"/>
      <c r="AD5" s="270"/>
      <c r="AE5" s="270"/>
      <c r="AF5" s="270"/>
      <c r="AG5" s="270"/>
      <c r="AH5" s="270"/>
      <c r="AU5" s="254"/>
    </row>
    <row r="7" spans="1:51" s="3" customFormat="1">
      <c r="A7" s="632" t="s">
        <v>0</v>
      </c>
      <c r="B7" s="632" t="s">
        <v>1</v>
      </c>
      <c r="C7" s="632"/>
      <c r="D7" s="632"/>
      <c r="E7" s="632"/>
      <c r="F7" s="632" t="s">
        <v>3</v>
      </c>
      <c r="G7" s="632" t="s">
        <v>4</v>
      </c>
      <c r="H7" s="637" t="s">
        <v>387</v>
      </c>
      <c r="I7" s="638"/>
      <c r="J7" s="638"/>
      <c r="K7" s="638"/>
      <c r="L7" s="638"/>
      <c r="M7" s="638"/>
      <c r="N7" s="638"/>
      <c r="O7" s="638"/>
      <c r="P7" s="638"/>
      <c r="Q7" s="638"/>
      <c r="R7" s="638"/>
      <c r="S7" s="638"/>
      <c r="T7" s="638"/>
      <c r="U7" s="638"/>
      <c r="V7" s="638"/>
      <c r="W7" s="638"/>
      <c r="X7" s="638"/>
      <c r="Y7" s="638"/>
      <c r="Z7" s="638"/>
      <c r="AA7" s="638"/>
      <c r="AB7" s="638"/>
      <c r="AC7" s="638"/>
      <c r="AD7" s="638"/>
      <c r="AE7" s="638"/>
      <c r="AF7" s="638"/>
      <c r="AG7" s="543"/>
      <c r="AH7" s="544"/>
      <c r="AI7" s="632" t="s">
        <v>11</v>
      </c>
      <c r="AJ7" s="375"/>
      <c r="AK7" s="284"/>
      <c r="AL7" s="164"/>
      <c r="AM7" s="328" t="e">
        <f t="shared" ref="AM7:AM9" si="0">G7-AK7</f>
        <v>#VALUE!</v>
      </c>
      <c r="AN7" s="311"/>
      <c r="AO7" s="311"/>
      <c r="AP7" s="311"/>
      <c r="AQ7" s="311"/>
      <c r="AR7" s="311"/>
      <c r="AS7" s="311"/>
      <c r="AT7" s="152"/>
      <c r="AW7" s="96">
        <f t="shared" ref="AW7" si="1">I7+L7+O7+R7+U7+X7</f>
        <v>0</v>
      </c>
      <c r="AX7" s="118" t="e">
        <f t="shared" ref="AX7" si="2">H7+K7+N7+Q7+T7+W7</f>
        <v>#VALUE!</v>
      </c>
      <c r="AY7" s="152" t="e">
        <f t="shared" ref="AY7:AY9" si="3">G7=AX7</f>
        <v>#VALUE!</v>
      </c>
    </row>
    <row r="8" spans="1:51" s="3" customFormat="1">
      <c r="A8" s="633"/>
      <c r="B8" s="633"/>
      <c r="C8" s="633"/>
      <c r="D8" s="633"/>
      <c r="E8" s="633"/>
      <c r="F8" s="633"/>
      <c r="G8" s="633"/>
      <c r="H8" s="634" t="s">
        <v>5</v>
      </c>
      <c r="I8" s="635"/>
      <c r="J8" s="636"/>
      <c r="K8" s="634" t="s">
        <v>240</v>
      </c>
      <c r="L8" s="635"/>
      <c r="M8" s="636"/>
      <c r="N8" s="634" t="s">
        <v>6</v>
      </c>
      <c r="O8" s="635"/>
      <c r="P8" s="636"/>
      <c r="Q8" s="634" t="s">
        <v>273</v>
      </c>
      <c r="R8" s="635"/>
      <c r="S8" s="636"/>
      <c r="T8" s="634" t="s">
        <v>9</v>
      </c>
      <c r="U8" s="635"/>
      <c r="V8" s="636"/>
      <c r="W8" s="637" t="s">
        <v>374</v>
      </c>
      <c r="X8" s="638"/>
      <c r="Y8" s="639"/>
      <c r="Z8" s="634" t="s">
        <v>272</v>
      </c>
      <c r="AA8" s="635"/>
      <c r="AB8" s="636"/>
      <c r="AC8" s="637" t="s">
        <v>375</v>
      </c>
      <c r="AD8" s="638"/>
      <c r="AE8" s="639"/>
      <c r="AF8" s="637" t="s">
        <v>376</v>
      </c>
      <c r="AG8" s="638"/>
      <c r="AH8" s="639"/>
      <c r="AI8" s="633"/>
      <c r="AJ8" s="375"/>
      <c r="AK8" s="284"/>
      <c r="AL8" s="164"/>
      <c r="AM8" s="328">
        <f t="shared" si="0"/>
        <v>0</v>
      </c>
      <c r="AN8" s="311"/>
      <c r="AO8" s="311"/>
      <c r="AP8" s="311"/>
      <c r="AQ8" s="311"/>
      <c r="AR8" s="311"/>
      <c r="AS8" s="311"/>
      <c r="AT8" s="152"/>
      <c r="AW8" s="96" t="e">
        <f>I8+L8+O8+R8+U8+W8</f>
        <v>#VALUE!</v>
      </c>
      <c r="AX8" s="118" t="e">
        <f>H8+K8+N8+Q8+T8+#REF!</f>
        <v>#VALUE!</v>
      </c>
      <c r="AY8" s="152" t="e">
        <f t="shared" si="3"/>
        <v>#VALUE!</v>
      </c>
    </row>
    <row r="9" spans="1:51">
      <c r="A9" s="142"/>
      <c r="B9" s="143"/>
      <c r="C9" s="144"/>
      <c r="D9" s="144"/>
      <c r="E9" s="145"/>
      <c r="F9" s="146"/>
      <c r="G9" s="146"/>
      <c r="H9" s="491" t="s">
        <v>237</v>
      </c>
      <c r="I9" s="141" t="s">
        <v>238</v>
      </c>
      <c r="J9" s="489" t="s">
        <v>235</v>
      </c>
      <c r="K9" s="491" t="s">
        <v>237</v>
      </c>
      <c r="L9" s="141" t="s">
        <v>238</v>
      </c>
      <c r="M9" s="489" t="s">
        <v>235</v>
      </c>
      <c r="N9" s="491" t="s">
        <v>237</v>
      </c>
      <c r="O9" s="141" t="s">
        <v>238</v>
      </c>
      <c r="P9" s="489" t="s">
        <v>235</v>
      </c>
      <c r="Q9" s="491" t="s">
        <v>237</v>
      </c>
      <c r="R9" s="141" t="s">
        <v>238</v>
      </c>
      <c r="S9" s="489" t="s">
        <v>235</v>
      </c>
      <c r="T9" s="491" t="s">
        <v>237</v>
      </c>
      <c r="U9" s="141" t="s">
        <v>238</v>
      </c>
      <c r="V9" s="489" t="s">
        <v>235</v>
      </c>
      <c r="W9" s="491" t="s">
        <v>237</v>
      </c>
      <c r="X9" s="141" t="s">
        <v>238</v>
      </c>
      <c r="Y9" s="489" t="s">
        <v>235</v>
      </c>
      <c r="Z9" s="491" t="s">
        <v>237</v>
      </c>
      <c r="AA9" s="141" t="s">
        <v>238</v>
      </c>
      <c r="AB9" s="489" t="s">
        <v>235</v>
      </c>
      <c r="AC9" s="491" t="s">
        <v>237</v>
      </c>
      <c r="AD9" s="141" t="s">
        <v>238</v>
      </c>
      <c r="AE9" s="489" t="s">
        <v>235</v>
      </c>
      <c r="AF9" s="491" t="s">
        <v>237</v>
      </c>
      <c r="AG9" s="141" t="s">
        <v>238</v>
      </c>
      <c r="AH9" s="489" t="s">
        <v>235</v>
      </c>
      <c r="AI9" s="146"/>
      <c r="AJ9" s="376"/>
      <c r="AK9" s="284"/>
      <c r="AL9" s="164"/>
      <c r="AM9" s="328">
        <f t="shared" si="0"/>
        <v>0</v>
      </c>
      <c r="AN9" s="278"/>
      <c r="AO9" s="278"/>
      <c r="AP9" s="278"/>
      <c r="AQ9" s="278"/>
      <c r="AR9" s="278"/>
      <c r="AS9" s="278"/>
      <c r="AW9" s="96" t="e">
        <f t="shared" ref="AW9" si="4">I9+L9+O9+R9+U9+X9</f>
        <v>#VALUE!</v>
      </c>
      <c r="AX9" s="118" t="e">
        <f t="shared" ref="AX9" si="5">H9+K9+N9+Q9+T9+W9</f>
        <v>#VALUE!</v>
      </c>
      <c r="AY9" s="152" t="e">
        <f t="shared" si="3"/>
        <v>#VALUE!</v>
      </c>
    </row>
    <row r="10" spans="1:51">
      <c r="A10" s="147"/>
      <c r="B10" s="148"/>
      <c r="C10" s="149"/>
      <c r="D10" s="149"/>
      <c r="E10" s="150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1"/>
      <c r="Q10" s="151"/>
      <c r="R10" s="151"/>
      <c r="S10" s="151"/>
      <c r="T10" s="151"/>
      <c r="U10" s="151"/>
      <c r="V10" s="151"/>
      <c r="W10" s="151"/>
      <c r="X10" s="151"/>
      <c r="Y10" s="151"/>
      <c r="Z10" s="151"/>
      <c r="AA10" s="151"/>
      <c r="AB10" s="151"/>
      <c r="AC10" s="151"/>
      <c r="AD10" s="151"/>
      <c r="AE10" s="151"/>
      <c r="AF10" s="151"/>
      <c r="AG10" s="151"/>
      <c r="AH10" s="151"/>
      <c r="AI10" s="151"/>
      <c r="AJ10" s="368"/>
      <c r="AK10" s="284">
        <f t="shared" ref="AK10:AK74" si="6">H10+K10+N10+Q10+T10+W10+Z10+AC10+AF10</f>
        <v>0</v>
      </c>
      <c r="AL10" s="297"/>
      <c r="AM10" s="297"/>
      <c r="AN10" s="297"/>
      <c r="AO10" s="297"/>
      <c r="AP10" s="278"/>
      <c r="AQ10" s="278"/>
      <c r="AR10" s="278"/>
      <c r="AS10" s="278"/>
      <c r="AT10" s="278"/>
      <c r="AV10" s="42" t="b">
        <f t="shared" ref="AV10:AV13" si="7">G10=AU10</f>
        <v>1</v>
      </c>
      <c r="AW10" s="42"/>
    </row>
    <row r="11" spans="1:51" s="16" customFormat="1">
      <c r="A11" s="26">
        <v>1</v>
      </c>
      <c r="B11" s="653" t="s">
        <v>12</v>
      </c>
      <c r="C11" s="654"/>
      <c r="D11" s="654"/>
      <c r="E11" s="655"/>
      <c r="F11" s="30" t="s">
        <v>154</v>
      </c>
      <c r="G11" s="55">
        <f t="shared" ref="G11:AI11" si="8">G12+G18+G25+G34+G61+G81+G85+G89+G111+G163+G168+G172+G177+G182</f>
        <v>1910397101</v>
      </c>
      <c r="H11" s="55">
        <f t="shared" si="8"/>
        <v>505660000</v>
      </c>
      <c r="I11" s="55" t="e">
        <f t="shared" si="8"/>
        <v>#REF!</v>
      </c>
      <c r="J11" s="55" t="e">
        <f t="shared" si="8"/>
        <v>#REF!</v>
      </c>
      <c r="K11" s="55">
        <f t="shared" si="8"/>
        <v>907871301</v>
      </c>
      <c r="L11" s="55" t="e">
        <f t="shared" si="8"/>
        <v>#REF!</v>
      </c>
      <c r="M11" s="55" t="e">
        <f t="shared" si="8"/>
        <v>#REF!</v>
      </c>
      <c r="N11" s="55">
        <f t="shared" si="8"/>
        <v>496865800</v>
      </c>
      <c r="O11" s="55">
        <f t="shared" si="8"/>
        <v>0</v>
      </c>
      <c r="P11" s="55">
        <f t="shared" si="8"/>
        <v>330810000</v>
      </c>
      <c r="Q11" s="55">
        <f t="shared" si="8"/>
        <v>0</v>
      </c>
      <c r="R11" s="55">
        <f t="shared" si="8"/>
        <v>0</v>
      </c>
      <c r="S11" s="55">
        <f t="shared" si="8"/>
        <v>0</v>
      </c>
      <c r="T11" s="55">
        <f t="shared" si="8"/>
        <v>0</v>
      </c>
      <c r="U11" s="55">
        <f t="shared" si="8"/>
        <v>0</v>
      </c>
      <c r="V11" s="55">
        <f t="shared" si="8"/>
        <v>0</v>
      </c>
      <c r="W11" s="55">
        <f t="shared" si="8"/>
        <v>0</v>
      </c>
      <c r="X11" s="55">
        <f t="shared" si="8"/>
        <v>0</v>
      </c>
      <c r="Y11" s="55">
        <f t="shared" si="8"/>
        <v>0</v>
      </c>
      <c r="Z11" s="55">
        <f t="shared" si="8"/>
        <v>0</v>
      </c>
      <c r="AA11" s="55">
        <f t="shared" si="8"/>
        <v>0</v>
      </c>
      <c r="AB11" s="55">
        <f t="shared" si="8"/>
        <v>0</v>
      </c>
      <c r="AC11" s="55">
        <f t="shared" si="8"/>
        <v>0</v>
      </c>
      <c r="AD11" s="55">
        <f t="shared" si="8"/>
        <v>0</v>
      </c>
      <c r="AE11" s="55">
        <f t="shared" si="8"/>
        <v>0</v>
      </c>
      <c r="AF11" s="55">
        <f t="shared" si="8"/>
        <v>0</v>
      </c>
      <c r="AG11" s="55">
        <f t="shared" si="8"/>
        <v>0</v>
      </c>
      <c r="AH11" s="55">
        <f t="shared" si="8"/>
        <v>0</v>
      </c>
      <c r="AI11" s="55">
        <f t="shared" si="8"/>
        <v>0</v>
      </c>
      <c r="AJ11" s="369"/>
      <c r="AK11" s="284">
        <f t="shared" si="6"/>
        <v>1910397101</v>
      </c>
      <c r="AL11" s="164" t="b">
        <f t="shared" ref="AL11:AL75" si="9">AK11=G11</f>
        <v>1</v>
      </c>
      <c r="AM11" s="284">
        <f t="shared" ref="AM11:AM75" si="10">G11-AK11</f>
        <v>0</v>
      </c>
      <c r="AN11" s="298"/>
      <c r="AO11" s="298"/>
      <c r="AP11" s="221"/>
      <c r="AQ11" s="221"/>
      <c r="AR11" s="221"/>
      <c r="AS11" s="221"/>
      <c r="AT11" s="221"/>
      <c r="AU11" s="96" t="e">
        <f>SUM(I11:X11)</f>
        <v>#REF!</v>
      </c>
      <c r="AV11" s="97" t="e">
        <f t="shared" si="7"/>
        <v>#REF!</v>
      </c>
      <c r="AW11" s="96" t="e">
        <f>I11+L11+O11+R11+U11+X11</f>
        <v>#REF!</v>
      </c>
      <c r="AX11" s="106">
        <f>H11+K11+N11+Q11+T11+W11</f>
        <v>1910397101</v>
      </c>
      <c r="AY11" s="152" t="b">
        <f t="shared" ref="AY11:AY80" si="11">G11=AX11</f>
        <v>1</v>
      </c>
    </row>
    <row r="12" spans="1:51" s="110" customFormat="1">
      <c r="A12" s="107"/>
      <c r="B12" s="108" t="s">
        <v>22</v>
      </c>
      <c r="C12" s="630" t="s">
        <v>13</v>
      </c>
      <c r="D12" s="630"/>
      <c r="E12" s="631"/>
      <c r="F12" s="109" t="s">
        <v>133</v>
      </c>
      <c r="G12" s="91">
        <f>G13</f>
        <v>49810000</v>
      </c>
      <c r="H12" s="91">
        <f t="shared" ref="H12:AI12" si="12">H13</f>
        <v>16010000</v>
      </c>
      <c r="I12" s="91" t="e">
        <f t="shared" si="12"/>
        <v>#REF!</v>
      </c>
      <c r="J12" s="91" t="e">
        <f t="shared" si="12"/>
        <v>#REF!</v>
      </c>
      <c r="K12" s="91">
        <f t="shared" si="12"/>
        <v>33800000</v>
      </c>
      <c r="L12" s="91" t="e">
        <f t="shared" si="12"/>
        <v>#REF!</v>
      </c>
      <c r="M12" s="91" t="e">
        <f t="shared" si="12"/>
        <v>#REF!</v>
      </c>
      <c r="N12" s="91">
        <f t="shared" si="12"/>
        <v>0</v>
      </c>
      <c r="O12" s="91">
        <f t="shared" si="12"/>
        <v>0</v>
      </c>
      <c r="P12" s="91">
        <f t="shared" si="12"/>
        <v>0</v>
      </c>
      <c r="Q12" s="91">
        <f t="shared" si="12"/>
        <v>0</v>
      </c>
      <c r="R12" s="91">
        <f t="shared" si="12"/>
        <v>0</v>
      </c>
      <c r="S12" s="91">
        <f t="shared" si="12"/>
        <v>0</v>
      </c>
      <c r="T12" s="91">
        <f t="shared" si="12"/>
        <v>0</v>
      </c>
      <c r="U12" s="91">
        <f t="shared" si="12"/>
        <v>0</v>
      </c>
      <c r="V12" s="91">
        <f t="shared" si="12"/>
        <v>0</v>
      </c>
      <c r="W12" s="91">
        <f t="shared" si="12"/>
        <v>0</v>
      </c>
      <c r="X12" s="91">
        <f t="shared" si="12"/>
        <v>0</v>
      </c>
      <c r="Y12" s="91">
        <f t="shared" si="12"/>
        <v>0</v>
      </c>
      <c r="Z12" s="91">
        <f t="shared" si="12"/>
        <v>0</v>
      </c>
      <c r="AA12" s="91">
        <f t="shared" si="12"/>
        <v>0</v>
      </c>
      <c r="AB12" s="91">
        <f t="shared" si="12"/>
        <v>0</v>
      </c>
      <c r="AC12" s="91">
        <f t="shared" si="12"/>
        <v>0</v>
      </c>
      <c r="AD12" s="91">
        <f t="shared" si="12"/>
        <v>0</v>
      </c>
      <c r="AE12" s="91">
        <f t="shared" si="12"/>
        <v>0</v>
      </c>
      <c r="AF12" s="91">
        <f t="shared" si="12"/>
        <v>0</v>
      </c>
      <c r="AG12" s="91">
        <f t="shared" si="12"/>
        <v>0</v>
      </c>
      <c r="AH12" s="91">
        <f t="shared" si="12"/>
        <v>0</v>
      </c>
      <c r="AI12" s="91">
        <f t="shared" si="12"/>
        <v>0</v>
      </c>
      <c r="AJ12" s="369"/>
      <c r="AK12" s="284">
        <f t="shared" si="6"/>
        <v>49810000</v>
      </c>
      <c r="AL12" s="164" t="b">
        <f t="shared" si="9"/>
        <v>1</v>
      </c>
      <c r="AM12" s="284">
        <f t="shared" si="10"/>
        <v>0</v>
      </c>
      <c r="AN12" s="298"/>
      <c r="AO12" s="298"/>
      <c r="AP12" s="221"/>
      <c r="AQ12" s="221"/>
      <c r="AR12" s="221"/>
      <c r="AS12" s="221"/>
      <c r="AT12" s="548"/>
      <c r="AU12" s="111" t="e">
        <f>SUM(I12:X12)</f>
        <v>#REF!</v>
      </c>
      <c r="AV12" s="112" t="e">
        <f t="shared" si="7"/>
        <v>#REF!</v>
      </c>
      <c r="AW12" s="96" t="e">
        <f t="shared" ref="AW12:AW81" si="13">I12+L12+O12+R12+U12+X12</f>
        <v>#REF!</v>
      </c>
      <c r="AX12" s="118">
        <f>H12+K12+N12+Q12+T12+W12</f>
        <v>49810000</v>
      </c>
      <c r="AY12" s="152" t="b">
        <f t="shared" si="11"/>
        <v>1</v>
      </c>
    </row>
    <row r="13" spans="1:51" s="8" customFormat="1">
      <c r="A13" s="27"/>
      <c r="B13" s="4"/>
      <c r="C13" s="5"/>
      <c r="D13" s="649" t="s">
        <v>15</v>
      </c>
      <c r="E13" s="675"/>
      <c r="F13" s="81" t="s">
        <v>130</v>
      </c>
      <c r="G13" s="82">
        <f>SUM(G14:G16)</f>
        <v>49810000</v>
      </c>
      <c r="H13" s="82">
        <f t="shared" ref="H13:AI13" si="14">SUM(H14:H16)</f>
        <v>16010000</v>
      </c>
      <c r="I13" s="82" t="e">
        <f t="shared" si="14"/>
        <v>#REF!</v>
      </c>
      <c r="J13" s="82" t="e">
        <f t="shared" si="14"/>
        <v>#REF!</v>
      </c>
      <c r="K13" s="82">
        <f t="shared" si="14"/>
        <v>33800000</v>
      </c>
      <c r="L13" s="82" t="e">
        <f t="shared" si="14"/>
        <v>#REF!</v>
      </c>
      <c r="M13" s="82" t="e">
        <f t="shared" si="14"/>
        <v>#REF!</v>
      </c>
      <c r="N13" s="82">
        <f t="shared" si="14"/>
        <v>0</v>
      </c>
      <c r="O13" s="82">
        <f t="shared" si="14"/>
        <v>0</v>
      </c>
      <c r="P13" s="82">
        <f t="shared" si="14"/>
        <v>0</v>
      </c>
      <c r="Q13" s="82">
        <f t="shared" si="14"/>
        <v>0</v>
      </c>
      <c r="R13" s="82">
        <f t="shared" si="14"/>
        <v>0</v>
      </c>
      <c r="S13" s="82">
        <f t="shared" si="14"/>
        <v>0</v>
      </c>
      <c r="T13" s="82">
        <f t="shared" si="14"/>
        <v>0</v>
      </c>
      <c r="U13" s="82">
        <f t="shared" si="14"/>
        <v>0</v>
      </c>
      <c r="V13" s="82">
        <f t="shared" si="14"/>
        <v>0</v>
      </c>
      <c r="W13" s="82">
        <f t="shared" si="14"/>
        <v>0</v>
      </c>
      <c r="X13" s="82">
        <f t="shared" si="14"/>
        <v>0</v>
      </c>
      <c r="Y13" s="82">
        <f t="shared" si="14"/>
        <v>0</v>
      </c>
      <c r="Z13" s="82">
        <f t="shared" si="14"/>
        <v>0</v>
      </c>
      <c r="AA13" s="82">
        <f t="shared" si="14"/>
        <v>0</v>
      </c>
      <c r="AB13" s="82">
        <f t="shared" si="14"/>
        <v>0</v>
      </c>
      <c r="AC13" s="82">
        <f t="shared" si="14"/>
        <v>0</v>
      </c>
      <c r="AD13" s="82">
        <f t="shared" si="14"/>
        <v>0</v>
      </c>
      <c r="AE13" s="82">
        <f t="shared" si="14"/>
        <v>0</v>
      </c>
      <c r="AF13" s="82">
        <f t="shared" si="14"/>
        <v>0</v>
      </c>
      <c r="AG13" s="82">
        <f t="shared" si="14"/>
        <v>0</v>
      </c>
      <c r="AH13" s="82">
        <f t="shared" si="14"/>
        <v>0</v>
      </c>
      <c r="AI13" s="82">
        <f t="shared" si="14"/>
        <v>0</v>
      </c>
      <c r="AJ13" s="370"/>
      <c r="AK13" s="284">
        <f t="shared" si="6"/>
        <v>49810000</v>
      </c>
      <c r="AL13" s="164" t="b">
        <f t="shared" si="9"/>
        <v>1</v>
      </c>
      <c r="AM13" s="284">
        <f t="shared" si="10"/>
        <v>0</v>
      </c>
      <c r="AN13" s="300"/>
      <c r="AO13" s="300"/>
      <c r="AP13" s="284">
        <f>H13+K13+N13+Q13+T13+W13+Z13+AC13+AF13</f>
        <v>49810000</v>
      </c>
      <c r="AQ13" s="164" t="b">
        <f>AP13=G13</f>
        <v>1</v>
      </c>
      <c r="AR13" s="164"/>
      <c r="AS13" s="164"/>
      <c r="AT13" s="164"/>
      <c r="AU13" s="41" t="e">
        <f t="shared" ref="AU13" si="15">SUM(I13:X13)</f>
        <v>#REF!</v>
      </c>
      <c r="AV13" s="42" t="e">
        <f t="shared" si="7"/>
        <v>#REF!</v>
      </c>
      <c r="AW13" s="96" t="e">
        <f t="shared" si="13"/>
        <v>#REF!</v>
      </c>
      <c r="AX13" s="118">
        <f t="shared" ref="AX13:AX82" si="16">H13+K13+N13+Q13+T13+W13</f>
        <v>49810000</v>
      </c>
      <c r="AY13" s="152" t="b">
        <f t="shared" si="11"/>
        <v>1</v>
      </c>
    </row>
    <row r="14" spans="1:51" s="42" customFormat="1">
      <c r="A14" s="46"/>
      <c r="B14" s="47"/>
      <c r="C14" s="48"/>
      <c r="D14" s="48"/>
      <c r="E14" s="49" t="s">
        <v>16</v>
      </c>
      <c r="F14" s="83" t="s">
        <v>19</v>
      </c>
      <c r="G14" s="430">
        <v>1410000</v>
      </c>
      <c r="H14" s="84">
        <v>1410000</v>
      </c>
      <c r="I14" s="84"/>
      <c r="J14" s="84">
        <f>H14-I14</f>
        <v>1410000</v>
      </c>
      <c r="K14" s="84"/>
      <c r="L14" s="84" t="e">
        <f>#REF!</f>
        <v>#REF!</v>
      </c>
      <c r="M14" s="84" t="e">
        <f>K14-L14</f>
        <v>#REF!</v>
      </c>
      <c r="N14" s="84"/>
      <c r="O14" s="43"/>
      <c r="P14" s="43">
        <f>N14-O14</f>
        <v>0</v>
      </c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5"/>
      <c r="AJ14" s="371"/>
      <c r="AK14" s="284">
        <f t="shared" si="6"/>
        <v>1410000</v>
      </c>
      <c r="AL14" s="164" t="b">
        <f t="shared" si="9"/>
        <v>1</v>
      </c>
      <c r="AM14" s="284">
        <f t="shared" si="10"/>
        <v>0</v>
      </c>
      <c r="AN14" s="301"/>
      <c r="AO14" s="301"/>
      <c r="AP14" s="284">
        <f t="shared" ref="AP14:AP73" si="17">H14+K14+N14+Q14+T14+W14+Z14+AC14+AF14</f>
        <v>1410000</v>
      </c>
      <c r="AQ14" s="164" t="b">
        <f>AP14=G14</f>
        <v>1</v>
      </c>
      <c r="AR14" s="232"/>
      <c r="AS14" s="232"/>
      <c r="AT14" s="232"/>
      <c r="AU14" s="41" t="e">
        <f>SUM(I14:X14)</f>
        <v>#REF!</v>
      </c>
      <c r="AV14" s="42" t="e">
        <f>G14=AU14</f>
        <v>#REF!</v>
      </c>
      <c r="AW14" s="96" t="e">
        <f t="shared" si="13"/>
        <v>#REF!</v>
      </c>
      <c r="AX14" s="118">
        <f t="shared" si="16"/>
        <v>1410000</v>
      </c>
      <c r="AY14" s="152" t="b">
        <f t="shared" si="11"/>
        <v>1</v>
      </c>
    </row>
    <row r="15" spans="1:51" s="42" customFormat="1">
      <c r="A15" s="46"/>
      <c r="B15" s="47"/>
      <c r="C15" s="48"/>
      <c r="D15" s="48"/>
      <c r="E15" s="49" t="s">
        <v>17</v>
      </c>
      <c r="F15" s="83" t="s">
        <v>18</v>
      </c>
      <c r="G15" s="430">
        <v>38400000</v>
      </c>
      <c r="H15" s="84">
        <v>9600000</v>
      </c>
      <c r="I15" s="84" t="e">
        <f>#REF!</f>
        <v>#REF!</v>
      </c>
      <c r="J15" s="84" t="e">
        <f t="shared" ref="J15:J16" si="18">H15-I15</f>
        <v>#REF!</v>
      </c>
      <c r="K15" s="84">
        <f>G15-H15</f>
        <v>28800000</v>
      </c>
      <c r="L15" s="84">
        <v>15887845</v>
      </c>
      <c r="M15" s="84">
        <f t="shared" ref="M15:M16" si="19">K15-L15</f>
        <v>12912155</v>
      </c>
      <c r="N15" s="84"/>
      <c r="O15" s="43"/>
      <c r="P15" s="43">
        <f t="shared" ref="P15:P16" si="20">N15-O15</f>
        <v>0</v>
      </c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5"/>
      <c r="AJ15" s="371"/>
      <c r="AK15" s="284">
        <f t="shared" si="6"/>
        <v>38400000</v>
      </c>
      <c r="AL15" s="164" t="b">
        <f t="shared" si="9"/>
        <v>1</v>
      </c>
      <c r="AM15" s="284">
        <f t="shared" si="10"/>
        <v>0</v>
      </c>
      <c r="AN15" s="301"/>
      <c r="AO15" s="301"/>
      <c r="AP15" s="284">
        <f t="shared" si="17"/>
        <v>38400000</v>
      </c>
      <c r="AQ15" s="164" t="b">
        <f t="shared" ref="AQ15:AQ74" si="21">AP15=G15</f>
        <v>1</v>
      </c>
      <c r="AR15" s="232"/>
      <c r="AS15" s="232"/>
      <c r="AT15" s="232"/>
      <c r="AU15" s="41" t="e">
        <f t="shared" ref="AU15:AU168" si="22">SUM(I15:X15)</f>
        <v>#REF!</v>
      </c>
      <c r="AV15" s="42" t="e">
        <f t="shared" ref="AV15:AV168" si="23">G15=AU15</f>
        <v>#REF!</v>
      </c>
      <c r="AW15" s="96" t="e">
        <f t="shared" si="13"/>
        <v>#REF!</v>
      </c>
      <c r="AX15" s="118">
        <f t="shared" si="16"/>
        <v>38400000</v>
      </c>
      <c r="AY15" s="152" t="b">
        <f t="shared" si="11"/>
        <v>1</v>
      </c>
    </row>
    <row r="16" spans="1:51" s="42" customFormat="1">
      <c r="A16" s="46"/>
      <c r="B16" s="47"/>
      <c r="C16" s="48"/>
      <c r="D16" s="48"/>
      <c r="E16" s="49" t="s">
        <v>20</v>
      </c>
      <c r="F16" s="83" t="s">
        <v>21</v>
      </c>
      <c r="G16" s="430">
        <v>10000000</v>
      </c>
      <c r="H16" s="84">
        <v>5000000</v>
      </c>
      <c r="I16" s="84" t="e">
        <f>#REF!</f>
        <v>#REF!</v>
      </c>
      <c r="J16" s="84" t="e">
        <f t="shared" si="18"/>
        <v>#REF!</v>
      </c>
      <c r="K16" s="84">
        <v>5000000</v>
      </c>
      <c r="L16" s="271" t="e">
        <f>#REF!+214500</f>
        <v>#REF!</v>
      </c>
      <c r="M16" s="84" t="e">
        <f t="shared" si="19"/>
        <v>#REF!</v>
      </c>
      <c r="N16" s="271"/>
      <c r="O16" s="43"/>
      <c r="P16" s="43">
        <f t="shared" si="20"/>
        <v>0</v>
      </c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5"/>
      <c r="AJ16" s="371"/>
      <c r="AK16" s="284">
        <f t="shared" si="6"/>
        <v>10000000</v>
      </c>
      <c r="AL16" s="164" t="b">
        <f t="shared" si="9"/>
        <v>1</v>
      </c>
      <c r="AM16" s="284">
        <f t="shared" si="10"/>
        <v>0</v>
      </c>
      <c r="AN16" s="301"/>
      <c r="AO16" s="301"/>
      <c r="AP16" s="284">
        <f t="shared" si="17"/>
        <v>10000000</v>
      </c>
      <c r="AQ16" s="164" t="b">
        <f t="shared" si="21"/>
        <v>1</v>
      </c>
      <c r="AR16" s="232"/>
      <c r="AS16" s="232"/>
      <c r="AT16" s="232"/>
      <c r="AU16" s="41" t="e">
        <f t="shared" si="22"/>
        <v>#REF!</v>
      </c>
      <c r="AV16" s="42" t="e">
        <f t="shared" si="23"/>
        <v>#REF!</v>
      </c>
      <c r="AW16" s="96" t="e">
        <f t="shared" si="13"/>
        <v>#REF!</v>
      </c>
      <c r="AX16" s="118">
        <f t="shared" si="16"/>
        <v>10000000</v>
      </c>
      <c r="AY16" s="152" t="b">
        <f t="shared" si="11"/>
        <v>1</v>
      </c>
    </row>
    <row r="17" spans="1:51" s="8" customFormat="1">
      <c r="A17" s="27"/>
      <c r="B17" s="4"/>
      <c r="C17" s="5"/>
      <c r="D17" s="5"/>
      <c r="E17" s="6"/>
      <c r="F17" s="85"/>
      <c r="G17" s="82"/>
      <c r="H17" s="82"/>
      <c r="I17" s="82"/>
      <c r="J17" s="82"/>
      <c r="K17" s="82"/>
      <c r="L17" s="82"/>
      <c r="M17" s="82"/>
      <c r="N17" s="82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7"/>
      <c r="AJ17" s="372"/>
      <c r="AK17" s="284">
        <f t="shared" si="6"/>
        <v>0</v>
      </c>
      <c r="AL17" s="164" t="b">
        <f t="shared" si="9"/>
        <v>1</v>
      </c>
      <c r="AM17" s="284">
        <f t="shared" si="10"/>
        <v>0</v>
      </c>
      <c r="AN17" s="164"/>
      <c r="AO17" s="164"/>
      <c r="AP17" s="284">
        <f t="shared" si="17"/>
        <v>0</v>
      </c>
      <c r="AQ17" s="164" t="b">
        <f t="shared" si="21"/>
        <v>1</v>
      </c>
      <c r="AR17" s="164"/>
      <c r="AS17" s="164"/>
      <c r="AT17" s="59"/>
      <c r="AU17" s="33">
        <f t="shared" si="22"/>
        <v>0</v>
      </c>
      <c r="AV17" s="8" t="b">
        <f t="shared" si="23"/>
        <v>1</v>
      </c>
      <c r="AW17" s="96">
        <f t="shared" si="13"/>
        <v>0</v>
      </c>
      <c r="AX17" s="118">
        <f t="shared" si="16"/>
        <v>0</v>
      </c>
      <c r="AY17" s="152" t="b">
        <f t="shared" si="11"/>
        <v>1</v>
      </c>
    </row>
    <row r="18" spans="1:51" s="110" customFormat="1">
      <c r="A18" s="107"/>
      <c r="B18" s="108" t="s">
        <v>22</v>
      </c>
      <c r="C18" s="630" t="s">
        <v>23</v>
      </c>
      <c r="D18" s="630"/>
      <c r="E18" s="631"/>
      <c r="F18" s="109" t="s">
        <v>134</v>
      </c>
      <c r="G18" s="92">
        <f>G19</f>
        <v>137800000</v>
      </c>
      <c r="H18" s="92">
        <f t="shared" ref="H18:AI18" si="24">H19</f>
        <v>37000000</v>
      </c>
      <c r="I18" s="92" t="e">
        <f t="shared" si="24"/>
        <v>#REF!</v>
      </c>
      <c r="J18" s="92" t="e">
        <f t="shared" si="24"/>
        <v>#REF!</v>
      </c>
      <c r="K18" s="92">
        <f t="shared" si="24"/>
        <v>100800000</v>
      </c>
      <c r="L18" s="92">
        <f t="shared" si="24"/>
        <v>44150676</v>
      </c>
      <c r="M18" s="92">
        <f t="shared" si="24"/>
        <v>56649324</v>
      </c>
      <c r="N18" s="92">
        <f t="shared" si="24"/>
        <v>0</v>
      </c>
      <c r="O18" s="92">
        <f t="shared" si="24"/>
        <v>0</v>
      </c>
      <c r="P18" s="92">
        <f t="shared" si="24"/>
        <v>0</v>
      </c>
      <c r="Q18" s="92">
        <f t="shared" si="24"/>
        <v>0</v>
      </c>
      <c r="R18" s="92">
        <f t="shared" si="24"/>
        <v>0</v>
      </c>
      <c r="S18" s="92">
        <f t="shared" si="24"/>
        <v>0</v>
      </c>
      <c r="T18" s="92">
        <f t="shared" si="24"/>
        <v>0</v>
      </c>
      <c r="U18" s="92">
        <f t="shared" si="24"/>
        <v>0</v>
      </c>
      <c r="V18" s="92">
        <f t="shared" si="24"/>
        <v>0</v>
      </c>
      <c r="W18" s="92">
        <f t="shared" si="24"/>
        <v>0</v>
      </c>
      <c r="X18" s="92">
        <f t="shared" si="24"/>
        <v>0</v>
      </c>
      <c r="Y18" s="92">
        <f t="shared" si="24"/>
        <v>0</v>
      </c>
      <c r="Z18" s="92">
        <f t="shared" si="24"/>
        <v>0</v>
      </c>
      <c r="AA18" s="92">
        <f t="shared" si="24"/>
        <v>0</v>
      </c>
      <c r="AB18" s="92">
        <f t="shared" si="24"/>
        <v>0</v>
      </c>
      <c r="AC18" s="92">
        <f t="shared" si="24"/>
        <v>0</v>
      </c>
      <c r="AD18" s="92">
        <f t="shared" si="24"/>
        <v>0</v>
      </c>
      <c r="AE18" s="92">
        <f t="shared" si="24"/>
        <v>0</v>
      </c>
      <c r="AF18" s="92">
        <f t="shared" si="24"/>
        <v>0</v>
      </c>
      <c r="AG18" s="92">
        <f t="shared" si="24"/>
        <v>0</v>
      </c>
      <c r="AH18" s="92">
        <f t="shared" si="24"/>
        <v>0</v>
      </c>
      <c r="AI18" s="92">
        <f t="shared" si="24"/>
        <v>0</v>
      </c>
      <c r="AJ18" s="373"/>
      <c r="AK18" s="284">
        <f t="shared" si="6"/>
        <v>137800000</v>
      </c>
      <c r="AL18" s="164" t="b">
        <f t="shared" si="9"/>
        <v>1</v>
      </c>
      <c r="AM18" s="284">
        <f t="shared" si="10"/>
        <v>0</v>
      </c>
      <c r="AN18" s="221"/>
      <c r="AO18" s="221"/>
      <c r="AP18" s="284">
        <f t="shared" si="17"/>
        <v>137800000</v>
      </c>
      <c r="AQ18" s="164" t="b">
        <f t="shared" si="21"/>
        <v>1</v>
      </c>
      <c r="AR18" s="221"/>
      <c r="AS18" s="221"/>
      <c r="AT18" s="236"/>
      <c r="AU18" s="113" t="e">
        <f t="shared" si="22"/>
        <v>#REF!</v>
      </c>
      <c r="AV18" s="114" t="e">
        <f t="shared" si="23"/>
        <v>#REF!</v>
      </c>
      <c r="AW18" s="96" t="e">
        <f t="shared" si="13"/>
        <v>#REF!</v>
      </c>
      <c r="AX18" s="118">
        <f t="shared" si="16"/>
        <v>137800000</v>
      </c>
      <c r="AY18" s="152" t="b">
        <f t="shared" si="11"/>
        <v>1</v>
      </c>
    </row>
    <row r="19" spans="1:51" s="8" customFormat="1">
      <c r="A19" s="27"/>
      <c r="B19" s="4"/>
      <c r="C19" s="5"/>
      <c r="D19" s="649" t="s">
        <v>15</v>
      </c>
      <c r="E19" s="675"/>
      <c r="F19" s="81" t="s">
        <v>130</v>
      </c>
      <c r="G19" s="82">
        <f>SUM(G20:G23)</f>
        <v>137800000</v>
      </c>
      <c r="H19" s="82">
        <f t="shared" ref="H19:AI19" si="25">SUM(H20:H23)</f>
        <v>37000000</v>
      </c>
      <c r="I19" s="82" t="e">
        <f t="shared" si="25"/>
        <v>#REF!</v>
      </c>
      <c r="J19" s="82" t="e">
        <f t="shared" si="25"/>
        <v>#REF!</v>
      </c>
      <c r="K19" s="82">
        <f t="shared" si="25"/>
        <v>100800000</v>
      </c>
      <c r="L19" s="82">
        <f t="shared" si="25"/>
        <v>44150676</v>
      </c>
      <c r="M19" s="82">
        <f t="shared" si="25"/>
        <v>56649324</v>
      </c>
      <c r="N19" s="82">
        <f t="shared" si="25"/>
        <v>0</v>
      </c>
      <c r="O19" s="82">
        <f t="shared" si="25"/>
        <v>0</v>
      </c>
      <c r="P19" s="82">
        <f t="shared" si="25"/>
        <v>0</v>
      </c>
      <c r="Q19" s="82">
        <f t="shared" si="25"/>
        <v>0</v>
      </c>
      <c r="R19" s="82">
        <f t="shared" si="25"/>
        <v>0</v>
      </c>
      <c r="S19" s="82">
        <f t="shared" si="25"/>
        <v>0</v>
      </c>
      <c r="T19" s="82">
        <f t="shared" si="25"/>
        <v>0</v>
      </c>
      <c r="U19" s="82">
        <f t="shared" si="25"/>
        <v>0</v>
      </c>
      <c r="V19" s="82">
        <f t="shared" si="25"/>
        <v>0</v>
      </c>
      <c r="W19" s="82">
        <f t="shared" si="25"/>
        <v>0</v>
      </c>
      <c r="X19" s="82">
        <f t="shared" si="25"/>
        <v>0</v>
      </c>
      <c r="Y19" s="82">
        <f t="shared" si="25"/>
        <v>0</v>
      </c>
      <c r="Z19" s="82">
        <f t="shared" si="25"/>
        <v>0</v>
      </c>
      <c r="AA19" s="82">
        <f t="shared" si="25"/>
        <v>0</v>
      </c>
      <c r="AB19" s="82">
        <f t="shared" si="25"/>
        <v>0</v>
      </c>
      <c r="AC19" s="82">
        <f t="shared" si="25"/>
        <v>0</v>
      </c>
      <c r="AD19" s="82">
        <f t="shared" si="25"/>
        <v>0</v>
      </c>
      <c r="AE19" s="82">
        <f t="shared" si="25"/>
        <v>0</v>
      </c>
      <c r="AF19" s="82">
        <f t="shared" si="25"/>
        <v>0</v>
      </c>
      <c r="AG19" s="82">
        <f t="shared" si="25"/>
        <v>0</v>
      </c>
      <c r="AH19" s="82">
        <f t="shared" si="25"/>
        <v>0</v>
      </c>
      <c r="AI19" s="82">
        <f t="shared" si="25"/>
        <v>0</v>
      </c>
      <c r="AJ19" s="372"/>
      <c r="AK19" s="284">
        <f t="shared" si="6"/>
        <v>137800000</v>
      </c>
      <c r="AL19" s="164" t="b">
        <f t="shared" si="9"/>
        <v>1</v>
      </c>
      <c r="AM19" s="284">
        <f t="shared" si="10"/>
        <v>0</v>
      </c>
      <c r="AN19" s="164"/>
      <c r="AO19" s="164"/>
      <c r="AP19" s="284">
        <f t="shared" si="17"/>
        <v>137800000</v>
      </c>
      <c r="AQ19" s="164" t="b">
        <f t="shared" si="21"/>
        <v>1</v>
      </c>
      <c r="AR19" s="164"/>
      <c r="AS19" s="164"/>
      <c r="AT19" s="59"/>
      <c r="AU19" s="33" t="e">
        <f t="shared" si="22"/>
        <v>#REF!</v>
      </c>
      <c r="AV19" s="8" t="e">
        <f t="shared" si="23"/>
        <v>#REF!</v>
      </c>
      <c r="AW19" s="96" t="e">
        <f t="shared" si="13"/>
        <v>#REF!</v>
      </c>
      <c r="AX19" s="118">
        <f t="shared" si="16"/>
        <v>137800000</v>
      </c>
      <c r="AY19" s="152" t="b">
        <f t="shared" si="11"/>
        <v>1</v>
      </c>
    </row>
    <row r="20" spans="1:51" s="42" customFormat="1">
      <c r="A20" s="46"/>
      <c r="B20" s="47"/>
      <c r="C20" s="48"/>
      <c r="D20" s="48"/>
      <c r="E20" s="49" t="s">
        <v>24</v>
      </c>
      <c r="F20" s="83" t="s">
        <v>25</v>
      </c>
      <c r="G20" s="84">
        <v>15000000</v>
      </c>
      <c r="H20" s="84">
        <v>3500000</v>
      </c>
      <c r="I20" s="84" t="e">
        <f>#REF!</f>
        <v>#REF!</v>
      </c>
      <c r="J20" s="84" t="e">
        <f>H20-I20</f>
        <v>#REF!</v>
      </c>
      <c r="K20" s="84">
        <f>G20-H20</f>
        <v>11500000</v>
      </c>
      <c r="L20" s="84">
        <v>2994021</v>
      </c>
      <c r="M20" s="84">
        <f>K20-L20</f>
        <v>8505979</v>
      </c>
      <c r="N20" s="84"/>
      <c r="O20" s="43"/>
      <c r="P20" s="43">
        <f>N20-O20</f>
        <v>0</v>
      </c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5"/>
      <c r="AJ20" s="374"/>
      <c r="AK20" s="284">
        <f t="shared" si="6"/>
        <v>15000000</v>
      </c>
      <c r="AL20" s="164" t="b">
        <f t="shared" si="9"/>
        <v>1</v>
      </c>
      <c r="AM20" s="284">
        <f t="shared" si="10"/>
        <v>0</v>
      </c>
      <c r="AN20" s="232"/>
      <c r="AO20" s="232"/>
      <c r="AP20" s="284">
        <f t="shared" si="17"/>
        <v>15000000</v>
      </c>
      <c r="AQ20" s="164" t="b">
        <f t="shared" si="21"/>
        <v>1</v>
      </c>
      <c r="AR20" s="232"/>
      <c r="AS20" s="232"/>
      <c r="AT20" s="72"/>
      <c r="AU20" s="41" t="e">
        <f t="shared" si="22"/>
        <v>#REF!</v>
      </c>
      <c r="AV20" s="42" t="e">
        <f t="shared" si="23"/>
        <v>#REF!</v>
      </c>
      <c r="AW20" s="96" t="e">
        <f t="shared" si="13"/>
        <v>#REF!</v>
      </c>
      <c r="AX20" s="118">
        <f t="shared" si="16"/>
        <v>15000000</v>
      </c>
      <c r="AY20" s="152" t="b">
        <f t="shared" si="11"/>
        <v>1</v>
      </c>
    </row>
    <row r="21" spans="1:51" s="42" customFormat="1">
      <c r="A21" s="46"/>
      <c r="B21" s="47"/>
      <c r="C21" s="48"/>
      <c r="D21" s="48"/>
      <c r="E21" s="49" t="s">
        <v>26</v>
      </c>
      <c r="F21" s="83" t="s">
        <v>27</v>
      </c>
      <c r="G21" s="84">
        <v>16000000</v>
      </c>
      <c r="H21" s="84">
        <v>3500000</v>
      </c>
      <c r="I21" s="84">
        <v>2242800</v>
      </c>
      <c r="J21" s="84">
        <f t="shared" ref="J21:J23" si="26">H21-I21</f>
        <v>1257200</v>
      </c>
      <c r="K21" s="84">
        <f t="shared" ref="K21:K23" si="27">G21-H21</f>
        <v>12500000</v>
      </c>
      <c r="L21" s="84"/>
      <c r="M21" s="84">
        <f t="shared" ref="M21:M23" si="28">K21-L21</f>
        <v>12500000</v>
      </c>
      <c r="N21" s="84"/>
      <c r="O21" s="43"/>
      <c r="P21" s="43">
        <f t="shared" ref="P21:P23" si="29">N21-O21</f>
        <v>0</v>
      </c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5"/>
      <c r="AJ21" s="374"/>
      <c r="AK21" s="284">
        <f t="shared" si="6"/>
        <v>16000000</v>
      </c>
      <c r="AL21" s="164" t="b">
        <f t="shared" si="9"/>
        <v>1</v>
      </c>
      <c r="AM21" s="284">
        <f t="shared" si="10"/>
        <v>0</v>
      </c>
      <c r="AN21" s="232"/>
      <c r="AO21" s="232"/>
      <c r="AP21" s="284">
        <f t="shared" si="17"/>
        <v>16000000</v>
      </c>
      <c r="AQ21" s="164" t="b">
        <f t="shared" si="21"/>
        <v>1</v>
      </c>
      <c r="AR21" s="232"/>
      <c r="AS21" s="232"/>
      <c r="AT21" s="72"/>
      <c r="AU21" s="41">
        <f t="shared" si="22"/>
        <v>28500000</v>
      </c>
      <c r="AV21" s="42" t="b">
        <f t="shared" si="23"/>
        <v>0</v>
      </c>
      <c r="AW21" s="96">
        <f t="shared" si="13"/>
        <v>2242800</v>
      </c>
      <c r="AX21" s="118">
        <f t="shared" si="16"/>
        <v>16000000</v>
      </c>
      <c r="AY21" s="152" t="b">
        <f t="shared" si="11"/>
        <v>1</v>
      </c>
    </row>
    <row r="22" spans="1:51" s="42" customFormat="1">
      <c r="A22" s="46"/>
      <c r="B22" s="47"/>
      <c r="C22" s="48"/>
      <c r="D22" s="48"/>
      <c r="E22" s="49" t="s">
        <v>28</v>
      </c>
      <c r="F22" s="83" t="s">
        <v>29</v>
      </c>
      <c r="G22" s="84">
        <v>52800000</v>
      </c>
      <c r="H22" s="84">
        <v>15000000</v>
      </c>
      <c r="I22" s="84" t="e">
        <f>#REF!</f>
        <v>#REF!</v>
      </c>
      <c r="J22" s="84" t="e">
        <f t="shared" si="26"/>
        <v>#REF!</v>
      </c>
      <c r="K22" s="84">
        <f t="shared" si="27"/>
        <v>37800000</v>
      </c>
      <c r="L22" s="84">
        <v>18756655</v>
      </c>
      <c r="M22" s="84">
        <f t="shared" si="28"/>
        <v>19043345</v>
      </c>
      <c r="N22" s="84"/>
      <c r="O22" s="43"/>
      <c r="P22" s="43">
        <f t="shared" si="29"/>
        <v>0</v>
      </c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5"/>
      <c r="AJ22" s="374"/>
      <c r="AK22" s="284">
        <f t="shared" si="6"/>
        <v>52800000</v>
      </c>
      <c r="AL22" s="164" t="b">
        <f t="shared" si="9"/>
        <v>1</v>
      </c>
      <c r="AM22" s="284">
        <f t="shared" si="10"/>
        <v>0</v>
      </c>
      <c r="AN22" s="232"/>
      <c r="AO22" s="232"/>
      <c r="AP22" s="284">
        <f t="shared" si="17"/>
        <v>52800000</v>
      </c>
      <c r="AQ22" s="164" t="b">
        <f t="shared" si="21"/>
        <v>1</v>
      </c>
      <c r="AR22" s="232"/>
      <c r="AS22" s="232"/>
      <c r="AT22" s="72"/>
      <c r="AU22" s="41" t="e">
        <f t="shared" si="22"/>
        <v>#REF!</v>
      </c>
      <c r="AV22" s="42" t="e">
        <f t="shared" si="23"/>
        <v>#REF!</v>
      </c>
      <c r="AW22" s="96" t="e">
        <f t="shared" si="13"/>
        <v>#REF!</v>
      </c>
      <c r="AX22" s="118">
        <f t="shared" si="16"/>
        <v>52800000</v>
      </c>
      <c r="AY22" s="152" t="b">
        <f t="shared" si="11"/>
        <v>1</v>
      </c>
    </row>
    <row r="23" spans="1:51" s="42" customFormat="1">
      <c r="A23" s="46"/>
      <c r="B23" s="47"/>
      <c r="C23" s="48"/>
      <c r="D23" s="48"/>
      <c r="E23" s="49" t="s">
        <v>17</v>
      </c>
      <c r="F23" s="83" t="s">
        <v>18</v>
      </c>
      <c r="G23" s="84">
        <v>54000000</v>
      </c>
      <c r="H23" s="84">
        <v>15000000</v>
      </c>
      <c r="I23" s="84" t="e">
        <f>#REF!</f>
        <v>#REF!</v>
      </c>
      <c r="J23" s="84" t="e">
        <f t="shared" si="26"/>
        <v>#REF!</v>
      </c>
      <c r="K23" s="84">
        <f t="shared" si="27"/>
        <v>39000000</v>
      </c>
      <c r="L23" s="84">
        <v>22400000</v>
      </c>
      <c r="M23" s="84">
        <f t="shared" si="28"/>
        <v>16600000</v>
      </c>
      <c r="N23" s="84"/>
      <c r="O23" s="43"/>
      <c r="P23" s="43">
        <f t="shared" si="29"/>
        <v>0</v>
      </c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5"/>
      <c r="AJ23" s="374"/>
      <c r="AK23" s="284">
        <f t="shared" si="6"/>
        <v>54000000</v>
      </c>
      <c r="AL23" s="164" t="b">
        <f t="shared" si="9"/>
        <v>1</v>
      </c>
      <c r="AM23" s="284">
        <f t="shared" si="10"/>
        <v>0</v>
      </c>
      <c r="AN23" s="232"/>
      <c r="AO23" s="232"/>
      <c r="AP23" s="284">
        <f t="shared" si="17"/>
        <v>54000000</v>
      </c>
      <c r="AQ23" s="164" t="b">
        <f t="shared" si="21"/>
        <v>1</v>
      </c>
      <c r="AR23" s="232"/>
      <c r="AS23" s="232"/>
      <c r="AT23" s="72"/>
      <c r="AU23" s="41" t="e">
        <f t="shared" si="22"/>
        <v>#REF!</v>
      </c>
      <c r="AV23" s="42" t="e">
        <f t="shared" si="23"/>
        <v>#REF!</v>
      </c>
      <c r="AW23" s="96" t="e">
        <f t="shared" si="13"/>
        <v>#REF!</v>
      </c>
      <c r="AX23" s="118">
        <f t="shared" si="16"/>
        <v>54000000</v>
      </c>
      <c r="AY23" s="152" t="b">
        <f t="shared" si="11"/>
        <v>1</v>
      </c>
    </row>
    <row r="24" spans="1:51" s="8" customFormat="1">
      <c r="A24" s="27"/>
      <c r="B24" s="4"/>
      <c r="C24" s="5"/>
      <c r="D24" s="5"/>
      <c r="E24" s="6"/>
      <c r="F24" s="85"/>
      <c r="G24" s="82"/>
      <c r="H24" s="82"/>
      <c r="I24" s="82"/>
      <c r="J24" s="82"/>
      <c r="K24" s="82"/>
      <c r="L24" s="82"/>
      <c r="M24" s="82"/>
      <c r="N24" s="82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7"/>
      <c r="AJ24" s="372"/>
      <c r="AK24" s="284">
        <f t="shared" si="6"/>
        <v>0</v>
      </c>
      <c r="AL24" s="164" t="b">
        <f t="shared" si="9"/>
        <v>1</v>
      </c>
      <c r="AM24" s="284">
        <f t="shared" si="10"/>
        <v>0</v>
      </c>
      <c r="AN24" s="164"/>
      <c r="AO24" s="164"/>
      <c r="AP24" s="284">
        <f t="shared" si="17"/>
        <v>0</v>
      </c>
      <c r="AQ24" s="164" t="b">
        <f t="shared" si="21"/>
        <v>1</v>
      </c>
      <c r="AR24" s="164"/>
      <c r="AS24" s="164"/>
      <c r="AT24" s="59"/>
      <c r="AU24" s="33">
        <f t="shared" si="22"/>
        <v>0</v>
      </c>
      <c r="AV24" s="8" t="b">
        <f t="shared" si="23"/>
        <v>1</v>
      </c>
      <c r="AW24" s="96">
        <f t="shared" si="13"/>
        <v>0</v>
      </c>
      <c r="AX24" s="118">
        <f t="shared" si="16"/>
        <v>0</v>
      </c>
      <c r="AY24" s="152" t="b">
        <f t="shared" si="11"/>
        <v>1</v>
      </c>
    </row>
    <row r="25" spans="1:51" s="110" customFormat="1">
      <c r="A25" s="107"/>
      <c r="B25" s="108" t="s">
        <v>22</v>
      </c>
      <c r="C25" s="630" t="s">
        <v>30</v>
      </c>
      <c r="D25" s="630"/>
      <c r="E25" s="631"/>
      <c r="F25" s="109" t="s">
        <v>135</v>
      </c>
      <c r="G25" s="92">
        <f>G26</f>
        <v>246777900</v>
      </c>
      <c r="H25" s="92">
        <f t="shared" ref="H25:AI25" si="30">H26</f>
        <v>79550000</v>
      </c>
      <c r="I25" s="92" t="e">
        <f t="shared" si="30"/>
        <v>#REF!</v>
      </c>
      <c r="J25" s="92" t="e">
        <f t="shared" si="30"/>
        <v>#REF!</v>
      </c>
      <c r="K25" s="92">
        <f t="shared" si="30"/>
        <v>167227900</v>
      </c>
      <c r="L25" s="92" t="e">
        <f t="shared" si="30"/>
        <v>#REF!</v>
      </c>
      <c r="M25" s="92" t="e">
        <f t="shared" si="30"/>
        <v>#REF!</v>
      </c>
      <c r="N25" s="92">
        <f t="shared" si="30"/>
        <v>0</v>
      </c>
      <c r="O25" s="92">
        <f t="shared" si="30"/>
        <v>0</v>
      </c>
      <c r="P25" s="92">
        <f t="shared" si="30"/>
        <v>0</v>
      </c>
      <c r="Q25" s="92">
        <f t="shared" si="30"/>
        <v>0</v>
      </c>
      <c r="R25" s="92">
        <f t="shared" si="30"/>
        <v>0</v>
      </c>
      <c r="S25" s="92">
        <f t="shared" si="30"/>
        <v>0</v>
      </c>
      <c r="T25" s="92">
        <f t="shared" si="30"/>
        <v>0</v>
      </c>
      <c r="U25" s="92">
        <f t="shared" si="30"/>
        <v>0</v>
      </c>
      <c r="V25" s="92">
        <f t="shared" si="30"/>
        <v>0</v>
      </c>
      <c r="W25" s="92">
        <f t="shared" si="30"/>
        <v>0</v>
      </c>
      <c r="X25" s="92">
        <f t="shared" si="30"/>
        <v>0</v>
      </c>
      <c r="Y25" s="92">
        <f t="shared" si="30"/>
        <v>0</v>
      </c>
      <c r="Z25" s="92">
        <f t="shared" si="30"/>
        <v>0</v>
      </c>
      <c r="AA25" s="92">
        <f t="shared" si="30"/>
        <v>0</v>
      </c>
      <c r="AB25" s="92">
        <f t="shared" si="30"/>
        <v>0</v>
      </c>
      <c r="AC25" s="92">
        <f t="shared" si="30"/>
        <v>0</v>
      </c>
      <c r="AD25" s="92">
        <f t="shared" si="30"/>
        <v>0</v>
      </c>
      <c r="AE25" s="92">
        <f t="shared" si="30"/>
        <v>0</v>
      </c>
      <c r="AF25" s="92">
        <f t="shared" si="30"/>
        <v>0</v>
      </c>
      <c r="AG25" s="92">
        <f t="shared" si="30"/>
        <v>0</v>
      </c>
      <c r="AH25" s="92">
        <f t="shared" si="30"/>
        <v>0</v>
      </c>
      <c r="AI25" s="92">
        <f t="shared" si="30"/>
        <v>0</v>
      </c>
      <c r="AJ25" s="373"/>
      <c r="AK25" s="284">
        <f t="shared" si="6"/>
        <v>246777900</v>
      </c>
      <c r="AL25" s="164" t="b">
        <f t="shared" si="9"/>
        <v>1</v>
      </c>
      <c r="AM25" s="284">
        <f t="shared" si="10"/>
        <v>0</v>
      </c>
      <c r="AN25" s="221"/>
      <c r="AO25" s="221"/>
      <c r="AP25" s="284">
        <f t="shared" si="17"/>
        <v>246777900</v>
      </c>
      <c r="AQ25" s="164" t="b">
        <f t="shared" si="21"/>
        <v>1</v>
      </c>
      <c r="AR25" s="221"/>
      <c r="AS25" s="221"/>
      <c r="AT25" s="236"/>
      <c r="AU25" s="113" t="e">
        <f t="shared" si="22"/>
        <v>#REF!</v>
      </c>
      <c r="AV25" s="114" t="e">
        <f t="shared" si="23"/>
        <v>#REF!</v>
      </c>
      <c r="AW25" s="96" t="e">
        <f t="shared" si="13"/>
        <v>#REF!</v>
      </c>
      <c r="AX25" s="118">
        <f t="shared" si="16"/>
        <v>246777900</v>
      </c>
      <c r="AY25" s="152" t="b">
        <f t="shared" si="11"/>
        <v>1</v>
      </c>
    </row>
    <row r="26" spans="1:51" s="8" customFormat="1">
      <c r="A26" s="27"/>
      <c r="B26" s="4"/>
      <c r="C26" s="5"/>
      <c r="D26" s="649" t="s">
        <v>15</v>
      </c>
      <c r="E26" s="675"/>
      <c r="F26" s="81" t="s">
        <v>130</v>
      </c>
      <c r="G26" s="82">
        <f>SUM(G27:G32)</f>
        <v>246777900</v>
      </c>
      <c r="H26" s="82">
        <f t="shared" ref="H26:AI26" si="31">SUM(H27:H32)</f>
        <v>79550000</v>
      </c>
      <c r="I26" s="82" t="e">
        <f t="shared" si="31"/>
        <v>#REF!</v>
      </c>
      <c r="J26" s="82" t="e">
        <f t="shared" si="31"/>
        <v>#REF!</v>
      </c>
      <c r="K26" s="82">
        <f t="shared" si="31"/>
        <v>167227900</v>
      </c>
      <c r="L26" s="82" t="e">
        <f t="shared" si="31"/>
        <v>#REF!</v>
      </c>
      <c r="M26" s="82" t="e">
        <f t="shared" si="31"/>
        <v>#REF!</v>
      </c>
      <c r="N26" s="82">
        <f t="shared" si="31"/>
        <v>0</v>
      </c>
      <c r="O26" s="82">
        <f t="shared" si="31"/>
        <v>0</v>
      </c>
      <c r="P26" s="82">
        <f t="shared" si="31"/>
        <v>0</v>
      </c>
      <c r="Q26" s="82">
        <f t="shared" si="31"/>
        <v>0</v>
      </c>
      <c r="R26" s="82">
        <f t="shared" si="31"/>
        <v>0</v>
      </c>
      <c r="S26" s="82">
        <f t="shared" si="31"/>
        <v>0</v>
      </c>
      <c r="T26" s="82">
        <f t="shared" si="31"/>
        <v>0</v>
      </c>
      <c r="U26" s="82">
        <f t="shared" si="31"/>
        <v>0</v>
      </c>
      <c r="V26" s="82">
        <f t="shared" si="31"/>
        <v>0</v>
      </c>
      <c r="W26" s="82">
        <f t="shared" si="31"/>
        <v>0</v>
      </c>
      <c r="X26" s="82">
        <f t="shared" si="31"/>
        <v>0</v>
      </c>
      <c r="Y26" s="82">
        <f t="shared" si="31"/>
        <v>0</v>
      </c>
      <c r="Z26" s="82">
        <f t="shared" si="31"/>
        <v>0</v>
      </c>
      <c r="AA26" s="82">
        <f t="shared" si="31"/>
        <v>0</v>
      </c>
      <c r="AB26" s="82">
        <f t="shared" si="31"/>
        <v>0</v>
      </c>
      <c r="AC26" s="82">
        <f t="shared" si="31"/>
        <v>0</v>
      </c>
      <c r="AD26" s="82">
        <f t="shared" si="31"/>
        <v>0</v>
      </c>
      <c r="AE26" s="82">
        <f t="shared" si="31"/>
        <v>0</v>
      </c>
      <c r="AF26" s="82">
        <f t="shared" si="31"/>
        <v>0</v>
      </c>
      <c r="AG26" s="82">
        <f t="shared" si="31"/>
        <v>0</v>
      </c>
      <c r="AH26" s="82">
        <f t="shared" si="31"/>
        <v>0</v>
      </c>
      <c r="AI26" s="82">
        <f t="shared" si="31"/>
        <v>0</v>
      </c>
      <c r="AJ26" s="372"/>
      <c r="AK26" s="284">
        <f t="shared" si="6"/>
        <v>246777900</v>
      </c>
      <c r="AL26" s="164" t="b">
        <f t="shared" si="9"/>
        <v>1</v>
      </c>
      <c r="AM26" s="284">
        <f t="shared" si="10"/>
        <v>0</v>
      </c>
      <c r="AN26" s="164"/>
      <c r="AO26" s="164"/>
      <c r="AP26" s="284">
        <f t="shared" si="17"/>
        <v>246777900</v>
      </c>
      <c r="AQ26" s="164" t="b">
        <f t="shared" si="21"/>
        <v>1</v>
      </c>
      <c r="AR26" s="164"/>
      <c r="AS26" s="164"/>
      <c r="AT26" s="59"/>
      <c r="AU26" s="33" t="e">
        <f t="shared" si="22"/>
        <v>#REF!</v>
      </c>
      <c r="AV26" s="8" t="e">
        <f t="shared" si="23"/>
        <v>#REF!</v>
      </c>
      <c r="AW26" s="96" t="e">
        <f t="shared" si="13"/>
        <v>#REF!</v>
      </c>
      <c r="AX26" s="118">
        <f t="shared" si="16"/>
        <v>246777900</v>
      </c>
      <c r="AY26" s="152" t="b">
        <f t="shared" si="11"/>
        <v>1</v>
      </c>
    </row>
    <row r="27" spans="1:51" s="8" customFormat="1">
      <c r="A27" s="27"/>
      <c r="B27" s="4"/>
      <c r="C27" s="5"/>
      <c r="D27" s="304"/>
      <c r="E27" s="49" t="s">
        <v>16</v>
      </c>
      <c r="F27" s="83" t="s">
        <v>19</v>
      </c>
      <c r="G27" s="82">
        <v>1050000</v>
      </c>
      <c r="H27" s="82">
        <v>1050000</v>
      </c>
      <c r="I27" s="82"/>
      <c r="J27" s="82"/>
      <c r="K27" s="82"/>
      <c r="L27" s="82"/>
      <c r="M27" s="82"/>
      <c r="N27" s="82"/>
      <c r="O27" s="82"/>
      <c r="P27" s="82">
        <f>N27-O27</f>
        <v>0</v>
      </c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7"/>
      <c r="AJ27" s="372"/>
      <c r="AK27" s="284"/>
      <c r="AL27" s="164"/>
      <c r="AM27" s="284"/>
      <c r="AN27" s="164"/>
      <c r="AO27" s="164"/>
      <c r="AP27" s="284">
        <f t="shared" si="17"/>
        <v>1050000</v>
      </c>
      <c r="AQ27" s="164" t="b">
        <f t="shared" si="21"/>
        <v>1</v>
      </c>
      <c r="AR27" s="164"/>
      <c r="AS27" s="164"/>
      <c r="AT27" s="59"/>
      <c r="AU27" s="33"/>
      <c r="AW27" s="96"/>
      <c r="AX27" s="118"/>
      <c r="AY27" s="152"/>
    </row>
    <row r="28" spans="1:51" s="42" customFormat="1">
      <c r="A28" s="46"/>
      <c r="B28" s="47"/>
      <c r="C28" s="48"/>
      <c r="D28" s="48"/>
      <c r="E28" s="49" t="s">
        <v>17</v>
      </c>
      <c r="F28" s="83" t="s">
        <v>18</v>
      </c>
      <c r="G28" s="84">
        <v>54000000</v>
      </c>
      <c r="H28" s="84">
        <v>13500000</v>
      </c>
      <c r="I28" s="84" t="e">
        <f>#REF!</f>
        <v>#REF!</v>
      </c>
      <c r="J28" s="84" t="e">
        <f>H28-I28</f>
        <v>#REF!</v>
      </c>
      <c r="K28" s="84">
        <f>G28-H28</f>
        <v>40500000</v>
      </c>
      <c r="L28" s="84">
        <v>11200000</v>
      </c>
      <c r="M28" s="84">
        <f>K28-L28</f>
        <v>29300000</v>
      </c>
      <c r="N28" s="84"/>
      <c r="O28" s="43"/>
      <c r="P28" s="82">
        <f t="shared" ref="P28:P32" si="32">N28-O28</f>
        <v>0</v>
      </c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5"/>
      <c r="AJ28" s="374"/>
      <c r="AK28" s="284">
        <f t="shared" si="6"/>
        <v>54000000</v>
      </c>
      <c r="AL28" s="164" t="b">
        <f t="shared" si="9"/>
        <v>1</v>
      </c>
      <c r="AM28" s="284">
        <f t="shared" si="10"/>
        <v>0</v>
      </c>
      <c r="AN28" s="232"/>
      <c r="AO28" s="232"/>
      <c r="AP28" s="284">
        <f t="shared" si="17"/>
        <v>54000000</v>
      </c>
      <c r="AQ28" s="164" t="b">
        <f t="shared" si="21"/>
        <v>1</v>
      </c>
      <c r="AR28" s="232"/>
      <c r="AS28" s="232"/>
      <c r="AT28" s="72"/>
      <c r="AU28" s="41" t="e">
        <f t="shared" si="22"/>
        <v>#REF!</v>
      </c>
      <c r="AV28" s="42" t="e">
        <f t="shared" si="23"/>
        <v>#REF!</v>
      </c>
      <c r="AW28" s="96" t="e">
        <f t="shared" si="13"/>
        <v>#REF!</v>
      </c>
      <c r="AX28" s="118">
        <f t="shared" si="16"/>
        <v>54000000</v>
      </c>
      <c r="AY28" s="152" t="b">
        <f t="shared" si="11"/>
        <v>1</v>
      </c>
    </row>
    <row r="29" spans="1:51" s="42" customFormat="1">
      <c r="A29" s="46"/>
      <c r="B29" s="47"/>
      <c r="C29" s="48"/>
      <c r="D29" s="48"/>
      <c r="E29" s="49" t="s">
        <v>31</v>
      </c>
      <c r="F29" s="83" t="s">
        <v>32</v>
      </c>
      <c r="G29" s="84">
        <v>9450000</v>
      </c>
      <c r="H29" s="84">
        <v>4000000</v>
      </c>
      <c r="I29" s="84"/>
      <c r="J29" s="84">
        <f t="shared" ref="J29:J32" si="33">H29-I29</f>
        <v>4000000</v>
      </c>
      <c r="K29" s="84">
        <f>G29-H29</f>
        <v>5450000</v>
      </c>
      <c r="L29" s="84">
        <v>918000</v>
      </c>
      <c r="M29" s="84">
        <f t="shared" ref="M29:M32" si="34">K29-L29</f>
        <v>4532000</v>
      </c>
      <c r="N29" s="84"/>
      <c r="O29" s="43"/>
      <c r="P29" s="82">
        <f t="shared" si="32"/>
        <v>0</v>
      </c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5"/>
      <c r="AJ29" s="374"/>
      <c r="AK29" s="284">
        <f t="shared" si="6"/>
        <v>9450000</v>
      </c>
      <c r="AL29" s="164" t="b">
        <f t="shared" si="9"/>
        <v>1</v>
      </c>
      <c r="AM29" s="284">
        <f t="shared" si="10"/>
        <v>0</v>
      </c>
      <c r="AN29" s="232"/>
      <c r="AO29" s="232"/>
      <c r="AP29" s="284">
        <f t="shared" si="17"/>
        <v>9450000</v>
      </c>
      <c r="AQ29" s="164" t="b">
        <f t="shared" si="21"/>
        <v>1</v>
      </c>
      <c r="AR29" s="232"/>
      <c r="AS29" s="232"/>
      <c r="AT29" s="72"/>
      <c r="AU29" s="41">
        <f t="shared" si="22"/>
        <v>14900000</v>
      </c>
      <c r="AV29" s="42" t="b">
        <f t="shared" si="23"/>
        <v>0</v>
      </c>
      <c r="AW29" s="96">
        <f t="shared" si="13"/>
        <v>918000</v>
      </c>
      <c r="AX29" s="118">
        <f t="shared" si="16"/>
        <v>9450000</v>
      </c>
      <c r="AY29" s="152" t="b">
        <f t="shared" si="11"/>
        <v>1</v>
      </c>
    </row>
    <row r="30" spans="1:51" s="42" customFormat="1">
      <c r="A30" s="46"/>
      <c r="B30" s="47"/>
      <c r="C30" s="48"/>
      <c r="D30" s="48"/>
      <c r="E30" s="49" t="s">
        <v>274</v>
      </c>
      <c r="F30" s="83" t="s">
        <v>60</v>
      </c>
      <c r="G30" s="84">
        <v>3675000</v>
      </c>
      <c r="H30" s="84"/>
      <c r="I30" s="84"/>
      <c r="J30" s="84"/>
      <c r="K30" s="84">
        <f t="shared" ref="K30:K32" si="35">G30-H30</f>
        <v>3675000</v>
      </c>
      <c r="L30" s="84"/>
      <c r="M30" s="84"/>
      <c r="N30" s="84"/>
      <c r="O30" s="43"/>
      <c r="P30" s="82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5"/>
      <c r="AJ30" s="374"/>
      <c r="AK30" s="284"/>
      <c r="AL30" s="164"/>
      <c r="AM30" s="284"/>
      <c r="AN30" s="232"/>
      <c r="AO30" s="232"/>
      <c r="AP30" s="284">
        <f t="shared" si="17"/>
        <v>3675000</v>
      </c>
      <c r="AQ30" s="164" t="b">
        <f t="shared" si="21"/>
        <v>1</v>
      </c>
      <c r="AR30" s="232"/>
      <c r="AS30" s="232"/>
      <c r="AT30" s="72"/>
      <c r="AU30" s="41"/>
      <c r="AW30" s="96"/>
      <c r="AX30" s="118"/>
      <c r="AY30" s="152"/>
    </row>
    <row r="31" spans="1:51" s="42" customFormat="1">
      <c r="A31" s="46"/>
      <c r="B31" s="47"/>
      <c r="C31" s="48"/>
      <c r="D31" s="48"/>
      <c r="E31" s="49" t="s">
        <v>33</v>
      </c>
      <c r="F31" s="83" t="s">
        <v>34</v>
      </c>
      <c r="G31" s="84">
        <v>152280000</v>
      </c>
      <c r="H31" s="84">
        <v>45000000</v>
      </c>
      <c r="I31" s="84" t="e">
        <f>#REF!</f>
        <v>#REF!</v>
      </c>
      <c r="J31" s="84" t="e">
        <f t="shared" si="33"/>
        <v>#REF!</v>
      </c>
      <c r="K31" s="84">
        <f t="shared" si="35"/>
        <v>107280000</v>
      </c>
      <c r="L31" s="84">
        <v>57555000</v>
      </c>
      <c r="M31" s="84">
        <f t="shared" si="34"/>
        <v>49725000</v>
      </c>
      <c r="N31" s="84"/>
      <c r="O31" s="43"/>
      <c r="P31" s="82">
        <f t="shared" si="32"/>
        <v>0</v>
      </c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5"/>
      <c r="AJ31" s="374"/>
      <c r="AK31" s="284">
        <f t="shared" si="6"/>
        <v>152280000</v>
      </c>
      <c r="AL31" s="164" t="b">
        <f t="shared" si="9"/>
        <v>1</v>
      </c>
      <c r="AM31" s="284">
        <f t="shared" si="10"/>
        <v>0</v>
      </c>
      <c r="AN31" s="232"/>
      <c r="AO31" s="232"/>
      <c r="AP31" s="284">
        <f t="shared" si="17"/>
        <v>152280000</v>
      </c>
      <c r="AQ31" s="164" t="b">
        <f t="shared" si="21"/>
        <v>1</v>
      </c>
      <c r="AR31" s="232"/>
      <c r="AS31" s="232"/>
      <c r="AT31" s="72"/>
      <c r="AU31" s="41" t="e">
        <f t="shared" si="22"/>
        <v>#REF!</v>
      </c>
      <c r="AV31" s="42" t="e">
        <f t="shared" si="23"/>
        <v>#REF!</v>
      </c>
      <c r="AW31" s="96" t="e">
        <f t="shared" si="13"/>
        <v>#REF!</v>
      </c>
      <c r="AX31" s="118">
        <f t="shared" si="16"/>
        <v>152280000</v>
      </c>
      <c r="AY31" s="152" t="b">
        <f t="shared" si="11"/>
        <v>1</v>
      </c>
    </row>
    <row r="32" spans="1:51" s="42" customFormat="1">
      <c r="A32" s="46"/>
      <c r="B32" s="47"/>
      <c r="C32" s="48"/>
      <c r="D32" s="48"/>
      <c r="E32" s="49" t="s">
        <v>20</v>
      </c>
      <c r="F32" s="83" t="s">
        <v>21</v>
      </c>
      <c r="G32" s="84">
        <v>26322900</v>
      </c>
      <c r="H32" s="84">
        <v>16000000</v>
      </c>
      <c r="I32" s="84" t="e">
        <f>#REF!</f>
        <v>#REF!</v>
      </c>
      <c r="J32" s="84" t="e">
        <f t="shared" si="33"/>
        <v>#REF!</v>
      </c>
      <c r="K32" s="84">
        <f t="shared" si="35"/>
        <v>10322900</v>
      </c>
      <c r="L32" s="84" t="e">
        <f>#REF!+1328600</f>
        <v>#REF!</v>
      </c>
      <c r="M32" s="84" t="e">
        <f t="shared" si="34"/>
        <v>#REF!</v>
      </c>
      <c r="N32" s="84"/>
      <c r="O32" s="43"/>
      <c r="P32" s="82">
        <f t="shared" si="32"/>
        <v>0</v>
      </c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5"/>
      <c r="AJ32" s="374"/>
      <c r="AK32" s="284">
        <f t="shared" si="6"/>
        <v>26322900</v>
      </c>
      <c r="AL32" s="164" t="b">
        <f t="shared" si="9"/>
        <v>1</v>
      </c>
      <c r="AM32" s="284">
        <f t="shared" si="10"/>
        <v>0</v>
      </c>
      <c r="AN32" s="232"/>
      <c r="AO32" s="232"/>
      <c r="AP32" s="284">
        <f t="shared" si="17"/>
        <v>26322900</v>
      </c>
      <c r="AQ32" s="164" t="b">
        <f t="shared" si="21"/>
        <v>1</v>
      </c>
      <c r="AR32" s="232"/>
      <c r="AS32" s="232"/>
      <c r="AT32" s="72"/>
      <c r="AU32" s="41" t="e">
        <f t="shared" si="22"/>
        <v>#REF!</v>
      </c>
      <c r="AV32" s="42" t="e">
        <f t="shared" si="23"/>
        <v>#REF!</v>
      </c>
      <c r="AW32" s="96" t="e">
        <f t="shared" si="13"/>
        <v>#REF!</v>
      </c>
      <c r="AX32" s="118">
        <f t="shared" si="16"/>
        <v>26322900</v>
      </c>
      <c r="AY32" s="152" t="b">
        <f t="shared" si="11"/>
        <v>1</v>
      </c>
    </row>
    <row r="33" spans="1:51" s="8" customFormat="1">
      <c r="A33" s="27"/>
      <c r="B33" s="4"/>
      <c r="C33" s="5"/>
      <c r="D33" s="5"/>
      <c r="E33" s="6"/>
      <c r="F33" s="85"/>
      <c r="G33" s="82"/>
      <c r="H33" s="82"/>
      <c r="I33" s="82"/>
      <c r="J33" s="82"/>
      <c r="K33" s="82"/>
      <c r="L33" s="82"/>
      <c r="M33" s="82"/>
      <c r="N33" s="82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7"/>
      <c r="AJ33" s="372"/>
      <c r="AK33" s="284">
        <f t="shared" si="6"/>
        <v>0</v>
      </c>
      <c r="AL33" s="164" t="b">
        <f t="shared" si="9"/>
        <v>1</v>
      </c>
      <c r="AM33" s="284">
        <f t="shared" si="10"/>
        <v>0</v>
      </c>
      <c r="AN33" s="164"/>
      <c r="AO33" s="164"/>
      <c r="AP33" s="284">
        <f t="shared" si="17"/>
        <v>0</v>
      </c>
      <c r="AQ33" s="164" t="b">
        <f t="shared" si="21"/>
        <v>1</v>
      </c>
      <c r="AR33" s="164"/>
      <c r="AS33" s="164"/>
      <c r="AT33" s="59"/>
      <c r="AU33" s="33">
        <f t="shared" si="22"/>
        <v>0</v>
      </c>
      <c r="AV33" s="8" t="b">
        <f t="shared" si="23"/>
        <v>1</v>
      </c>
      <c r="AW33" s="96">
        <f t="shared" si="13"/>
        <v>0</v>
      </c>
      <c r="AX33" s="118">
        <f t="shared" si="16"/>
        <v>0</v>
      </c>
      <c r="AY33" s="152" t="b">
        <f t="shared" si="11"/>
        <v>1</v>
      </c>
    </row>
    <row r="34" spans="1:51" s="110" customFormat="1">
      <c r="A34" s="107"/>
      <c r="B34" s="108" t="s">
        <v>22</v>
      </c>
      <c r="C34" s="630" t="s">
        <v>35</v>
      </c>
      <c r="D34" s="630"/>
      <c r="E34" s="631"/>
      <c r="F34" s="109" t="s">
        <v>136</v>
      </c>
      <c r="G34" s="92">
        <f>G35</f>
        <v>99184000</v>
      </c>
      <c r="H34" s="92">
        <f t="shared" ref="H34:AI34" si="36">H35</f>
        <v>27000000</v>
      </c>
      <c r="I34" s="92" t="e">
        <f t="shared" si="36"/>
        <v>#REF!</v>
      </c>
      <c r="J34" s="92" t="e">
        <f t="shared" si="36"/>
        <v>#REF!</v>
      </c>
      <c r="K34" s="92">
        <f t="shared" si="36"/>
        <v>72184000</v>
      </c>
      <c r="L34" s="92">
        <f t="shared" si="36"/>
        <v>16333300</v>
      </c>
      <c r="M34" s="92">
        <f t="shared" si="36"/>
        <v>55850700</v>
      </c>
      <c r="N34" s="92">
        <f t="shared" si="36"/>
        <v>0</v>
      </c>
      <c r="O34" s="92">
        <f t="shared" si="36"/>
        <v>0</v>
      </c>
      <c r="P34" s="92">
        <f t="shared" si="36"/>
        <v>0</v>
      </c>
      <c r="Q34" s="92">
        <f t="shared" si="36"/>
        <v>0</v>
      </c>
      <c r="R34" s="92">
        <f t="shared" si="36"/>
        <v>0</v>
      </c>
      <c r="S34" s="92">
        <f t="shared" si="36"/>
        <v>0</v>
      </c>
      <c r="T34" s="92">
        <f t="shared" si="36"/>
        <v>0</v>
      </c>
      <c r="U34" s="92">
        <f t="shared" si="36"/>
        <v>0</v>
      </c>
      <c r="V34" s="92">
        <f t="shared" si="36"/>
        <v>0</v>
      </c>
      <c r="W34" s="92">
        <f t="shared" si="36"/>
        <v>0</v>
      </c>
      <c r="X34" s="92">
        <f t="shared" si="36"/>
        <v>0</v>
      </c>
      <c r="Y34" s="92">
        <f t="shared" si="36"/>
        <v>0</v>
      </c>
      <c r="Z34" s="92">
        <f t="shared" si="36"/>
        <v>0</v>
      </c>
      <c r="AA34" s="92">
        <f t="shared" si="36"/>
        <v>0</v>
      </c>
      <c r="AB34" s="92">
        <f t="shared" si="36"/>
        <v>0</v>
      </c>
      <c r="AC34" s="92">
        <f t="shared" si="36"/>
        <v>0</v>
      </c>
      <c r="AD34" s="92">
        <f t="shared" si="36"/>
        <v>0</v>
      </c>
      <c r="AE34" s="92">
        <f t="shared" si="36"/>
        <v>0</v>
      </c>
      <c r="AF34" s="92">
        <f t="shared" si="36"/>
        <v>0</v>
      </c>
      <c r="AG34" s="92">
        <f t="shared" si="36"/>
        <v>0</v>
      </c>
      <c r="AH34" s="92">
        <f t="shared" si="36"/>
        <v>0</v>
      </c>
      <c r="AI34" s="92">
        <f t="shared" si="36"/>
        <v>0</v>
      </c>
      <c r="AJ34" s="373"/>
      <c r="AK34" s="284">
        <f t="shared" si="6"/>
        <v>99184000</v>
      </c>
      <c r="AL34" s="164" t="b">
        <f t="shared" si="9"/>
        <v>1</v>
      </c>
      <c r="AM34" s="284">
        <f t="shared" si="10"/>
        <v>0</v>
      </c>
      <c r="AN34" s="221"/>
      <c r="AO34" s="221"/>
      <c r="AP34" s="284">
        <f t="shared" si="17"/>
        <v>99184000</v>
      </c>
      <c r="AQ34" s="164" t="b">
        <f t="shared" si="21"/>
        <v>1</v>
      </c>
      <c r="AR34" s="221"/>
      <c r="AS34" s="221"/>
      <c r="AT34" s="236"/>
      <c r="AU34" s="113" t="e">
        <f t="shared" si="22"/>
        <v>#REF!</v>
      </c>
      <c r="AV34" s="114" t="e">
        <f t="shared" si="23"/>
        <v>#REF!</v>
      </c>
      <c r="AW34" s="96" t="e">
        <f t="shared" si="13"/>
        <v>#REF!</v>
      </c>
      <c r="AX34" s="118">
        <f t="shared" si="16"/>
        <v>99184000</v>
      </c>
      <c r="AY34" s="152" t="b">
        <f t="shared" si="11"/>
        <v>1</v>
      </c>
    </row>
    <row r="35" spans="1:51" s="8" customFormat="1">
      <c r="A35" s="27"/>
      <c r="B35" s="4"/>
      <c r="C35" s="5"/>
      <c r="D35" s="649" t="s">
        <v>15</v>
      </c>
      <c r="E35" s="675"/>
      <c r="F35" s="81" t="s">
        <v>130</v>
      </c>
      <c r="G35" s="82">
        <f>SUM(G36:G38)</f>
        <v>99184000</v>
      </c>
      <c r="H35" s="82">
        <f t="shared" ref="H35:AI35" si="37">SUM(H36:H38)</f>
        <v>27000000</v>
      </c>
      <c r="I35" s="82" t="e">
        <f t="shared" si="37"/>
        <v>#REF!</v>
      </c>
      <c r="J35" s="82" t="e">
        <f t="shared" si="37"/>
        <v>#REF!</v>
      </c>
      <c r="K35" s="82">
        <f t="shared" si="37"/>
        <v>72184000</v>
      </c>
      <c r="L35" s="82">
        <f t="shared" si="37"/>
        <v>16333300</v>
      </c>
      <c r="M35" s="82">
        <f t="shared" si="37"/>
        <v>55850700</v>
      </c>
      <c r="N35" s="82">
        <f t="shared" si="37"/>
        <v>0</v>
      </c>
      <c r="O35" s="82">
        <f t="shared" si="37"/>
        <v>0</v>
      </c>
      <c r="P35" s="82">
        <f t="shared" si="37"/>
        <v>0</v>
      </c>
      <c r="Q35" s="82">
        <f t="shared" si="37"/>
        <v>0</v>
      </c>
      <c r="R35" s="82">
        <f t="shared" si="37"/>
        <v>0</v>
      </c>
      <c r="S35" s="82">
        <f t="shared" si="37"/>
        <v>0</v>
      </c>
      <c r="T35" s="82">
        <f t="shared" si="37"/>
        <v>0</v>
      </c>
      <c r="U35" s="82">
        <f t="shared" si="37"/>
        <v>0</v>
      </c>
      <c r="V35" s="82">
        <f t="shared" si="37"/>
        <v>0</v>
      </c>
      <c r="W35" s="82">
        <f t="shared" si="37"/>
        <v>0</v>
      </c>
      <c r="X35" s="82">
        <f t="shared" si="37"/>
        <v>0</v>
      </c>
      <c r="Y35" s="82">
        <f t="shared" si="37"/>
        <v>0</v>
      </c>
      <c r="Z35" s="82">
        <f t="shared" si="37"/>
        <v>0</v>
      </c>
      <c r="AA35" s="82">
        <f t="shared" si="37"/>
        <v>0</v>
      </c>
      <c r="AB35" s="82">
        <f t="shared" si="37"/>
        <v>0</v>
      </c>
      <c r="AC35" s="82">
        <f t="shared" si="37"/>
        <v>0</v>
      </c>
      <c r="AD35" s="82">
        <f t="shared" si="37"/>
        <v>0</v>
      </c>
      <c r="AE35" s="82">
        <f t="shared" si="37"/>
        <v>0</v>
      </c>
      <c r="AF35" s="82">
        <f t="shared" si="37"/>
        <v>0</v>
      </c>
      <c r="AG35" s="82">
        <f t="shared" si="37"/>
        <v>0</v>
      </c>
      <c r="AH35" s="82">
        <f t="shared" si="37"/>
        <v>0</v>
      </c>
      <c r="AI35" s="82">
        <f t="shared" si="37"/>
        <v>0</v>
      </c>
      <c r="AJ35" s="372"/>
      <c r="AK35" s="284">
        <f t="shared" si="6"/>
        <v>99184000</v>
      </c>
      <c r="AL35" s="164" t="b">
        <f t="shared" si="9"/>
        <v>1</v>
      </c>
      <c r="AM35" s="284">
        <f t="shared" si="10"/>
        <v>0</v>
      </c>
      <c r="AN35" s="164"/>
      <c r="AO35" s="164"/>
      <c r="AP35" s="284">
        <f t="shared" si="17"/>
        <v>99184000</v>
      </c>
      <c r="AQ35" s="164" t="b">
        <f t="shared" si="21"/>
        <v>1</v>
      </c>
      <c r="AR35" s="164"/>
      <c r="AS35" s="164"/>
      <c r="AT35" s="59"/>
      <c r="AU35" s="33" t="e">
        <f t="shared" si="22"/>
        <v>#REF!</v>
      </c>
      <c r="AV35" s="8" t="e">
        <f t="shared" si="23"/>
        <v>#REF!</v>
      </c>
      <c r="AW35" s="96" t="e">
        <f t="shared" si="13"/>
        <v>#REF!</v>
      </c>
      <c r="AX35" s="118">
        <f t="shared" si="16"/>
        <v>99184000</v>
      </c>
      <c r="AY35" s="152" t="b">
        <f t="shared" si="11"/>
        <v>1</v>
      </c>
    </row>
    <row r="36" spans="1:51" s="42" customFormat="1">
      <c r="A36" s="46"/>
      <c r="B36" s="47"/>
      <c r="C36" s="48"/>
      <c r="D36" s="48"/>
      <c r="E36" s="49" t="s">
        <v>17</v>
      </c>
      <c r="F36" s="83" t="s">
        <v>18</v>
      </c>
      <c r="G36" s="84">
        <v>61800000</v>
      </c>
      <c r="H36" s="84">
        <v>17000000</v>
      </c>
      <c r="I36" s="84" t="e">
        <f>#REF!</f>
        <v>#REF!</v>
      </c>
      <c r="J36" s="84" t="e">
        <f>H36-I36</f>
        <v>#REF!</v>
      </c>
      <c r="K36" s="84">
        <f>G36-H36</f>
        <v>44800000</v>
      </c>
      <c r="L36" s="84">
        <v>16333300</v>
      </c>
      <c r="M36" s="84">
        <f>K36-L36</f>
        <v>28466700</v>
      </c>
      <c r="N36" s="84"/>
      <c r="O36" s="43"/>
      <c r="P36" s="43">
        <f>N36-O36</f>
        <v>0</v>
      </c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5"/>
      <c r="AJ36" s="374"/>
      <c r="AK36" s="284">
        <f t="shared" si="6"/>
        <v>61800000</v>
      </c>
      <c r="AL36" s="164" t="b">
        <f t="shared" si="9"/>
        <v>1</v>
      </c>
      <c r="AM36" s="284">
        <f t="shared" si="10"/>
        <v>0</v>
      </c>
      <c r="AN36" s="232"/>
      <c r="AO36" s="232"/>
      <c r="AP36" s="284">
        <f t="shared" si="17"/>
        <v>61800000</v>
      </c>
      <c r="AQ36" s="164" t="b">
        <f t="shared" si="21"/>
        <v>1</v>
      </c>
      <c r="AR36" s="232"/>
      <c r="AS36" s="232"/>
      <c r="AT36" s="72"/>
      <c r="AU36" s="41" t="e">
        <f t="shared" si="22"/>
        <v>#REF!</v>
      </c>
      <c r="AV36" s="42" t="e">
        <f t="shared" si="23"/>
        <v>#REF!</v>
      </c>
      <c r="AW36" s="96" t="e">
        <f t="shared" si="13"/>
        <v>#REF!</v>
      </c>
      <c r="AX36" s="118">
        <f t="shared" si="16"/>
        <v>61800000</v>
      </c>
      <c r="AY36" s="152" t="b">
        <f t="shared" si="11"/>
        <v>1</v>
      </c>
    </row>
    <row r="37" spans="1:51" s="42" customFormat="1">
      <c r="A37" s="46"/>
      <c r="B37" s="47"/>
      <c r="C37" s="48"/>
      <c r="D37" s="48"/>
      <c r="E37" s="49" t="s">
        <v>36</v>
      </c>
      <c r="F37" s="86" t="s">
        <v>37</v>
      </c>
      <c r="G37" s="86">
        <v>2384000</v>
      </c>
      <c r="H37" s="84"/>
      <c r="I37" s="84"/>
      <c r="J37" s="84">
        <f t="shared" ref="J37:J38" si="38">H37-I37</f>
        <v>0</v>
      </c>
      <c r="K37" s="84">
        <f>G37</f>
        <v>2384000</v>
      </c>
      <c r="L37" s="84"/>
      <c r="M37" s="84">
        <f t="shared" ref="M37:M38" si="39">K37-L37</f>
        <v>2384000</v>
      </c>
      <c r="N37" s="84"/>
      <c r="O37" s="43"/>
      <c r="P37" s="43">
        <f t="shared" ref="P37:P38" si="40">N37-O37</f>
        <v>0</v>
      </c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5"/>
      <c r="AJ37" s="374"/>
      <c r="AK37" s="284">
        <f t="shared" si="6"/>
        <v>2384000</v>
      </c>
      <c r="AL37" s="164" t="b">
        <f t="shared" si="9"/>
        <v>1</v>
      </c>
      <c r="AM37" s="284">
        <f t="shared" si="10"/>
        <v>0</v>
      </c>
      <c r="AN37" s="232"/>
      <c r="AO37" s="232"/>
      <c r="AP37" s="284">
        <f t="shared" si="17"/>
        <v>2384000</v>
      </c>
      <c r="AQ37" s="164" t="b">
        <f t="shared" si="21"/>
        <v>1</v>
      </c>
      <c r="AR37" s="232"/>
      <c r="AS37" s="232"/>
      <c r="AT37" s="72"/>
      <c r="AU37" s="41">
        <f t="shared" si="22"/>
        <v>4768000</v>
      </c>
      <c r="AV37" s="42" t="b">
        <f t="shared" si="23"/>
        <v>0</v>
      </c>
      <c r="AW37" s="96">
        <f t="shared" si="13"/>
        <v>0</v>
      </c>
      <c r="AX37" s="118">
        <f t="shared" si="16"/>
        <v>2384000</v>
      </c>
      <c r="AY37" s="152" t="b">
        <f t="shared" si="11"/>
        <v>1</v>
      </c>
    </row>
    <row r="38" spans="1:51" s="42" customFormat="1">
      <c r="A38" s="46"/>
      <c r="B38" s="47"/>
      <c r="C38" s="48"/>
      <c r="D38" s="48"/>
      <c r="E38" s="49" t="s">
        <v>38</v>
      </c>
      <c r="F38" s="83" t="s">
        <v>39</v>
      </c>
      <c r="G38" s="84">
        <v>35000000</v>
      </c>
      <c r="H38" s="84">
        <v>10000000</v>
      </c>
      <c r="I38" s="84">
        <v>1457000</v>
      </c>
      <c r="J38" s="84">
        <f t="shared" si="38"/>
        <v>8543000</v>
      </c>
      <c r="K38" s="84">
        <f>G38-H38</f>
        <v>25000000</v>
      </c>
      <c r="L38" s="84"/>
      <c r="M38" s="84">
        <f t="shared" si="39"/>
        <v>25000000</v>
      </c>
      <c r="N38" s="84"/>
      <c r="O38" s="43"/>
      <c r="P38" s="43">
        <f t="shared" si="40"/>
        <v>0</v>
      </c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5"/>
      <c r="AJ38" s="374"/>
      <c r="AK38" s="284">
        <f t="shared" si="6"/>
        <v>35000000</v>
      </c>
      <c r="AL38" s="164" t="b">
        <f t="shared" si="9"/>
        <v>1</v>
      </c>
      <c r="AM38" s="284">
        <f t="shared" si="10"/>
        <v>0</v>
      </c>
      <c r="AN38" s="232"/>
      <c r="AO38" s="232"/>
      <c r="AP38" s="284">
        <f t="shared" si="17"/>
        <v>35000000</v>
      </c>
      <c r="AQ38" s="164" t="b">
        <f t="shared" si="21"/>
        <v>1</v>
      </c>
      <c r="AR38" s="232"/>
      <c r="AS38" s="232"/>
      <c r="AT38" s="72"/>
      <c r="AU38" s="41">
        <f t="shared" si="22"/>
        <v>60000000</v>
      </c>
      <c r="AV38" s="42" t="b">
        <f t="shared" si="23"/>
        <v>0</v>
      </c>
      <c r="AW38" s="96">
        <f t="shared" si="13"/>
        <v>1457000</v>
      </c>
      <c r="AX38" s="118">
        <f t="shared" si="16"/>
        <v>35000000</v>
      </c>
      <c r="AY38" s="152" t="b">
        <f t="shared" si="11"/>
        <v>1</v>
      </c>
    </row>
    <row r="39" spans="1:51" s="8" customFormat="1">
      <c r="A39" s="27"/>
      <c r="B39" s="4"/>
      <c r="C39" s="5"/>
      <c r="D39" s="5"/>
      <c r="E39" s="6"/>
      <c r="F39" s="85"/>
      <c r="G39" s="82"/>
      <c r="H39" s="82"/>
      <c r="I39" s="82"/>
      <c r="J39" s="82"/>
      <c r="K39" s="82"/>
      <c r="L39" s="82"/>
      <c r="M39" s="82"/>
      <c r="N39" s="82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7"/>
      <c r="AJ39" s="372"/>
      <c r="AK39" s="284">
        <f t="shared" si="6"/>
        <v>0</v>
      </c>
      <c r="AL39" s="164" t="b">
        <f t="shared" si="9"/>
        <v>1</v>
      </c>
      <c r="AM39" s="284">
        <f t="shared" si="10"/>
        <v>0</v>
      </c>
      <c r="AN39" s="164"/>
      <c r="AO39" s="164"/>
      <c r="AP39" s="284">
        <f t="shared" si="17"/>
        <v>0</v>
      </c>
      <c r="AQ39" s="164" t="b">
        <f t="shared" si="21"/>
        <v>1</v>
      </c>
      <c r="AR39" s="164"/>
      <c r="AS39" s="164"/>
      <c r="AT39" s="59"/>
      <c r="AU39" s="33">
        <f t="shared" si="22"/>
        <v>0</v>
      </c>
      <c r="AV39" s="8" t="b">
        <f t="shared" si="23"/>
        <v>1</v>
      </c>
      <c r="AW39" s="96">
        <f t="shared" si="13"/>
        <v>0</v>
      </c>
      <c r="AX39" s="118">
        <f t="shared" si="16"/>
        <v>0</v>
      </c>
      <c r="AY39" s="152" t="b">
        <f t="shared" si="11"/>
        <v>1</v>
      </c>
    </row>
    <row r="40" spans="1:51" s="8" customFormat="1">
      <c r="A40" s="28"/>
      <c r="B40" s="11"/>
      <c r="C40" s="12"/>
      <c r="D40" s="12"/>
      <c r="E40" s="13"/>
      <c r="F40" s="81"/>
      <c r="G40" s="102"/>
      <c r="H40" s="102"/>
      <c r="I40" s="102"/>
      <c r="J40" s="102"/>
      <c r="K40" s="102"/>
      <c r="L40" s="102"/>
      <c r="M40" s="102"/>
      <c r="N40" s="102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10"/>
      <c r="AJ40" s="372"/>
      <c r="AK40" s="284">
        <f t="shared" si="6"/>
        <v>0</v>
      </c>
      <c r="AL40" s="164" t="b">
        <f t="shared" si="9"/>
        <v>1</v>
      </c>
      <c r="AM40" s="284">
        <f t="shared" si="10"/>
        <v>0</v>
      </c>
      <c r="AN40" s="164"/>
      <c r="AO40" s="164"/>
      <c r="AP40" s="284">
        <f t="shared" si="17"/>
        <v>0</v>
      </c>
      <c r="AQ40" s="164" t="b">
        <f t="shared" si="21"/>
        <v>1</v>
      </c>
      <c r="AR40" s="164"/>
      <c r="AS40" s="164"/>
      <c r="AT40" s="59"/>
      <c r="AU40" s="33"/>
      <c r="AW40" s="96">
        <f t="shared" si="13"/>
        <v>0</v>
      </c>
      <c r="AX40" s="118">
        <f t="shared" si="16"/>
        <v>0</v>
      </c>
      <c r="AY40" s="152" t="b">
        <f t="shared" si="11"/>
        <v>1</v>
      </c>
    </row>
    <row r="41" spans="1:51" s="8" customFormat="1">
      <c r="A41" s="158"/>
      <c r="B41" s="159"/>
      <c r="C41" s="159"/>
      <c r="D41" s="159"/>
      <c r="E41" s="159"/>
      <c r="F41" s="160"/>
      <c r="G41" s="161"/>
      <c r="H41" s="161"/>
      <c r="I41" s="161"/>
      <c r="J41" s="161"/>
      <c r="K41" s="161"/>
      <c r="L41" s="161"/>
      <c r="M41" s="161"/>
      <c r="N41" s="161"/>
      <c r="O41" s="162"/>
      <c r="P41" s="162"/>
      <c r="Q41" s="162"/>
      <c r="R41" s="162"/>
      <c r="S41" s="162"/>
      <c r="T41" s="162"/>
      <c r="U41" s="162"/>
      <c r="V41" s="162"/>
      <c r="W41" s="162"/>
      <c r="X41" s="162"/>
      <c r="Y41" s="162"/>
      <c r="Z41" s="162"/>
      <c r="AA41" s="162"/>
      <c r="AB41" s="162"/>
      <c r="AC41" s="162"/>
      <c r="AD41" s="162"/>
      <c r="AE41" s="162"/>
      <c r="AF41" s="162"/>
      <c r="AG41" s="162"/>
      <c r="AH41" s="162"/>
      <c r="AI41" s="159"/>
      <c r="AJ41" s="372"/>
      <c r="AK41" s="284">
        <f t="shared" si="6"/>
        <v>0</v>
      </c>
      <c r="AL41" s="164" t="b">
        <f t="shared" si="9"/>
        <v>1</v>
      </c>
      <c r="AM41" s="284">
        <f t="shared" si="10"/>
        <v>0</v>
      </c>
      <c r="AN41" s="164"/>
      <c r="AO41" s="164"/>
      <c r="AP41" s="284">
        <f t="shared" si="17"/>
        <v>0</v>
      </c>
      <c r="AQ41" s="164" t="b">
        <f t="shared" si="21"/>
        <v>1</v>
      </c>
      <c r="AR41" s="164"/>
      <c r="AS41" s="164"/>
      <c r="AT41" s="59"/>
      <c r="AU41" s="33"/>
      <c r="AW41" s="96">
        <f t="shared" si="13"/>
        <v>0</v>
      </c>
      <c r="AX41" s="118">
        <f t="shared" si="16"/>
        <v>0</v>
      </c>
      <c r="AY41" s="152" t="b">
        <f t="shared" si="11"/>
        <v>1</v>
      </c>
    </row>
    <row r="42" spans="1:51" s="8" customFormat="1">
      <c r="A42" s="163"/>
      <c r="B42" s="14"/>
      <c r="C42" s="14"/>
      <c r="D42" s="14"/>
      <c r="E42" s="14"/>
      <c r="F42" s="164"/>
      <c r="G42" s="165"/>
      <c r="H42" s="165"/>
      <c r="I42" s="165"/>
      <c r="J42" s="165"/>
      <c r="K42" s="165"/>
      <c r="L42" s="165"/>
      <c r="M42" s="165"/>
      <c r="N42" s="165"/>
      <c r="O42" s="166"/>
      <c r="P42" s="166"/>
      <c r="Q42" s="166"/>
      <c r="R42" s="166"/>
      <c r="S42" s="166"/>
      <c r="T42" s="166"/>
      <c r="U42" s="166"/>
      <c r="V42" s="166"/>
      <c r="W42" s="166"/>
      <c r="X42" s="166"/>
      <c r="Y42" s="166"/>
      <c r="Z42" s="166"/>
      <c r="AA42" s="166"/>
      <c r="AB42" s="166"/>
      <c r="AC42" s="166"/>
      <c r="AD42" s="166"/>
      <c r="AE42" s="166"/>
      <c r="AF42" s="166"/>
      <c r="AG42" s="166"/>
      <c r="AH42" s="166"/>
      <c r="AI42" s="14"/>
      <c r="AJ42" s="372"/>
      <c r="AK42" s="284">
        <f t="shared" si="6"/>
        <v>0</v>
      </c>
      <c r="AL42" s="164" t="b">
        <f t="shared" si="9"/>
        <v>1</v>
      </c>
      <c r="AM42" s="284">
        <f t="shared" si="10"/>
        <v>0</v>
      </c>
      <c r="AN42" s="164"/>
      <c r="AO42" s="164"/>
      <c r="AP42" s="284">
        <f t="shared" si="17"/>
        <v>0</v>
      </c>
      <c r="AQ42" s="164" t="b">
        <f t="shared" si="21"/>
        <v>1</v>
      </c>
      <c r="AR42" s="164"/>
      <c r="AS42" s="164"/>
      <c r="AT42" s="59"/>
      <c r="AU42" s="33"/>
      <c r="AW42" s="96">
        <f t="shared" si="13"/>
        <v>0</v>
      </c>
      <c r="AX42" s="118">
        <f t="shared" si="16"/>
        <v>0</v>
      </c>
      <c r="AY42" s="152" t="b">
        <f t="shared" si="11"/>
        <v>1</v>
      </c>
    </row>
    <row r="43" spans="1:51" s="8" customFormat="1">
      <c r="A43" s="163"/>
      <c r="B43" s="14"/>
      <c r="C43" s="14"/>
      <c r="D43" s="14"/>
      <c r="E43" s="14"/>
      <c r="F43" s="164"/>
      <c r="G43" s="165"/>
      <c r="H43" s="165"/>
      <c r="I43" s="165"/>
      <c r="J43" s="165"/>
      <c r="K43" s="165"/>
      <c r="L43" s="165"/>
      <c r="M43" s="165"/>
      <c r="N43" s="165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166"/>
      <c r="Z43" s="166"/>
      <c r="AA43" s="166"/>
      <c r="AB43" s="166"/>
      <c r="AC43" s="166"/>
      <c r="AD43" s="166"/>
      <c r="AE43" s="166"/>
      <c r="AF43" s="166"/>
      <c r="AG43" s="166"/>
      <c r="AH43" s="166"/>
      <c r="AI43" s="14"/>
      <c r="AJ43" s="372"/>
      <c r="AK43" s="284">
        <f t="shared" si="6"/>
        <v>0</v>
      </c>
      <c r="AL43" s="164" t="b">
        <f t="shared" si="9"/>
        <v>1</v>
      </c>
      <c r="AM43" s="284">
        <f t="shared" si="10"/>
        <v>0</v>
      </c>
      <c r="AN43" s="164"/>
      <c r="AO43" s="164"/>
      <c r="AP43" s="284">
        <f t="shared" si="17"/>
        <v>0</v>
      </c>
      <c r="AQ43" s="164" t="b">
        <f t="shared" si="21"/>
        <v>1</v>
      </c>
      <c r="AR43" s="164"/>
      <c r="AS43" s="164"/>
      <c r="AT43" s="59"/>
      <c r="AU43" s="33"/>
      <c r="AW43" s="96">
        <f t="shared" si="13"/>
        <v>0</v>
      </c>
      <c r="AX43" s="118">
        <f t="shared" si="16"/>
        <v>0</v>
      </c>
      <c r="AY43" s="152" t="b">
        <f t="shared" si="11"/>
        <v>1</v>
      </c>
    </row>
    <row r="44" spans="1:51" s="8" customFormat="1">
      <c r="A44" s="163"/>
      <c r="B44" s="14"/>
      <c r="C44" s="14"/>
      <c r="D44" s="14"/>
      <c r="E44" s="14"/>
      <c r="F44" s="164"/>
      <c r="G44" s="165"/>
      <c r="H44" s="165"/>
      <c r="I44" s="165"/>
      <c r="J44" s="165"/>
      <c r="K44" s="165"/>
      <c r="L44" s="165"/>
      <c r="M44" s="165"/>
      <c r="N44" s="165"/>
      <c r="O44" s="166"/>
      <c r="P44" s="166"/>
      <c r="Q44" s="166"/>
      <c r="R44" s="166"/>
      <c r="S44" s="166"/>
      <c r="T44" s="166"/>
      <c r="U44" s="166"/>
      <c r="V44" s="166"/>
      <c r="W44" s="166"/>
      <c r="X44" s="166"/>
      <c r="Y44" s="166"/>
      <c r="Z44" s="166"/>
      <c r="AA44" s="166"/>
      <c r="AB44" s="166"/>
      <c r="AC44" s="166"/>
      <c r="AD44" s="166"/>
      <c r="AE44" s="166"/>
      <c r="AF44" s="166"/>
      <c r="AG44" s="166"/>
      <c r="AH44" s="166"/>
      <c r="AI44" s="14"/>
      <c r="AJ44" s="372"/>
      <c r="AK44" s="284">
        <f t="shared" si="6"/>
        <v>0</v>
      </c>
      <c r="AL44" s="164" t="b">
        <f t="shared" si="9"/>
        <v>1</v>
      </c>
      <c r="AM44" s="284">
        <f t="shared" si="10"/>
        <v>0</v>
      </c>
      <c r="AN44" s="164"/>
      <c r="AO44" s="164"/>
      <c r="AP44" s="284">
        <f t="shared" si="17"/>
        <v>0</v>
      </c>
      <c r="AQ44" s="164" t="b">
        <f t="shared" si="21"/>
        <v>1</v>
      </c>
      <c r="AR44" s="164"/>
      <c r="AS44" s="164"/>
      <c r="AT44" s="59"/>
      <c r="AU44" s="33"/>
      <c r="AW44" s="96">
        <f t="shared" si="13"/>
        <v>0</v>
      </c>
      <c r="AX44" s="118">
        <f t="shared" si="16"/>
        <v>0</v>
      </c>
      <c r="AY44" s="152" t="b">
        <f t="shared" si="11"/>
        <v>1</v>
      </c>
    </row>
    <row r="45" spans="1:51" s="8" customFormat="1">
      <c r="A45" s="163"/>
      <c r="B45" s="14"/>
      <c r="C45" s="14"/>
      <c r="D45" s="14"/>
      <c r="E45" s="14"/>
      <c r="F45" s="164"/>
      <c r="G45" s="165"/>
      <c r="H45" s="165"/>
      <c r="I45" s="165"/>
      <c r="J45" s="165"/>
      <c r="K45" s="165"/>
      <c r="L45" s="165"/>
      <c r="M45" s="165"/>
      <c r="N45" s="165"/>
      <c r="O45" s="166"/>
      <c r="P45" s="166"/>
      <c r="Q45" s="166"/>
      <c r="R45" s="166"/>
      <c r="S45" s="166"/>
      <c r="T45" s="166"/>
      <c r="U45" s="166"/>
      <c r="V45" s="166"/>
      <c r="W45" s="166"/>
      <c r="X45" s="166"/>
      <c r="Y45" s="166"/>
      <c r="Z45" s="166"/>
      <c r="AA45" s="166"/>
      <c r="AB45" s="166"/>
      <c r="AC45" s="166"/>
      <c r="AD45" s="166"/>
      <c r="AE45" s="166"/>
      <c r="AF45" s="166"/>
      <c r="AG45" s="166"/>
      <c r="AH45" s="166"/>
      <c r="AI45" s="14"/>
      <c r="AJ45" s="372"/>
      <c r="AK45" s="284">
        <f t="shared" si="6"/>
        <v>0</v>
      </c>
      <c r="AL45" s="164" t="b">
        <f t="shared" si="9"/>
        <v>1</v>
      </c>
      <c r="AM45" s="284">
        <f t="shared" si="10"/>
        <v>0</v>
      </c>
      <c r="AN45" s="164"/>
      <c r="AO45" s="164"/>
      <c r="AP45" s="284">
        <f t="shared" si="17"/>
        <v>0</v>
      </c>
      <c r="AQ45" s="164" t="b">
        <f t="shared" si="21"/>
        <v>1</v>
      </c>
      <c r="AR45" s="164"/>
      <c r="AS45" s="164"/>
      <c r="AT45" s="59"/>
      <c r="AU45" s="33"/>
      <c r="AW45" s="96">
        <f t="shared" si="13"/>
        <v>0</v>
      </c>
      <c r="AX45" s="118">
        <f t="shared" si="16"/>
        <v>0</v>
      </c>
      <c r="AY45" s="152" t="b">
        <f t="shared" si="11"/>
        <v>1</v>
      </c>
    </row>
    <row r="46" spans="1:51" s="8" customFormat="1">
      <c r="A46" s="163"/>
      <c r="B46" s="14"/>
      <c r="C46" s="14"/>
      <c r="D46" s="14"/>
      <c r="E46" s="14"/>
      <c r="F46" s="164"/>
      <c r="G46" s="165"/>
      <c r="H46" s="165"/>
      <c r="I46" s="165"/>
      <c r="J46" s="165"/>
      <c r="K46" s="165"/>
      <c r="L46" s="165"/>
      <c r="M46" s="165"/>
      <c r="N46" s="165"/>
      <c r="O46" s="166"/>
      <c r="P46" s="166"/>
      <c r="Q46" s="166"/>
      <c r="R46" s="166"/>
      <c r="S46" s="166"/>
      <c r="T46" s="166"/>
      <c r="U46" s="166"/>
      <c r="V46" s="166"/>
      <c r="W46" s="166"/>
      <c r="X46" s="166"/>
      <c r="Y46" s="166"/>
      <c r="Z46" s="166"/>
      <c r="AA46" s="166"/>
      <c r="AB46" s="166"/>
      <c r="AC46" s="166"/>
      <c r="AD46" s="166"/>
      <c r="AE46" s="166"/>
      <c r="AF46" s="166"/>
      <c r="AG46" s="166"/>
      <c r="AH46" s="166"/>
      <c r="AI46" s="14"/>
      <c r="AJ46" s="372"/>
      <c r="AK46" s="284">
        <f t="shared" si="6"/>
        <v>0</v>
      </c>
      <c r="AL46" s="164" t="b">
        <f t="shared" si="9"/>
        <v>1</v>
      </c>
      <c r="AM46" s="284">
        <f t="shared" si="10"/>
        <v>0</v>
      </c>
      <c r="AN46" s="164"/>
      <c r="AO46" s="164"/>
      <c r="AP46" s="284">
        <f t="shared" si="17"/>
        <v>0</v>
      </c>
      <c r="AQ46" s="164" t="b">
        <f t="shared" si="21"/>
        <v>1</v>
      </c>
      <c r="AR46" s="164"/>
      <c r="AS46" s="164"/>
      <c r="AT46" s="59"/>
      <c r="AU46" s="33"/>
      <c r="AW46" s="96">
        <f t="shared" si="13"/>
        <v>0</v>
      </c>
      <c r="AX46" s="118">
        <f t="shared" si="16"/>
        <v>0</v>
      </c>
      <c r="AY46" s="152" t="b">
        <f t="shared" si="11"/>
        <v>1</v>
      </c>
    </row>
    <row r="47" spans="1:51" s="8" customFormat="1">
      <c r="A47" s="163"/>
      <c r="B47" s="14"/>
      <c r="C47" s="14"/>
      <c r="D47" s="14"/>
      <c r="E47" s="14"/>
      <c r="F47" s="164"/>
      <c r="G47" s="165"/>
      <c r="H47" s="165"/>
      <c r="I47" s="165"/>
      <c r="J47" s="165"/>
      <c r="K47" s="165"/>
      <c r="L47" s="165"/>
      <c r="M47" s="165"/>
      <c r="N47" s="165"/>
      <c r="O47" s="166"/>
      <c r="P47" s="166"/>
      <c r="Q47" s="166"/>
      <c r="R47" s="166"/>
      <c r="S47" s="166"/>
      <c r="T47" s="166"/>
      <c r="U47" s="166"/>
      <c r="V47" s="166"/>
      <c r="W47" s="166"/>
      <c r="X47" s="166"/>
      <c r="Y47" s="166"/>
      <c r="Z47" s="166"/>
      <c r="AA47" s="166"/>
      <c r="AB47" s="166"/>
      <c r="AC47" s="166"/>
      <c r="AD47" s="166"/>
      <c r="AE47" s="166"/>
      <c r="AF47" s="166"/>
      <c r="AG47" s="166"/>
      <c r="AH47" s="166"/>
      <c r="AI47" s="14"/>
      <c r="AJ47" s="372"/>
      <c r="AK47" s="284">
        <f t="shared" si="6"/>
        <v>0</v>
      </c>
      <c r="AL47" s="164" t="b">
        <f t="shared" si="9"/>
        <v>1</v>
      </c>
      <c r="AM47" s="284">
        <f t="shared" si="10"/>
        <v>0</v>
      </c>
      <c r="AN47" s="164"/>
      <c r="AO47" s="164"/>
      <c r="AP47" s="284">
        <f t="shared" si="17"/>
        <v>0</v>
      </c>
      <c r="AQ47" s="164" t="b">
        <f t="shared" si="21"/>
        <v>1</v>
      </c>
      <c r="AR47" s="164"/>
      <c r="AS47" s="164"/>
      <c r="AT47" s="59"/>
      <c r="AU47" s="33"/>
      <c r="AW47" s="96">
        <f t="shared" si="13"/>
        <v>0</v>
      </c>
      <c r="AX47" s="118">
        <f t="shared" si="16"/>
        <v>0</v>
      </c>
      <c r="AY47" s="152" t="b">
        <f t="shared" si="11"/>
        <v>1</v>
      </c>
    </row>
    <row r="48" spans="1:51" s="8" customFormat="1">
      <c r="A48" s="163"/>
      <c r="B48" s="14"/>
      <c r="C48" s="14"/>
      <c r="D48" s="14"/>
      <c r="E48" s="14"/>
      <c r="F48" s="164"/>
      <c r="G48" s="165"/>
      <c r="H48" s="165"/>
      <c r="I48" s="165"/>
      <c r="J48" s="165"/>
      <c r="K48" s="165"/>
      <c r="L48" s="165"/>
      <c r="M48" s="165"/>
      <c r="N48" s="165"/>
      <c r="O48" s="166"/>
      <c r="P48" s="166"/>
      <c r="Q48" s="166"/>
      <c r="R48" s="166"/>
      <c r="S48" s="166"/>
      <c r="T48" s="166"/>
      <c r="U48" s="166"/>
      <c r="V48" s="166"/>
      <c r="W48" s="166"/>
      <c r="X48" s="166"/>
      <c r="Y48" s="166"/>
      <c r="Z48" s="166"/>
      <c r="AA48" s="166"/>
      <c r="AB48" s="166"/>
      <c r="AC48" s="166"/>
      <c r="AD48" s="166"/>
      <c r="AE48" s="166"/>
      <c r="AF48" s="166"/>
      <c r="AG48" s="166"/>
      <c r="AH48" s="166"/>
      <c r="AI48" s="14"/>
      <c r="AJ48" s="372"/>
      <c r="AK48" s="284"/>
      <c r="AL48" s="164"/>
      <c r="AM48" s="284"/>
      <c r="AN48" s="164"/>
      <c r="AO48" s="164"/>
      <c r="AP48" s="284"/>
      <c r="AQ48" s="164"/>
      <c r="AR48" s="164"/>
      <c r="AS48" s="164"/>
      <c r="AT48" s="59"/>
      <c r="AU48" s="33"/>
      <c r="AW48" s="96"/>
      <c r="AX48" s="118"/>
      <c r="AY48" s="152"/>
    </row>
    <row r="49" spans="1:51" s="8" customFormat="1">
      <c r="A49" s="163"/>
      <c r="B49" s="14"/>
      <c r="C49" s="14"/>
      <c r="D49" s="14"/>
      <c r="E49" s="14"/>
      <c r="F49" s="164"/>
      <c r="G49" s="165"/>
      <c r="H49" s="165"/>
      <c r="I49" s="165"/>
      <c r="J49" s="165"/>
      <c r="K49" s="165"/>
      <c r="L49" s="165"/>
      <c r="M49" s="165"/>
      <c r="N49" s="165"/>
      <c r="O49" s="166"/>
      <c r="P49" s="166"/>
      <c r="Q49" s="166"/>
      <c r="R49" s="166"/>
      <c r="S49" s="166"/>
      <c r="T49" s="166"/>
      <c r="U49" s="166"/>
      <c r="V49" s="166"/>
      <c r="W49" s="166"/>
      <c r="X49" s="166"/>
      <c r="Y49" s="166"/>
      <c r="Z49" s="166"/>
      <c r="AA49" s="166"/>
      <c r="AB49" s="166"/>
      <c r="AC49" s="166"/>
      <c r="AD49" s="166"/>
      <c r="AE49" s="166"/>
      <c r="AF49" s="166"/>
      <c r="AG49" s="166"/>
      <c r="AH49" s="166"/>
      <c r="AI49" s="14"/>
      <c r="AJ49" s="372"/>
      <c r="AK49" s="284"/>
      <c r="AL49" s="164"/>
      <c r="AM49" s="284"/>
      <c r="AN49" s="164"/>
      <c r="AO49" s="164"/>
      <c r="AP49" s="284"/>
      <c r="AQ49" s="164"/>
      <c r="AR49" s="164"/>
      <c r="AS49" s="164"/>
      <c r="AT49" s="59"/>
      <c r="AU49" s="33"/>
      <c r="AW49" s="96"/>
      <c r="AX49" s="118"/>
      <c r="AY49" s="152"/>
    </row>
    <row r="50" spans="1:51" s="8" customFormat="1">
      <c r="A50" s="163"/>
      <c r="B50" s="14"/>
      <c r="C50" s="14"/>
      <c r="D50" s="14"/>
      <c r="E50" s="14"/>
      <c r="F50" s="164"/>
      <c r="G50" s="165"/>
      <c r="H50" s="165"/>
      <c r="I50" s="165"/>
      <c r="J50" s="165"/>
      <c r="K50" s="165"/>
      <c r="L50" s="165"/>
      <c r="M50" s="165"/>
      <c r="N50" s="165"/>
      <c r="O50" s="166"/>
      <c r="P50" s="166"/>
      <c r="Q50" s="166"/>
      <c r="R50" s="166"/>
      <c r="S50" s="166"/>
      <c r="T50" s="166"/>
      <c r="U50" s="166"/>
      <c r="V50" s="166"/>
      <c r="W50" s="166"/>
      <c r="X50" s="166"/>
      <c r="Y50" s="166"/>
      <c r="Z50" s="166"/>
      <c r="AA50" s="166"/>
      <c r="AB50" s="166"/>
      <c r="AC50" s="166"/>
      <c r="AD50" s="166"/>
      <c r="AE50" s="166"/>
      <c r="AF50" s="166"/>
      <c r="AG50" s="166"/>
      <c r="AH50" s="166"/>
      <c r="AI50" s="14"/>
      <c r="AJ50" s="372"/>
      <c r="AK50" s="284"/>
      <c r="AL50" s="164"/>
      <c r="AM50" s="284"/>
      <c r="AN50" s="164"/>
      <c r="AO50" s="164"/>
      <c r="AP50" s="284"/>
      <c r="AQ50" s="164"/>
      <c r="AR50" s="164"/>
      <c r="AS50" s="164"/>
      <c r="AT50" s="59"/>
      <c r="AU50" s="33"/>
      <c r="AW50" s="96"/>
      <c r="AX50" s="118"/>
      <c r="AY50" s="152"/>
    </row>
    <row r="51" spans="1:51" s="8" customFormat="1">
      <c r="A51" s="163"/>
      <c r="B51" s="14"/>
      <c r="C51" s="14"/>
      <c r="D51" s="14"/>
      <c r="E51" s="14"/>
      <c r="F51" s="164"/>
      <c r="G51" s="165"/>
      <c r="H51" s="165"/>
      <c r="I51" s="165"/>
      <c r="J51" s="165"/>
      <c r="K51" s="165"/>
      <c r="L51" s="165"/>
      <c r="M51" s="165"/>
      <c r="N51" s="165"/>
      <c r="O51" s="166"/>
      <c r="P51" s="166"/>
      <c r="Q51" s="166"/>
      <c r="R51" s="166"/>
      <c r="S51" s="166"/>
      <c r="T51" s="166"/>
      <c r="U51" s="166"/>
      <c r="V51" s="166"/>
      <c r="W51" s="166"/>
      <c r="X51" s="166"/>
      <c r="Y51" s="166"/>
      <c r="Z51" s="166"/>
      <c r="AA51" s="166"/>
      <c r="AB51" s="166"/>
      <c r="AC51" s="166"/>
      <c r="AD51" s="166"/>
      <c r="AE51" s="166"/>
      <c r="AF51" s="166"/>
      <c r="AG51" s="166"/>
      <c r="AH51" s="166"/>
      <c r="AI51" s="14"/>
      <c r="AJ51" s="372"/>
      <c r="AK51" s="284">
        <f t="shared" si="6"/>
        <v>0</v>
      </c>
      <c r="AL51" s="164" t="b">
        <f t="shared" si="9"/>
        <v>1</v>
      </c>
      <c r="AM51" s="284">
        <f t="shared" si="10"/>
        <v>0</v>
      </c>
      <c r="AN51" s="164"/>
      <c r="AO51" s="164"/>
      <c r="AP51" s="284">
        <f t="shared" si="17"/>
        <v>0</v>
      </c>
      <c r="AQ51" s="164" t="b">
        <f t="shared" si="21"/>
        <v>1</v>
      </c>
      <c r="AR51" s="164"/>
      <c r="AS51" s="164"/>
      <c r="AT51" s="59"/>
      <c r="AU51" s="33"/>
      <c r="AW51" s="96"/>
      <c r="AX51" s="118"/>
      <c r="AY51" s="152"/>
    </row>
    <row r="52" spans="1:51" s="8" customFormat="1">
      <c r="A52" s="163"/>
      <c r="B52" s="14"/>
      <c r="C52" s="14"/>
      <c r="D52" s="14"/>
      <c r="E52" s="14"/>
      <c r="F52" s="164"/>
      <c r="G52" s="165"/>
      <c r="H52" s="165"/>
      <c r="I52" s="165"/>
      <c r="J52" s="165"/>
      <c r="K52" s="165"/>
      <c r="L52" s="165"/>
      <c r="M52" s="165"/>
      <c r="N52" s="165"/>
      <c r="O52" s="166"/>
      <c r="P52" s="166"/>
      <c r="Q52" s="166"/>
      <c r="R52" s="166"/>
      <c r="S52" s="166"/>
      <c r="T52" s="166"/>
      <c r="U52" s="166"/>
      <c r="V52" s="166"/>
      <c r="W52" s="166"/>
      <c r="X52" s="166"/>
      <c r="Y52" s="166"/>
      <c r="Z52" s="166"/>
      <c r="AA52" s="166"/>
      <c r="AB52" s="166"/>
      <c r="AC52" s="166"/>
      <c r="AD52" s="166"/>
      <c r="AE52" s="166"/>
      <c r="AF52" s="166"/>
      <c r="AG52" s="166"/>
      <c r="AH52" s="166"/>
      <c r="AI52" s="14"/>
      <c r="AJ52" s="372"/>
      <c r="AK52" s="284">
        <f t="shared" si="6"/>
        <v>0</v>
      </c>
      <c r="AL52" s="164" t="b">
        <f t="shared" si="9"/>
        <v>1</v>
      </c>
      <c r="AM52" s="284">
        <f t="shared" si="10"/>
        <v>0</v>
      </c>
      <c r="AN52" s="164"/>
      <c r="AO52" s="164"/>
      <c r="AP52" s="284">
        <f t="shared" si="17"/>
        <v>0</v>
      </c>
      <c r="AQ52" s="164" t="b">
        <f t="shared" si="21"/>
        <v>1</v>
      </c>
      <c r="AR52" s="164"/>
      <c r="AS52" s="164"/>
      <c r="AT52" s="59"/>
      <c r="AU52" s="33"/>
      <c r="AW52" s="96"/>
      <c r="AX52" s="118"/>
      <c r="AY52" s="152"/>
    </row>
    <row r="53" spans="1:51" s="8" customFormat="1">
      <c r="A53" s="163"/>
      <c r="B53" s="14"/>
      <c r="C53" s="14"/>
      <c r="D53" s="14"/>
      <c r="E53" s="14"/>
      <c r="F53" s="164"/>
      <c r="G53" s="165"/>
      <c r="H53" s="165"/>
      <c r="I53" s="165"/>
      <c r="J53" s="165"/>
      <c r="K53" s="165"/>
      <c r="L53" s="165"/>
      <c r="M53" s="165"/>
      <c r="N53" s="165"/>
      <c r="O53" s="166"/>
      <c r="P53" s="166"/>
      <c r="Q53" s="166"/>
      <c r="R53" s="166"/>
      <c r="S53" s="166"/>
      <c r="T53" s="166"/>
      <c r="U53" s="166"/>
      <c r="V53" s="166"/>
      <c r="W53" s="166"/>
      <c r="X53" s="166"/>
      <c r="Y53" s="166"/>
      <c r="Z53" s="166"/>
      <c r="AA53" s="166"/>
      <c r="AB53" s="166"/>
      <c r="AC53" s="166"/>
      <c r="AD53" s="166"/>
      <c r="AE53" s="166"/>
      <c r="AF53" s="166"/>
      <c r="AG53" s="166"/>
      <c r="AH53" s="166"/>
      <c r="AI53" s="14"/>
      <c r="AJ53" s="372"/>
      <c r="AK53" s="284">
        <f t="shared" si="6"/>
        <v>0</v>
      </c>
      <c r="AL53" s="164" t="b">
        <f t="shared" si="9"/>
        <v>1</v>
      </c>
      <c r="AM53" s="284">
        <f t="shared" si="10"/>
        <v>0</v>
      </c>
      <c r="AN53" s="164"/>
      <c r="AO53" s="164"/>
      <c r="AP53" s="284">
        <f t="shared" si="17"/>
        <v>0</v>
      </c>
      <c r="AQ53" s="164" t="b">
        <f t="shared" si="21"/>
        <v>1</v>
      </c>
      <c r="AR53" s="164"/>
      <c r="AS53" s="164"/>
      <c r="AT53" s="59"/>
      <c r="AU53" s="33"/>
      <c r="AW53" s="96"/>
      <c r="AX53" s="118"/>
      <c r="AY53" s="152"/>
    </row>
    <row r="54" spans="1:51" s="8" customFormat="1">
      <c r="A54" s="163"/>
      <c r="B54" s="14"/>
      <c r="C54" s="14"/>
      <c r="D54" s="14"/>
      <c r="E54" s="14"/>
      <c r="F54" s="164"/>
      <c r="G54" s="165"/>
      <c r="H54" s="165"/>
      <c r="I54" s="165"/>
      <c r="J54" s="165"/>
      <c r="K54" s="165"/>
      <c r="L54" s="165"/>
      <c r="M54" s="165"/>
      <c r="N54" s="165"/>
      <c r="O54" s="166"/>
      <c r="P54" s="166"/>
      <c r="Q54" s="166"/>
      <c r="R54" s="166"/>
      <c r="S54" s="166"/>
      <c r="T54" s="166"/>
      <c r="U54" s="166"/>
      <c r="V54" s="166"/>
      <c r="W54" s="166"/>
      <c r="X54" s="166"/>
      <c r="Y54" s="166"/>
      <c r="Z54" s="166"/>
      <c r="AA54" s="166"/>
      <c r="AB54" s="166"/>
      <c r="AC54" s="166"/>
      <c r="AD54" s="166"/>
      <c r="AE54" s="166"/>
      <c r="AF54" s="166"/>
      <c r="AG54" s="166"/>
      <c r="AH54" s="166"/>
      <c r="AI54" s="14"/>
      <c r="AJ54" s="372"/>
      <c r="AK54" s="284">
        <f t="shared" si="6"/>
        <v>0</v>
      </c>
      <c r="AL54" s="164" t="b">
        <f t="shared" si="9"/>
        <v>1</v>
      </c>
      <c r="AM54" s="284">
        <f t="shared" si="10"/>
        <v>0</v>
      </c>
      <c r="AN54" s="164"/>
      <c r="AO54" s="164"/>
      <c r="AP54" s="284">
        <f t="shared" si="17"/>
        <v>0</v>
      </c>
      <c r="AQ54" s="164" t="b">
        <f t="shared" si="21"/>
        <v>1</v>
      </c>
      <c r="AR54" s="164"/>
      <c r="AS54" s="164"/>
      <c r="AT54" s="59"/>
      <c r="AU54" s="33"/>
      <c r="AW54" s="96">
        <f t="shared" si="13"/>
        <v>0</v>
      </c>
      <c r="AX54" s="118">
        <f t="shared" si="16"/>
        <v>0</v>
      </c>
      <c r="AY54" s="152" t="b">
        <f t="shared" si="11"/>
        <v>1</v>
      </c>
    </row>
    <row r="55" spans="1:51" s="8" customFormat="1">
      <c r="A55" s="163"/>
      <c r="B55" s="14"/>
      <c r="C55" s="14"/>
      <c r="D55" s="14"/>
      <c r="E55" s="14"/>
      <c r="F55" s="164"/>
      <c r="G55" s="165"/>
      <c r="H55" s="165"/>
      <c r="I55" s="165"/>
      <c r="J55" s="165"/>
      <c r="K55" s="165"/>
      <c r="L55" s="165"/>
      <c r="M55" s="165"/>
      <c r="N55" s="165"/>
      <c r="O55" s="166"/>
      <c r="P55" s="166"/>
      <c r="Q55" s="166"/>
      <c r="R55" s="166"/>
      <c r="S55" s="166"/>
      <c r="T55" s="166"/>
      <c r="U55" s="166"/>
      <c r="V55" s="166"/>
      <c r="W55" s="166"/>
      <c r="X55" s="166"/>
      <c r="Y55" s="166"/>
      <c r="Z55" s="166"/>
      <c r="AA55" s="166"/>
      <c r="AB55" s="166"/>
      <c r="AC55" s="166"/>
      <c r="AD55" s="166"/>
      <c r="AE55" s="166"/>
      <c r="AF55" s="166"/>
      <c r="AG55" s="166"/>
      <c r="AH55" s="166"/>
      <c r="AI55" s="14"/>
      <c r="AJ55" s="372"/>
      <c r="AK55" s="284"/>
      <c r="AL55" s="164"/>
      <c r="AM55" s="284"/>
      <c r="AN55" s="164"/>
      <c r="AO55" s="164"/>
      <c r="AP55" s="284">
        <f t="shared" si="17"/>
        <v>0</v>
      </c>
      <c r="AQ55" s="164" t="b">
        <f t="shared" si="21"/>
        <v>1</v>
      </c>
      <c r="AR55" s="164"/>
      <c r="AS55" s="164"/>
      <c r="AT55" s="59"/>
      <c r="AU55" s="33"/>
      <c r="AW55" s="96"/>
      <c r="AX55" s="118"/>
      <c r="AY55" s="152"/>
    </row>
    <row r="56" spans="1:51" s="8" customFormat="1">
      <c r="A56" s="167"/>
      <c r="B56" s="168"/>
      <c r="C56" s="168"/>
      <c r="D56" s="168"/>
      <c r="E56" s="168"/>
      <c r="F56" s="169"/>
      <c r="G56" s="170"/>
      <c r="H56" s="170"/>
      <c r="I56" s="170"/>
      <c r="J56" s="170"/>
      <c r="K56" s="170"/>
      <c r="L56" s="170"/>
      <c r="M56" s="170"/>
      <c r="N56" s="170"/>
      <c r="O56" s="171"/>
      <c r="P56" s="171"/>
      <c r="Q56" s="171"/>
      <c r="R56" s="171"/>
      <c r="S56" s="171"/>
      <c r="T56" s="171"/>
      <c r="U56" s="171"/>
      <c r="V56" s="171"/>
      <c r="W56" s="171"/>
      <c r="X56" s="171"/>
      <c r="Y56" s="171"/>
      <c r="Z56" s="171"/>
      <c r="AA56" s="171"/>
      <c r="AB56" s="171"/>
      <c r="AC56" s="171"/>
      <c r="AD56" s="171"/>
      <c r="AE56" s="171"/>
      <c r="AF56" s="171"/>
      <c r="AG56" s="171"/>
      <c r="AH56" s="171"/>
      <c r="AI56" s="168"/>
      <c r="AJ56" s="372"/>
      <c r="AK56" s="284">
        <f t="shared" si="6"/>
        <v>0</v>
      </c>
      <c r="AL56" s="164" t="b">
        <f t="shared" si="9"/>
        <v>1</v>
      </c>
      <c r="AM56" s="284">
        <f t="shared" si="10"/>
        <v>0</v>
      </c>
      <c r="AN56" s="164"/>
      <c r="AO56" s="164"/>
      <c r="AP56" s="284">
        <f t="shared" si="17"/>
        <v>0</v>
      </c>
      <c r="AQ56" s="164" t="b">
        <f t="shared" si="21"/>
        <v>1</v>
      </c>
      <c r="AR56" s="164"/>
      <c r="AS56" s="164"/>
      <c r="AT56" s="59"/>
      <c r="AU56" s="33"/>
      <c r="AW56" s="96">
        <f t="shared" si="13"/>
        <v>0</v>
      </c>
      <c r="AX56" s="118">
        <f t="shared" si="16"/>
        <v>0</v>
      </c>
      <c r="AY56" s="152" t="b">
        <f t="shared" si="11"/>
        <v>1</v>
      </c>
    </row>
    <row r="57" spans="1:51" s="3" customFormat="1">
      <c r="A57" s="632" t="s">
        <v>0</v>
      </c>
      <c r="B57" s="632" t="s">
        <v>1</v>
      </c>
      <c r="C57" s="632"/>
      <c r="D57" s="632"/>
      <c r="E57" s="632"/>
      <c r="F57" s="632" t="s">
        <v>3</v>
      </c>
      <c r="G57" s="632" t="s">
        <v>4</v>
      </c>
      <c r="H57" s="637" t="s">
        <v>387</v>
      </c>
      <c r="I57" s="638"/>
      <c r="J57" s="638"/>
      <c r="K57" s="638"/>
      <c r="L57" s="638"/>
      <c r="M57" s="638"/>
      <c r="N57" s="638"/>
      <c r="O57" s="638"/>
      <c r="P57" s="638"/>
      <c r="Q57" s="638"/>
      <c r="R57" s="638"/>
      <c r="S57" s="638"/>
      <c r="T57" s="638"/>
      <c r="U57" s="638"/>
      <c r="V57" s="638"/>
      <c r="W57" s="638"/>
      <c r="X57" s="638"/>
      <c r="Y57" s="638"/>
      <c r="Z57" s="638"/>
      <c r="AA57" s="638"/>
      <c r="AB57" s="638"/>
      <c r="AC57" s="638"/>
      <c r="AD57" s="638"/>
      <c r="AE57" s="638"/>
      <c r="AF57" s="638"/>
      <c r="AG57" s="543"/>
      <c r="AH57" s="544"/>
      <c r="AI57" s="632" t="s">
        <v>11</v>
      </c>
      <c r="AJ57" s="375"/>
      <c r="AK57" s="284"/>
      <c r="AL57" s="164"/>
      <c r="AM57" s="328" t="e">
        <f t="shared" si="10"/>
        <v>#VALUE!</v>
      </c>
      <c r="AN57" s="311"/>
      <c r="AO57" s="311"/>
      <c r="AP57" s="284" t="e">
        <f t="shared" si="17"/>
        <v>#VALUE!</v>
      </c>
      <c r="AQ57" s="164" t="e">
        <f t="shared" si="21"/>
        <v>#VALUE!</v>
      </c>
      <c r="AR57" s="311"/>
      <c r="AS57" s="311"/>
      <c r="AT57" s="152"/>
      <c r="AW57" s="96">
        <f t="shared" si="13"/>
        <v>0</v>
      </c>
      <c r="AX57" s="118" t="e">
        <f t="shared" si="16"/>
        <v>#VALUE!</v>
      </c>
      <c r="AY57" s="152" t="e">
        <f t="shared" si="11"/>
        <v>#VALUE!</v>
      </c>
    </row>
    <row r="58" spans="1:51" s="3" customFormat="1">
      <c r="A58" s="633"/>
      <c r="B58" s="633"/>
      <c r="C58" s="633"/>
      <c r="D58" s="633"/>
      <c r="E58" s="633"/>
      <c r="F58" s="633"/>
      <c r="G58" s="633"/>
      <c r="H58" s="634" t="s">
        <v>5</v>
      </c>
      <c r="I58" s="635"/>
      <c r="J58" s="636"/>
      <c r="K58" s="634" t="s">
        <v>240</v>
      </c>
      <c r="L58" s="635"/>
      <c r="M58" s="636"/>
      <c r="N58" s="634" t="s">
        <v>6</v>
      </c>
      <c r="O58" s="635"/>
      <c r="P58" s="636"/>
      <c r="Q58" s="634" t="s">
        <v>273</v>
      </c>
      <c r="R58" s="635"/>
      <c r="S58" s="636"/>
      <c r="T58" s="634" t="s">
        <v>9</v>
      </c>
      <c r="U58" s="635"/>
      <c r="V58" s="636"/>
      <c r="W58" s="637" t="s">
        <v>374</v>
      </c>
      <c r="X58" s="638"/>
      <c r="Y58" s="639"/>
      <c r="Z58" s="634" t="s">
        <v>272</v>
      </c>
      <c r="AA58" s="635"/>
      <c r="AB58" s="636"/>
      <c r="AC58" s="637" t="s">
        <v>375</v>
      </c>
      <c r="AD58" s="638"/>
      <c r="AE58" s="639"/>
      <c r="AF58" s="637" t="s">
        <v>376</v>
      </c>
      <c r="AG58" s="638"/>
      <c r="AH58" s="639"/>
      <c r="AI58" s="633"/>
      <c r="AJ58" s="375"/>
      <c r="AK58" s="284"/>
      <c r="AL58" s="164"/>
      <c r="AM58" s="328">
        <f t="shared" si="10"/>
        <v>0</v>
      </c>
      <c r="AN58" s="311"/>
      <c r="AO58" s="311"/>
      <c r="AP58" s="284" t="e">
        <f t="shared" si="17"/>
        <v>#VALUE!</v>
      </c>
      <c r="AQ58" s="164" t="e">
        <f t="shared" si="21"/>
        <v>#VALUE!</v>
      </c>
      <c r="AR58" s="311"/>
      <c r="AS58" s="311"/>
      <c r="AT58" s="152"/>
      <c r="AW58" s="96" t="e">
        <f>I58+L58+O58+R58+U58+W58</f>
        <v>#VALUE!</v>
      </c>
      <c r="AX58" s="118" t="e">
        <f>H58+K58+N58+Q58+T58+#REF!</f>
        <v>#VALUE!</v>
      </c>
      <c r="AY58" s="152" t="e">
        <f t="shared" si="11"/>
        <v>#VALUE!</v>
      </c>
    </row>
    <row r="59" spans="1:51">
      <c r="A59" s="142"/>
      <c r="B59" s="143"/>
      <c r="C59" s="144"/>
      <c r="D59" s="144"/>
      <c r="E59" s="145"/>
      <c r="F59" s="146"/>
      <c r="G59" s="146"/>
      <c r="H59" s="491" t="s">
        <v>237</v>
      </c>
      <c r="I59" s="141" t="s">
        <v>238</v>
      </c>
      <c r="J59" s="489" t="s">
        <v>235</v>
      </c>
      <c r="K59" s="491" t="s">
        <v>237</v>
      </c>
      <c r="L59" s="141" t="s">
        <v>238</v>
      </c>
      <c r="M59" s="489" t="s">
        <v>235</v>
      </c>
      <c r="N59" s="491" t="s">
        <v>237</v>
      </c>
      <c r="O59" s="141" t="s">
        <v>238</v>
      </c>
      <c r="P59" s="489" t="s">
        <v>235</v>
      </c>
      <c r="Q59" s="491" t="s">
        <v>237</v>
      </c>
      <c r="R59" s="141" t="s">
        <v>238</v>
      </c>
      <c r="S59" s="489" t="s">
        <v>235</v>
      </c>
      <c r="T59" s="491" t="s">
        <v>237</v>
      </c>
      <c r="U59" s="141" t="s">
        <v>238</v>
      </c>
      <c r="V59" s="489" t="s">
        <v>235</v>
      </c>
      <c r="W59" s="491" t="s">
        <v>237</v>
      </c>
      <c r="X59" s="141" t="s">
        <v>238</v>
      </c>
      <c r="Y59" s="489" t="s">
        <v>235</v>
      </c>
      <c r="Z59" s="491" t="s">
        <v>237</v>
      </c>
      <c r="AA59" s="141" t="s">
        <v>238</v>
      </c>
      <c r="AB59" s="489" t="s">
        <v>235</v>
      </c>
      <c r="AC59" s="491" t="s">
        <v>237</v>
      </c>
      <c r="AD59" s="141" t="s">
        <v>238</v>
      </c>
      <c r="AE59" s="489" t="s">
        <v>235</v>
      </c>
      <c r="AF59" s="491" t="s">
        <v>237</v>
      </c>
      <c r="AG59" s="141" t="s">
        <v>238</v>
      </c>
      <c r="AH59" s="489" t="s">
        <v>235</v>
      </c>
      <c r="AI59" s="146"/>
      <c r="AJ59" s="376"/>
      <c r="AK59" s="284"/>
      <c r="AL59" s="164"/>
      <c r="AM59" s="328">
        <f t="shared" si="10"/>
        <v>0</v>
      </c>
      <c r="AN59" s="278"/>
      <c r="AO59" s="278"/>
      <c r="AP59" s="284" t="e">
        <f t="shared" si="17"/>
        <v>#VALUE!</v>
      </c>
      <c r="AQ59" s="164" t="e">
        <f t="shared" si="21"/>
        <v>#VALUE!</v>
      </c>
      <c r="AR59" s="278"/>
      <c r="AS59" s="278"/>
      <c r="AW59" s="96" t="e">
        <f t="shared" ref="AW59" si="41">I59+L59+O59+R59+U59+X59</f>
        <v>#VALUE!</v>
      </c>
      <c r="AX59" s="118" t="e">
        <f t="shared" ref="AX59" si="42">H59+K59+N59+Q59+T59+W59</f>
        <v>#VALUE!</v>
      </c>
      <c r="AY59" s="152" t="e">
        <f t="shared" si="11"/>
        <v>#VALUE!</v>
      </c>
    </row>
    <row r="60" spans="1:51">
      <c r="A60" s="147"/>
      <c r="B60" s="148"/>
      <c r="C60" s="149"/>
      <c r="D60" s="149"/>
      <c r="E60" s="150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  <c r="U60" s="151"/>
      <c r="V60" s="151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376"/>
      <c r="AK60" s="284">
        <f t="shared" si="6"/>
        <v>0</v>
      </c>
      <c r="AL60" s="164" t="b">
        <f t="shared" si="9"/>
        <v>1</v>
      </c>
      <c r="AM60" s="284">
        <f t="shared" si="10"/>
        <v>0</v>
      </c>
      <c r="AN60" s="278"/>
      <c r="AO60" s="278"/>
      <c r="AP60" s="284">
        <f t="shared" si="17"/>
        <v>0</v>
      </c>
      <c r="AQ60" s="164" t="b">
        <f t="shared" si="21"/>
        <v>1</v>
      </c>
      <c r="AR60" s="278"/>
      <c r="AS60" s="278"/>
      <c r="AV60" s="42" t="b">
        <f t="shared" ref="AV60" si="43">G60=AU60</f>
        <v>1</v>
      </c>
      <c r="AW60" s="96">
        <f t="shared" si="13"/>
        <v>0</v>
      </c>
      <c r="AX60" s="118">
        <f t="shared" si="16"/>
        <v>0</v>
      </c>
      <c r="AY60" s="152" t="b">
        <f t="shared" si="11"/>
        <v>1</v>
      </c>
    </row>
    <row r="61" spans="1:51" s="110" customFormat="1">
      <c r="A61" s="107"/>
      <c r="B61" s="108" t="s">
        <v>22</v>
      </c>
      <c r="C61" s="630" t="s">
        <v>40</v>
      </c>
      <c r="D61" s="630"/>
      <c r="E61" s="631"/>
      <c r="F61" s="109" t="s">
        <v>137</v>
      </c>
      <c r="G61" s="92">
        <f>G62+G71</f>
        <v>608106701</v>
      </c>
      <c r="H61" s="92">
        <f t="shared" ref="H61:AI61" si="44">H62+H71</f>
        <v>163700000</v>
      </c>
      <c r="I61" s="92" t="e">
        <f t="shared" si="44"/>
        <v>#REF!</v>
      </c>
      <c r="J61" s="92" t="e">
        <f t="shared" si="44"/>
        <v>#REF!</v>
      </c>
      <c r="K61" s="92">
        <f t="shared" si="44"/>
        <v>444406701</v>
      </c>
      <c r="L61" s="92" t="e">
        <f t="shared" si="44"/>
        <v>#REF!</v>
      </c>
      <c r="M61" s="92" t="e">
        <f t="shared" si="44"/>
        <v>#REF!</v>
      </c>
      <c r="N61" s="92">
        <f t="shared" si="44"/>
        <v>0</v>
      </c>
      <c r="O61" s="92">
        <f t="shared" si="44"/>
        <v>0</v>
      </c>
      <c r="P61" s="92">
        <f t="shared" si="44"/>
        <v>0</v>
      </c>
      <c r="Q61" s="92">
        <f t="shared" si="44"/>
        <v>0</v>
      </c>
      <c r="R61" s="92">
        <f t="shared" si="44"/>
        <v>0</v>
      </c>
      <c r="S61" s="92">
        <f t="shared" si="44"/>
        <v>0</v>
      </c>
      <c r="T61" s="92">
        <f t="shared" si="44"/>
        <v>0</v>
      </c>
      <c r="U61" s="92">
        <f t="shared" si="44"/>
        <v>0</v>
      </c>
      <c r="V61" s="92">
        <f t="shared" si="44"/>
        <v>0</v>
      </c>
      <c r="W61" s="92">
        <f t="shared" si="44"/>
        <v>0</v>
      </c>
      <c r="X61" s="92">
        <f t="shared" si="44"/>
        <v>0</v>
      </c>
      <c r="Y61" s="92">
        <f t="shared" si="44"/>
        <v>0</v>
      </c>
      <c r="Z61" s="92">
        <f t="shared" si="44"/>
        <v>0</v>
      </c>
      <c r="AA61" s="92">
        <f t="shared" si="44"/>
        <v>0</v>
      </c>
      <c r="AB61" s="92">
        <f t="shared" si="44"/>
        <v>0</v>
      </c>
      <c r="AC61" s="92">
        <f t="shared" si="44"/>
        <v>0</v>
      </c>
      <c r="AD61" s="92">
        <f t="shared" si="44"/>
        <v>0</v>
      </c>
      <c r="AE61" s="92">
        <f t="shared" si="44"/>
        <v>0</v>
      </c>
      <c r="AF61" s="92">
        <f t="shared" si="44"/>
        <v>0</v>
      </c>
      <c r="AG61" s="92">
        <f t="shared" si="44"/>
        <v>0</v>
      </c>
      <c r="AH61" s="92">
        <f t="shared" si="44"/>
        <v>0</v>
      </c>
      <c r="AI61" s="92">
        <f t="shared" si="44"/>
        <v>0</v>
      </c>
      <c r="AJ61" s="373"/>
      <c r="AK61" s="284">
        <f t="shared" si="6"/>
        <v>608106701</v>
      </c>
      <c r="AL61" s="164" t="b">
        <f t="shared" si="9"/>
        <v>1</v>
      </c>
      <c r="AM61" s="284">
        <f t="shared" si="10"/>
        <v>0</v>
      </c>
      <c r="AN61" s="221"/>
      <c r="AO61" s="221"/>
      <c r="AP61" s="284">
        <f t="shared" si="17"/>
        <v>608106701</v>
      </c>
      <c r="AQ61" s="164" t="b">
        <f t="shared" si="21"/>
        <v>1</v>
      </c>
      <c r="AR61" s="221"/>
      <c r="AS61" s="221"/>
      <c r="AT61" s="236"/>
      <c r="AU61" s="113" t="e">
        <f t="shared" si="22"/>
        <v>#REF!</v>
      </c>
      <c r="AV61" s="114" t="e">
        <f t="shared" si="23"/>
        <v>#REF!</v>
      </c>
      <c r="AW61" s="96" t="e">
        <f t="shared" si="13"/>
        <v>#REF!</v>
      </c>
      <c r="AX61" s="118">
        <f t="shared" si="16"/>
        <v>608106701</v>
      </c>
      <c r="AY61" s="152" t="b">
        <f t="shared" si="11"/>
        <v>1</v>
      </c>
    </row>
    <row r="62" spans="1:51" s="59" customFormat="1">
      <c r="A62" s="342"/>
      <c r="B62" s="343"/>
      <c r="C62" s="344"/>
      <c r="D62" s="647" t="s">
        <v>14</v>
      </c>
      <c r="E62" s="648"/>
      <c r="F62" s="81" t="s">
        <v>131</v>
      </c>
      <c r="G62" s="82">
        <f>SUM(G63:G70)</f>
        <v>400050000</v>
      </c>
      <c r="H62" s="82">
        <f t="shared" ref="H62:AF62" si="45">SUM(H63:H70)</f>
        <v>91300000</v>
      </c>
      <c r="I62" s="82" t="e">
        <f t="shared" si="45"/>
        <v>#REF!</v>
      </c>
      <c r="J62" s="82" t="e">
        <f t="shared" si="45"/>
        <v>#REF!</v>
      </c>
      <c r="K62" s="82">
        <f t="shared" si="45"/>
        <v>308750000</v>
      </c>
      <c r="L62" s="82">
        <f t="shared" si="45"/>
        <v>124360000</v>
      </c>
      <c r="M62" s="82">
        <f t="shared" si="45"/>
        <v>184390000</v>
      </c>
      <c r="N62" s="82">
        <f t="shared" si="45"/>
        <v>0</v>
      </c>
      <c r="O62" s="82">
        <f t="shared" si="45"/>
        <v>0</v>
      </c>
      <c r="P62" s="82">
        <f t="shared" si="45"/>
        <v>0</v>
      </c>
      <c r="Q62" s="82">
        <f t="shared" si="45"/>
        <v>0</v>
      </c>
      <c r="R62" s="82">
        <f t="shared" si="45"/>
        <v>0</v>
      </c>
      <c r="S62" s="82">
        <f t="shared" si="45"/>
        <v>0</v>
      </c>
      <c r="T62" s="82">
        <f t="shared" si="45"/>
        <v>0</v>
      </c>
      <c r="U62" s="82">
        <f t="shared" si="45"/>
        <v>0</v>
      </c>
      <c r="V62" s="82">
        <f t="shared" si="45"/>
        <v>0</v>
      </c>
      <c r="W62" s="82">
        <f t="shared" si="45"/>
        <v>0</v>
      </c>
      <c r="X62" s="82">
        <f t="shared" si="45"/>
        <v>0</v>
      </c>
      <c r="Y62" s="82">
        <f t="shared" si="45"/>
        <v>0</v>
      </c>
      <c r="Z62" s="82">
        <f t="shared" si="45"/>
        <v>0</v>
      </c>
      <c r="AA62" s="82">
        <f t="shared" si="45"/>
        <v>0</v>
      </c>
      <c r="AB62" s="82">
        <f t="shared" si="45"/>
        <v>0</v>
      </c>
      <c r="AC62" s="82">
        <f t="shared" si="45"/>
        <v>0</v>
      </c>
      <c r="AD62" s="82">
        <f t="shared" si="45"/>
        <v>0</v>
      </c>
      <c r="AE62" s="82">
        <f t="shared" si="45"/>
        <v>0</v>
      </c>
      <c r="AF62" s="82">
        <f t="shared" si="45"/>
        <v>0</v>
      </c>
      <c r="AG62" s="82">
        <f t="shared" ref="AG62:AI62" si="46">SUM(AG63:AG70)</f>
        <v>0</v>
      </c>
      <c r="AH62" s="82">
        <f t="shared" si="46"/>
        <v>0</v>
      </c>
      <c r="AI62" s="82">
        <f t="shared" si="46"/>
        <v>0</v>
      </c>
      <c r="AJ62" s="372"/>
      <c r="AK62" s="284">
        <f t="shared" si="6"/>
        <v>400050000</v>
      </c>
      <c r="AL62" s="164" t="b">
        <f t="shared" si="9"/>
        <v>1</v>
      </c>
      <c r="AM62" s="284">
        <f t="shared" si="10"/>
        <v>0</v>
      </c>
      <c r="AN62" s="164"/>
      <c r="AO62" s="164"/>
      <c r="AP62" s="284">
        <f t="shared" si="17"/>
        <v>400050000</v>
      </c>
      <c r="AQ62" s="164" t="b">
        <f t="shared" si="21"/>
        <v>1</v>
      </c>
      <c r="AR62" s="164"/>
      <c r="AS62" s="164"/>
      <c r="AU62" s="341" t="e">
        <f t="shared" si="22"/>
        <v>#REF!</v>
      </c>
      <c r="AV62" s="59" t="e">
        <f t="shared" si="23"/>
        <v>#REF!</v>
      </c>
      <c r="AW62" s="335" t="e">
        <f t="shared" si="13"/>
        <v>#REF!</v>
      </c>
      <c r="AX62" s="336">
        <f t="shared" si="16"/>
        <v>400050000</v>
      </c>
      <c r="AY62" s="152" t="b">
        <f t="shared" si="11"/>
        <v>1</v>
      </c>
    </row>
    <row r="63" spans="1:51" s="72" customFormat="1" ht="30">
      <c r="A63" s="345"/>
      <c r="B63" s="346"/>
      <c r="C63" s="347"/>
      <c r="D63" s="347"/>
      <c r="E63" s="67" t="s">
        <v>41</v>
      </c>
      <c r="F63" s="83" t="s">
        <v>42</v>
      </c>
      <c r="G63" s="84">
        <v>19200000</v>
      </c>
      <c r="H63" s="84">
        <v>4800000</v>
      </c>
      <c r="I63" s="84" t="e">
        <f>#REF!</f>
        <v>#REF!</v>
      </c>
      <c r="J63" s="84" t="e">
        <f>H63-I63</f>
        <v>#REF!</v>
      </c>
      <c r="K63" s="84">
        <f>G63-H63</f>
        <v>14400000</v>
      </c>
      <c r="L63" s="84">
        <v>5400000</v>
      </c>
      <c r="M63" s="84">
        <f>K63-L63</f>
        <v>9000000</v>
      </c>
      <c r="N63" s="84"/>
      <c r="O63" s="84"/>
      <c r="P63" s="84">
        <f>N63-O63</f>
        <v>0</v>
      </c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  <c r="AD63" s="84"/>
      <c r="AE63" s="84"/>
      <c r="AF63" s="84"/>
      <c r="AG63" s="84"/>
      <c r="AH63" s="84"/>
      <c r="AI63" s="83"/>
      <c r="AJ63" s="374"/>
      <c r="AK63" s="284">
        <f t="shared" si="6"/>
        <v>19200000</v>
      </c>
      <c r="AL63" s="164" t="b">
        <f t="shared" si="9"/>
        <v>1</v>
      </c>
      <c r="AM63" s="284">
        <f t="shared" si="10"/>
        <v>0</v>
      </c>
      <c r="AN63" s="232"/>
      <c r="AO63" s="232"/>
      <c r="AP63" s="284">
        <f t="shared" si="17"/>
        <v>19200000</v>
      </c>
      <c r="AQ63" s="164" t="b">
        <f t="shared" si="21"/>
        <v>1</v>
      </c>
      <c r="AR63" s="232"/>
      <c r="AS63" s="232"/>
      <c r="AU63" s="335" t="e">
        <f t="shared" si="22"/>
        <v>#REF!</v>
      </c>
      <c r="AV63" s="72" t="e">
        <f t="shared" si="23"/>
        <v>#REF!</v>
      </c>
      <c r="AW63" s="335" t="e">
        <f t="shared" si="13"/>
        <v>#REF!</v>
      </c>
      <c r="AX63" s="336">
        <f t="shared" si="16"/>
        <v>19200000</v>
      </c>
      <c r="AY63" s="152" t="b">
        <f t="shared" si="11"/>
        <v>1</v>
      </c>
    </row>
    <row r="64" spans="1:51" s="72" customFormat="1">
      <c r="A64" s="345"/>
      <c r="B64" s="346"/>
      <c r="C64" s="347"/>
      <c r="D64" s="347"/>
      <c r="E64" s="348" t="s">
        <v>43</v>
      </c>
      <c r="F64" s="83" t="s">
        <v>44</v>
      </c>
      <c r="G64" s="84">
        <v>87600000</v>
      </c>
      <c r="H64" s="84">
        <v>29500000</v>
      </c>
      <c r="I64" s="84" t="e">
        <f>#REF!</f>
        <v>#REF!</v>
      </c>
      <c r="J64" s="84" t="e">
        <f t="shared" ref="J64:J78" si="47">H64-I64</f>
        <v>#REF!</v>
      </c>
      <c r="K64" s="84">
        <f t="shared" ref="K64:K70" si="48">G64-H64</f>
        <v>58100000</v>
      </c>
      <c r="L64" s="84">
        <v>20200000</v>
      </c>
      <c r="M64" s="84">
        <f t="shared" ref="M64:M70" si="49">K64-L64</f>
        <v>37900000</v>
      </c>
      <c r="N64" s="84"/>
      <c r="O64" s="84"/>
      <c r="P64" s="84">
        <f t="shared" ref="P64:P70" si="50">N64-O64</f>
        <v>0</v>
      </c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3"/>
      <c r="AJ64" s="374"/>
      <c r="AK64" s="284">
        <f t="shared" si="6"/>
        <v>87600000</v>
      </c>
      <c r="AL64" s="164" t="b">
        <f t="shared" si="9"/>
        <v>1</v>
      </c>
      <c r="AM64" s="284">
        <f t="shared" si="10"/>
        <v>0</v>
      </c>
      <c r="AN64" s="232"/>
      <c r="AO64" s="232"/>
      <c r="AP64" s="284">
        <f t="shared" si="17"/>
        <v>87600000</v>
      </c>
      <c r="AQ64" s="164" t="b">
        <f t="shared" si="21"/>
        <v>1</v>
      </c>
      <c r="AR64" s="232"/>
      <c r="AS64" s="232"/>
      <c r="AU64" s="335" t="e">
        <f t="shared" si="22"/>
        <v>#REF!</v>
      </c>
      <c r="AV64" s="72" t="e">
        <f t="shared" si="23"/>
        <v>#REF!</v>
      </c>
      <c r="AW64" s="335" t="e">
        <f t="shared" si="13"/>
        <v>#REF!</v>
      </c>
      <c r="AX64" s="336">
        <f t="shared" si="16"/>
        <v>87600000</v>
      </c>
      <c r="AY64" s="152" t="b">
        <f t="shared" si="11"/>
        <v>1</v>
      </c>
    </row>
    <row r="65" spans="1:51" s="72" customFormat="1" ht="30">
      <c r="A65" s="345"/>
      <c r="B65" s="346"/>
      <c r="C65" s="347"/>
      <c r="D65" s="347"/>
      <c r="E65" s="349" t="s">
        <v>45</v>
      </c>
      <c r="F65" s="83" t="s">
        <v>46</v>
      </c>
      <c r="G65" s="84">
        <v>69000000</v>
      </c>
      <c r="H65" s="84">
        <v>17500000</v>
      </c>
      <c r="I65" s="84" t="e">
        <f>#REF!</f>
        <v>#REF!</v>
      </c>
      <c r="J65" s="84" t="e">
        <f t="shared" si="47"/>
        <v>#REF!</v>
      </c>
      <c r="K65" s="84">
        <f t="shared" si="48"/>
        <v>51500000</v>
      </c>
      <c r="L65" s="84">
        <v>20700000</v>
      </c>
      <c r="M65" s="84">
        <f t="shared" si="49"/>
        <v>30800000</v>
      </c>
      <c r="N65" s="84"/>
      <c r="O65" s="84"/>
      <c r="P65" s="84">
        <f t="shared" si="50"/>
        <v>0</v>
      </c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  <c r="AD65" s="84"/>
      <c r="AE65" s="84"/>
      <c r="AF65" s="84"/>
      <c r="AG65" s="84"/>
      <c r="AH65" s="84"/>
      <c r="AI65" s="83"/>
      <c r="AJ65" s="374"/>
      <c r="AK65" s="284">
        <f t="shared" si="6"/>
        <v>69000000</v>
      </c>
      <c r="AL65" s="164" t="b">
        <f t="shared" si="9"/>
        <v>1</v>
      </c>
      <c r="AM65" s="284">
        <f t="shared" si="10"/>
        <v>0</v>
      </c>
      <c r="AN65" s="232"/>
      <c r="AO65" s="232"/>
      <c r="AP65" s="284">
        <f t="shared" si="17"/>
        <v>69000000</v>
      </c>
      <c r="AQ65" s="164" t="b">
        <f t="shared" si="21"/>
        <v>1</v>
      </c>
      <c r="AR65" s="232"/>
      <c r="AS65" s="232"/>
      <c r="AU65" s="335" t="e">
        <f t="shared" si="22"/>
        <v>#REF!</v>
      </c>
      <c r="AV65" s="72" t="e">
        <f t="shared" si="23"/>
        <v>#REF!</v>
      </c>
      <c r="AW65" s="335" t="e">
        <f t="shared" si="13"/>
        <v>#REF!</v>
      </c>
      <c r="AX65" s="336">
        <f t="shared" si="16"/>
        <v>69000000</v>
      </c>
      <c r="AY65" s="152" t="b">
        <f t="shared" si="11"/>
        <v>1</v>
      </c>
    </row>
    <row r="66" spans="1:51" s="72" customFormat="1">
      <c r="A66" s="345"/>
      <c r="B66" s="346"/>
      <c r="C66" s="347"/>
      <c r="D66" s="347"/>
      <c r="E66" s="348" t="s">
        <v>47</v>
      </c>
      <c r="F66" s="83" t="s">
        <v>48</v>
      </c>
      <c r="G66" s="84">
        <v>3600000</v>
      </c>
      <c r="H66" s="84">
        <v>900000</v>
      </c>
      <c r="I66" s="84" t="e">
        <f>#REF!</f>
        <v>#REF!</v>
      </c>
      <c r="J66" s="84" t="e">
        <f t="shared" si="47"/>
        <v>#REF!</v>
      </c>
      <c r="K66" s="84">
        <f t="shared" si="48"/>
        <v>2700000</v>
      </c>
      <c r="L66" s="84">
        <v>27900000</v>
      </c>
      <c r="M66" s="84">
        <f t="shared" si="49"/>
        <v>-25200000</v>
      </c>
      <c r="N66" s="84"/>
      <c r="O66" s="84"/>
      <c r="P66" s="84">
        <f t="shared" si="50"/>
        <v>0</v>
      </c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  <c r="AD66" s="84"/>
      <c r="AE66" s="84"/>
      <c r="AF66" s="84"/>
      <c r="AG66" s="84"/>
      <c r="AH66" s="84"/>
      <c r="AI66" s="83"/>
      <c r="AJ66" s="374"/>
      <c r="AK66" s="284">
        <f t="shared" si="6"/>
        <v>3600000</v>
      </c>
      <c r="AL66" s="164" t="b">
        <f t="shared" si="9"/>
        <v>1</v>
      </c>
      <c r="AM66" s="284">
        <f t="shared" si="10"/>
        <v>0</v>
      </c>
      <c r="AN66" s="232"/>
      <c r="AO66" s="232"/>
      <c r="AP66" s="284">
        <f t="shared" si="17"/>
        <v>3600000</v>
      </c>
      <c r="AQ66" s="164" t="b">
        <f t="shared" si="21"/>
        <v>1</v>
      </c>
      <c r="AR66" s="232"/>
      <c r="AS66" s="232"/>
      <c r="AU66" s="335" t="e">
        <f t="shared" si="22"/>
        <v>#REF!</v>
      </c>
      <c r="AV66" s="72" t="e">
        <f t="shared" si="23"/>
        <v>#REF!</v>
      </c>
      <c r="AW66" s="335" t="e">
        <f t="shared" si="13"/>
        <v>#REF!</v>
      </c>
      <c r="AX66" s="336">
        <f t="shared" si="16"/>
        <v>3600000</v>
      </c>
      <c r="AY66" s="152" t="b">
        <f t="shared" si="11"/>
        <v>1</v>
      </c>
    </row>
    <row r="67" spans="1:51" s="72" customFormat="1">
      <c r="A67" s="345"/>
      <c r="B67" s="346"/>
      <c r="C67" s="347"/>
      <c r="D67" s="347"/>
      <c r="E67" s="348" t="s">
        <v>49</v>
      </c>
      <c r="F67" s="83" t="s">
        <v>50</v>
      </c>
      <c r="G67" s="84">
        <v>38400000</v>
      </c>
      <c r="H67" s="84">
        <v>9600000</v>
      </c>
      <c r="I67" s="84" t="e">
        <f>#REF!</f>
        <v>#REF!</v>
      </c>
      <c r="J67" s="84" t="e">
        <f t="shared" si="47"/>
        <v>#REF!</v>
      </c>
      <c r="K67" s="84">
        <f t="shared" si="48"/>
        <v>28800000</v>
      </c>
      <c r="L67" s="84">
        <v>8400000</v>
      </c>
      <c r="M67" s="84">
        <f t="shared" si="49"/>
        <v>20400000</v>
      </c>
      <c r="N67" s="84"/>
      <c r="O67" s="84"/>
      <c r="P67" s="84">
        <f t="shared" si="50"/>
        <v>0</v>
      </c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  <c r="AB67" s="84"/>
      <c r="AC67" s="84"/>
      <c r="AD67" s="84"/>
      <c r="AE67" s="84"/>
      <c r="AF67" s="84"/>
      <c r="AG67" s="84"/>
      <c r="AH67" s="84"/>
      <c r="AI67" s="83"/>
      <c r="AJ67" s="374"/>
      <c r="AK67" s="284">
        <f t="shared" si="6"/>
        <v>38400000</v>
      </c>
      <c r="AL67" s="164" t="b">
        <f t="shared" si="9"/>
        <v>1</v>
      </c>
      <c r="AM67" s="284">
        <f t="shared" si="10"/>
        <v>0</v>
      </c>
      <c r="AN67" s="232"/>
      <c r="AO67" s="232"/>
      <c r="AP67" s="284">
        <f t="shared" si="17"/>
        <v>38400000</v>
      </c>
      <c r="AQ67" s="164" t="b">
        <f t="shared" si="21"/>
        <v>1</v>
      </c>
      <c r="AR67" s="232"/>
      <c r="AS67" s="232"/>
      <c r="AU67" s="335" t="e">
        <f t="shared" si="22"/>
        <v>#REF!</v>
      </c>
      <c r="AV67" s="72" t="e">
        <f t="shared" si="23"/>
        <v>#REF!</v>
      </c>
      <c r="AW67" s="335" t="e">
        <f t="shared" si="13"/>
        <v>#REF!</v>
      </c>
      <c r="AX67" s="336">
        <f t="shared" si="16"/>
        <v>38400000</v>
      </c>
      <c r="AY67" s="152" t="b">
        <f t="shared" si="11"/>
        <v>1</v>
      </c>
    </row>
    <row r="68" spans="1:51" s="72" customFormat="1" ht="30">
      <c r="A68" s="345"/>
      <c r="B68" s="346"/>
      <c r="C68" s="347"/>
      <c r="D68" s="347"/>
      <c r="E68" s="348" t="s">
        <v>51</v>
      </c>
      <c r="F68" s="83" t="s">
        <v>52</v>
      </c>
      <c r="G68" s="84">
        <v>19650000</v>
      </c>
      <c r="H68" s="84">
        <v>3300000</v>
      </c>
      <c r="I68" s="84" t="e">
        <f>#REF!</f>
        <v>#REF!</v>
      </c>
      <c r="J68" s="84" t="e">
        <f t="shared" si="47"/>
        <v>#REF!</v>
      </c>
      <c r="K68" s="84">
        <f t="shared" si="48"/>
        <v>16350000</v>
      </c>
      <c r="L68" s="84">
        <v>5400000</v>
      </c>
      <c r="M68" s="84">
        <f t="shared" si="49"/>
        <v>10950000</v>
      </c>
      <c r="N68" s="84"/>
      <c r="O68" s="84"/>
      <c r="P68" s="84">
        <f t="shared" si="50"/>
        <v>0</v>
      </c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3"/>
      <c r="AJ68" s="374"/>
      <c r="AK68" s="284">
        <f t="shared" si="6"/>
        <v>19650000</v>
      </c>
      <c r="AL68" s="164" t="b">
        <f t="shared" si="9"/>
        <v>1</v>
      </c>
      <c r="AM68" s="284">
        <f t="shared" si="10"/>
        <v>0</v>
      </c>
      <c r="AN68" s="232"/>
      <c r="AO68" s="232"/>
      <c r="AP68" s="284">
        <f t="shared" si="17"/>
        <v>19650000</v>
      </c>
      <c r="AQ68" s="164" t="b">
        <f t="shared" si="21"/>
        <v>1</v>
      </c>
      <c r="AR68" s="232"/>
      <c r="AS68" s="232"/>
      <c r="AU68" s="335" t="e">
        <f t="shared" si="22"/>
        <v>#REF!</v>
      </c>
      <c r="AV68" s="72" t="e">
        <f t="shared" si="23"/>
        <v>#REF!</v>
      </c>
      <c r="AW68" s="335" t="e">
        <f t="shared" si="13"/>
        <v>#REF!</v>
      </c>
      <c r="AX68" s="336">
        <f t="shared" si="16"/>
        <v>19650000</v>
      </c>
      <c r="AY68" s="152" t="b">
        <f t="shared" si="11"/>
        <v>1</v>
      </c>
    </row>
    <row r="69" spans="1:51" s="72" customFormat="1" ht="30">
      <c r="A69" s="345"/>
      <c r="B69" s="346"/>
      <c r="C69" s="347"/>
      <c r="D69" s="347"/>
      <c r="E69" s="348" t="s">
        <v>53</v>
      </c>
      <c r="F69" s="83" t="s">
        <v>54</v>
      </c>
      <c r="G69" s="86">
        <v>22800000</v>
      </c>
      <c r="H69" s="84">
        <v>5700000</v>
      </c>
      <c r="I69" s="84" t="e">
        <f>#REF!</f>
        <v>#REF!</v>
      </c>
      <c r="J69" s="84" t="e">
        <f>H69-I69</f>
        <v>#REF!</v>
      </c>
      <c r="K69" s="84">
        <f t="shared" si="48"/>
        <v>17100000</v>
      </c>
      <c r="L69" s="84">
        <v>10200000</v>
      </c>
      <c r="M69" s="84">
        <f t="shared" si="49"/>
        <v>6900000</v>
      </c>
      <c r="N69" s="84"/>
      <c r="O69" s="84"/>
      <c r="P69" s="84">
        <f t="shared" si="50"/>
        <v>0</v>
      </c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4"/>
      <c r="AE69" s="84"/>
      <c r="AF69" s="84"/>
      <c r="AG69" s="84"/>
      <c r="AH69" s="84"/>
      <c r="AI69" s="83"/>
      <c r="AJ69" s="374"/>
      <c r="AK69" s="284">
        <f t="shared" si="6"/>
        <v>22800000</v>
      </c>
      <c r="AL69" s="164" t="b">
        <f t="shared" si="9"/>
        <v>1</v>
      </c>
      <c r="AM69" s="284">
        <f t="shared" si="10"/>
        <v>0</v>
      </c>
      <c r="AN69" s="232"/>
      <c r="AO69" s="232"/>
      <c r="AP69" s="284">
        <f t="shared" si="17"/>
        <v>22800000</v>
      </c>
      <c r="AQ69" s="164" t="b">
        <f t="shared" si="21"/>
        <v>1</v>
      </c>
      <c r="AR69" s="232"/>
      <c r="AS69" s="232"/>
      <c r="AU69" s="335" t="e">
        <f t="shared" si="22"/>
        <v>#REF!</v>
      </c>
      <c r="AV69" s="72" t="e">
        <f t="shared" si="23"/>
        <v>#REF!</v>
      </c>
      <c r="AW69" s="335" t="e">
        <f t="shared" si="13"/>
        <v>#REF!</v>
      </c>
      <c r="AX69" s="336">
        <f t="shared" si="16"/>
        <v>22800000</v>
      </c>
      <c r="AY69" s="152" t="b">
        <f t="shared" si="11"/>
        <v>1</v>
      </c>
    </row>
    <row r="70" spans="1:51" s="72" customFormat="1">
      <c r="A70" s="332"/>
      <c r="B70" s="333"/>
      <c r="C70" s="334"/>
      <c r="D70" s="347"/>
      <c r="E70" s="246" t="s">
        <v>166</v>
      </c>
      <c r="F70" s="245" t="s">
        <v>167</v>
      </c>
      <c r="G70" s="241">
        <v>139800000</v>
      </c>
      <c r="H70" s="84">
        <v>20000000</v>
      </c>
      <c r="I70" s="70"/>
      <c r="J70" s="84">
        <f t="shared" si="47"/>
        <v>20000000</v>
      </c>
      <c r="K70" s="84">
        <f t="shared" si="48"/>
        <v>119800000</v>
      </c>
      <c r="L70" s="84">
        <v>26160000</v>
      </c>
      <c r="M70" s="84">
        <f t="shared" si="49"/>
        <v>93640000</v>
      </c>
      <c r="N70" s="84"/>
      <c r="O70" s="70"/>
      <c r="P70" s="84">
        <f t="shared" si="50"/>
        <v>0</v>
      </c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1"/>
      <c r="AJ70" s="374"/>
      <c r="AK70" s="284">
        <f t="shared" si="6"/>
        <v>139800000</v>
      </c>
      <c r="AL70" s="164" t="b">
        <f t="shared" si="9"/>
        <v>1</v>
      </c>
      <c r="AM70" s="284">
        <f t="shared" si="10"/>
        <v>0</v>
      </c>
      <c r="AN70" s="232"/>
      <c r="AO70" s="232"/>
      <c r="AP70" s="284">
        <f t="shared" si="17"/>
        <v>139800000</v>
      </c>
      <c r="AQ70" s="164" t="b">
        <f t="shared" si="21"/>
        <v>1</v>
      </c>
      <c r="AR70" s="232"/>
      <c r="AS70" s="232"/>
      <c r="AU70" s="335">
        <f t="shared" si="22"/>
        <v>259600000</v>
      </c>
      <c r="AW70" s="335">
        <f t="shared" si="13"/>
        <v>26160000</v>
      </c>
      <c r="AX70" s="336">
        <f t="shared" si="16"/>
        <v>139800000</v>
      </c>
      <c r="AY70" s="152" t="b">
        <f t="shared" si="11"/>
        <v>1</v>
      </c>
    </row>
    <row r="71" spans="1:51" s="59" customFormat="1">
      <c r="A71" s="337"/>
      <c r="B71" s="338"/>
      <c r="C71" s="339"/>
      <c r="D71" s="645" t="s">
        <v>15</v>
      </c>
      <c r="E71" s="646"/>
      <c r="F71" s="81" t="s">
        <v>130</v>
      </c>
      <c r="G71" s="87">
        <f>SUM(G72:G79)</f>
        <v>208056701</v>
      </c>
      <c r="H71" s="87">
        <f t="shared" ref="H71:AF71" si="51">SUM(H72:H79)</f>
        <v>72400000</v>
      </c>
      <c r="I71" s="87" t="e">
        <f t="shared" si="51"/>
        <v>#REF!</v>
      </c>
      <c r="J71" s="87" t="e">
        <f t="shared" si="51"/>
        <v>#REF!</v>
      </c>
      <c r="K71" s="87">
        <f t="shared" si="51"/>
        <v>135656701</v>
      </c>
      <c r="L71" s="87" t="e">
        <f t="shared" si="51"/>
        <v>#REF!</v>
      </c>
      <c r="M71" s="87" t="e">
        <f t="shared" si="51"/>
        <v>#REF!</v>
      </c>
      <c r="N71" s="87">
        <f t="shared" si="51"/>
        <v>0</v>
      </c>
      <c r="O71" s="87">
        <f t="shared" si="51"/>
        <v>0</v>
      </c>
      <c r="P71" s="87">
        <f t="shared" si="51"/>
        <v>0</v>
      </c>
      <c r="Q71" s="87">
        <f t="shared" si="51"/>
        <v>0</v>
      </c>
      <c r="R71" s="87">
        <f t="shared" si="51"/>
        <v>0</v>
      </c>
      <c r="S71" s="87">
        <f t="shared" si="51"/>
        <v>0</v>
      </c>
      <c r="T71" s="87">
        <f t="shared" si="51"/>
        <v>0</v>
      </c>
      <c r="U71" s="87">
        <f t="shared" si="51"/>
        <v>0</v>
      </c>
      <c r="V71" s="87">
        <f t="shared" si="51"/>
        <v>0</v>
      </c>
      <c r="W71" s="87">
        <f t="shared" si="51"/>
        <v>0</v>
      </c>
      <c r="X71" s="87">
        <f t="shared" si="51"/>
        <v>0</v>
      </c>
      <c r="Y71" s="87">
        <f t="shared" si="51"/>
        <v>0</v>
      </c>
      <c r="Z71" s="87">
        <f t="shared" si="51"/>
        <v>0</v>
      </c>
      <c r="AA71" s="87">
        <f t="shared" si="51"/>
        <v>0</v>
      </c>
      <c r="AB71" s="87">
        <f t="shared" si="51"/>
        <v>0</v>
      </c>
      <c r="AC71" s="87">
        <f t="shared" si="51"/>
        <v>0</v>
      </c>
      <c r="AD71" s="87">
        <f t="shared" si="51"/>
        <v>0</v>
      </c>
      <c r="AE71" s="87">
        <f t="shared" si="51"/>
        <v>0</v>
      </c>
      <c r="AF71" s="87">
        <f t="shared" si="51"/>
        <v>0</v>
      </c>
      <c r="AG71" s="87">
        <f t="shared" ref="AG71:AI71" si="52">SUM(AG72:AG78)</f>
        <v>0</v>
      </c>
      <c r="AH71" s="87">
        <f t="shared" si="52"/>
        <v>0</v>
      </c>
      <c r="AI71" s="87">
        <f t="shared" si="52"/>
        <v>0</v>
      </c>
      <c r="AJ71" s="372"/>
      <c r="AK71" s="284">
        <f t="shared" si="6"/>
        <v>208056701</v>
      </c>
      <c r="AL71" s="164" t="b">
        <f t="shared" si="9"/>
        <v>1</v>
      </c>
      <c r="AM71" s="284">
        <f t="shared" si="10"/>
        <v>0</v>
      </c>
      <c r="AN71" s="164"/>
      <c r="AO71" s="164"/>
      <c r="AP71" s="284">
        <f t="shared" si="17"/>
        <v>208056701</v>
      </c>
      <c r="AQ71" s="164" t="b">
        <f t="shared" si="21"/>
        <v>1</v>
      </c>
      <c r="AR71" s="164"/>
      <c r="AS71" s="164"/>
      <c r="AU71" s="341" t="e">
        <f t="shared" si="22"/>
        <v>#REF!</v>
      </c>
      <c r="AV71" s="59" t="e">
        <f t="shared" si="23"/>
        <v>#REF!</v>
      </c>
      <c r="AW71" s="335" t="e">
        <f t="shared" si="13"/>
        <v>#REF!</v>
      </c>
      <c r="AX71" s="336">
        <f t="shared" si="16"/>
        <v>208056701</v>
      </c>
      <c r="AY71" s="152" t="b">
        <f t="shared" si="11"/>
        <v>1</v>
      </c>
    </row>
    <row r="72" spans="1:51" s="72" customFormat="1">
      <c r="A72" s="332"/>
      <c r="B72" s="333"/>
      <c r="C72" s="334"/>
      <c r="D72" s="334"/>
      <c r="E72" s="232" t="s">
        <v>55</v>
      </c>
      <c r="F72" s="83" t="s">
        <v>56</v>
      </c>
      <c r="G72" s="69">
        <v>25853000</v>
      </c>
      <c r="H72" s="84">
        <v>8000000</v>
      </c>
      <c r="I72" s="70" t="e">
        <f>#REF!</f>
        <v>#REF!</v>
      </c>
      <c r="J72" s="84" t="e">
        <f t="shared" si="47"/>
        <v>#REF!</v>
      </c>
      <c r="K72" s="84">
        <f>G72-H72</f>
        <v>17853000</v>
      </c>
      <c r="L72" s="84">
        <v>3165290</v>
      </c>
      <c r="M72" s="70">
        <f>K72-L72</f>
        <v>14687710</v>
      </c>
      <c r="N72" s="70"/>
      <c r="O72" s="70"/>
      <c r="P72" s="70">
        <f>N72-O72</f>
        <v>0</v>
      </c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1"/>
      <c r="AJ72" s="374"/>
      <c r="AK72" s="284">
        <f t="shared" si="6"/>
        <v>25853000</v>
      </c>
      <c r="AL72" s="164" t="b">
        <f t="shared" si="9"/>
        <v>1</v>
      </c>
      <c r="AM72" s="284">
        <f t="shared" si="10"/>
        <v>0</v>
      </c>
      <c r="AN72" s="232"/>
      <c r="AO72" s="232"/>
      <c r="AP72" s="284">
        <f t="shared" si="17"/>
        <v>25853000</v>
      </c>
      <c r="AQ72" s="164" t="b">
        <f t="shared" si="21"/>
        <v>1</v>
      </c>
      <c r="AR72" s="232"/>
      <c r="AS72" s="232"/>
      <c r="AU72" s="335" t="e">
        <f t="shared" si="22"/>
        <v>#REF!</v>
      </c>
      <c r="AV72" s="72" t="e">
        <f t="shared" si="23"/>
        <v>#REF!</v>
      </c>
      <c r="AW72" s="335" t="e">
        <f t="shared" si="13"/>
        <v>#REF!</v>
      </c>
      <c r="AX72" s="336">
        <f t="shared" si="16"/>
        <v>25853000</v>
      </c>
      <c r="AY72" s="152" t="b">
        <f t="shared" si="11"/>
        <v>1</v>
      </c>
    </row>
    <row r="73" spans="1:51" s="72" customFormat="1">
      <c r="A73" s="332"/>
      <c r="B73" s="333"/>
      <c r="C73" s="334"/>
      <c r="D73" s="334"/>
      <c r="E73" s="350" t="s">
        <v>16</v>
      </c>
      <c r="F73" s="88" t="s">
        <v>19</v>
      </c>
      <c r="G73" s="69">
        <v>1800000</v>
      </c>
      <c r="H73" s="84"/>
      <c r="I73" s="70">
        <v>1000000</v>
      </c>
      <c r="J73" s="84">
        <f t="shared" si="47"/>
        <v>-1000000</v>
      </c>
      <c r="K73" s="84">
        <f t="shared" ref="K73:K79" si="53">G73-H73</f>
        <v>1800000</v>
      </c>
      <c r="L73" s="84">
        <v>950000</v>
      </c>
      <c r="M73" s="70">
        <f t="shared" ref="M73:M78" si="54">K73-L73</f>
        <v>850000</v>
      </c>
      <c r="N73" s="70"/>
      <c r="O73" s="70"/>
      <c r="P73" s="70">
        <f t="shared" ref="P73:P78" si="55">N73-O73</f>
        <v>0</v>
      </c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1"/>
      <c r="AJ73" s="374"/>
      <c r="AK73" s="284">
        <f t="shared" si="6"/>
        <v>1800000</v>
      </c>
      <c r="AL73" s="164" t="b">
        <f t="shared" si="9"/>
        <v>1</v>
      </c>
      <c r="AM73" s="284">
        <f t="shared" si="10"/>
        <v>0</v>
      </c>
      <c r="AN73" s="232"/>
      <c r="AO73" s="232"/>
      <c r="AP73" s="284">
        <f t="shared" si="17"/>
        <v>1800000</v>
      </c>
      <c r="AQ73" s="164" t="b">
        <f t="shared" si="21"/>
        <v>1</v>
      </c>
      <c r="AR73" s="232"/>
      <c r="AS73" s="232"/>
      <c r="AU73" s="335">
        <f t="shared" si="22"/>
        <v>3600000</v>
      </c>
      <c r="AV73" s="72" t="b">
        <f t="shared" si="23"/>
        <v>0</v>
      </c>
      <c r="AW73" s="335">
        <f t="shared" si="13"/>
        <v>1950000</v>
      </c>
      <c r="AX73" s="336">
        <f t="shared" si="16"/>
        <v>1800000</v>
      </c>
      <c r="AY73" s="152" t="b">
        <f t="shared" si="11"/>
        <v>1</v>
      </c>
    </row>
    <row r="74" spans="1:51" s="72" customFormat="1">
      <c r="A74" s="332"/>
      <c r="B74" s="333"/>
      <c r="C74" s="334"/>
      <c r="D74" s="334"/>
      <c r="E74" s="72" t="s">
        <v>57</v>
      </c>
      <c r="F74" s="71" t="s">
        <v>58</v>
      </c>
      <c r="G74" s="69">
        <v>3997000</v>
      </c>
      <c r="H74" s="84">
        <v>500000</v>
      </c>
      <c r="I74" s="70" t="e">
        <f>#REF!</f>
        <v>#REF!</v>
      </c>
      <c r="J74" s="84" t="e">
        <f t="shared" si="47"/>
        <v>#REF!</v>
      </c>
      <c r="K74" s="84">
        <f t="shared" si="53"/>
        <v>3497000</v>
      </c>
      <c r="L74" s="84">
        <v>704000</v>
      </c>
      <c r="M74" s="70">
        <f t="shared" si="54"/>
        <v>2793000</v>
      </c>
      <c r="N74" s="70"/>
      <c r="O74" s="70"/>
      <c r="P74" s="70">
        <f t="shared" si="55"/>
        <v>0</v>
      </c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1"/>
      <c r="AJ74" s="374"/>
      <c r="AK74" s="284">
        <f t="shared" si="6"/>
        <v>3997000</v>
      </c>
      <c r="AL74" s="164" t="b">
        <f t="shared" si="9"/>
        <v>1</v>
      </c>
      <c r="AM74" s="284">
        <f t="shared" si="10"/>
        <v>0</v>
      </c>
      <c r="AN74" s="232"/>
      <c r="AO74" s="232"/>
      <c r="AP74" s="284">
        <f t="shared" ref="AP74:AP175" si="56">H74+K74+N74+Q74+T74+W74+Z74+AC74+AF74</f>
        <v>3997000</v>
      </c>
      <c r="AQ74" s="164" t="b">
        <f t="shared" si="21"/>
        <v>1</v>
      </c>
      <c r="AR74" s="232"/>
      <c r="AS74" s="232"/>
      <c r="AU74" s="335" t="e">
        <f>SUM(I74:X74)</f>
        <v>#REF!</v>
      </c>
      <c r="AV74" s="72" t="e">
        <f t="shared" si="23"/>
        <v>#REF!</v>
      </c>
      <c r="AW74" s="335" t="e">
        <f t="shared" si="13"/>
        <v>#REF!</v>
      </c>
      <c r="AX74" s="336">
        <f t="shared" si="16"/>
        <v>3997000</v>
      </c>
      <c r="AY74" s="152" t="b">
        <f t="shared" si="11"/>
        <v>1</v>
      </c>
    </row>
    <row r="75" spans="1:51" s="153" customFormat="1">
      <c r="A75" s="332"/>
      <c r="B75" s="333"/>
      <c r="C75" s="334"/>
      <c r="D75" s="334"/>
      <c r="E75" s="88" t="s">
        <v>17</v>
      </c>
      <c r="F75" s="71" t="s">
        <v>18</v>
      </c>
      <c r="G75" s="69">
        <v>123600000</v>
      </c>
      <c r="H75" s="84">
        <v>30900000</v>
      </c>
      <c r="I75" s="70" t="e">
        <f>#REF!</f>
        <v>#REF!</v>
      </c>
      <c r="J75" s="84" t="e">
        <f t="shared" si="47"/>
        <v>#REF!</v>
      </c>
      <c r="K75" s="84">
        <f t="shared" si="53"/>
        <v>92700000</v>
      </c>
      <c r="L75" s="84">
        <v>17533300</v>
      </c>
      <c r="M75" s="70">
        <f t="shared" si="54"/>
        <v>75166700</v>
      </c>
      <c r="N75" s="70"/>
      <c r="O75" s="70"/>
      <c r="P75" s="70">
        <f t="shared" si="55"/>
        <v>0</v>
      </c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1"/>
      <c r="AJ75" s="374"/>
      <c r="AK75" s="284">
        <f t="shared" ref="AK75:AK192" si="57">H75+K75+N75+Q75+T75+W75+Z75+AC75+AF75</f>
        <v>123600000</v>
      </c>
      <c r="AL75" s="164" t="b">
        <f t="shared" si="9"/>
        <v>1</v>
      </c>
      <c r="AM75" s="284">
        <f t="shared" si="10"/>
        <v>0</v>
      </c>
      <c r="AN75" s="232"/>
      <c r="AO75" s="232"/>
      <c r="AP75" s="284">
        <f t="shared" si="56"/>
        <v>123600000</v>
      </c>
      <c r="AQ75" s="164" t="b">
        <f t="shared" ref="AQ75:AQ176" si="58">AP75=G75</f>
        <v>1</v>
      </c>
      <c r="AR75" s="232"/>
      <c r="AS75" s="232"/>
      <c r="AU75" s="335" t="e">
        <f t="shared" si="22"/>
        <v>#REF!</v>
      </c>
      <c r="AV75" s="72" t="e">
        <f t="shared" si="23"/>
        <v>#REF!</v>
      </c>
      <c r="AW75" s="335" t="e">
        <f t="shared" si="13"/>
        <v>#REF!</v>
      </c>
      <c r="AX75" s="336">
        <f t="shared" si="16"/>
        <v>123600000</v>
      </c>
      <c r="AY75" s="152" t="b">
        <f t="shared" si="11"/>
        <v>1</v>
      </c>
    </row>
    <row r="76" spans="1:51" s="153" customFormat="1">
      <c r="A76" s="332"/>
      <c r="B76" s="333"/>
      <c r="C76" s="334"/>
      <c r="D76" s="334"/>
      <c r="E76" s="88" t="s">
        <v>31</v>
      </c>
      <c r="F76" s="71" t="s">
        <v>32</v>
      </c>
      <c r="G76" s="69">
        <v>4244000</v>
      </c>
      <c r="H76" s="84"/>
      <c r="I76" s="70" t="e">
        <f>#REF!</f>
        <v>#REF!</v>
      </c>
      <c r="J76" s="84" t="e">
        <f t="shared" si="47"/>
        <v>#REF!</v>
      </c>
      <c r="K76" s="84">
        <f t="shared" si="53"/>
        <v>4244000</v>
      </c>
      <c r="L76" s="84">
        <v>1453000</v>
      </c>
      <c r="M76" s="70">
        <f t="shared" si="54"/>
        <v>2791000</v>
      </c>
      <c r="N76" s="70"/>
      <c r="O76" s="70"/>
      <c r="P76" s="70">
        <f t="shared" si="55"/>
        <v>0</v>
      </c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1"/>
      <c r="AJ76" s="374"/>
      <c r="AK76" s="284">
        <f t="shared" si="57"/>
        <v>4244000</v>
      </c>
      <c r="AL76" s="164" t="b">
        <f t="shared" ref="AL76:AL218" si="59">AK76=G76</f>
        <v>1</v>
      </c>
      <c r="AM76" s="284">
        <f t="shared" ref="AM76:AM218" si="60">G76-AK76</f>
        <v>0</v>
      </c>
      <c r="AN76" s="232"/>
      <c r="AO76" s="232"/>
      <c r="AP76" s="284">
        <f t="shared" si="56"/>
        <v>4244000</v>
      </c>
      <c r="AQ76" s="164" t="b">
        <f t="shared" si="58"/>
        <v>1</v>
      </c>
      <c r="AR76" s="232"/>
      <c r="AS76" s="232"/>
      <c r="AU76" s="335" t="e">
        <f t="shared" si="22"/>
        <v>#REF!</v>
      </c>
      <c r="AV76" s="72" t="e">
        <f t="shared" si="23"/>
        <v>#REF!</v>
      </c>
      <c r="AW76" s="335" t="e">
        <f t="shared" si="13"/>
        <v>#REF!</v>
      </c>
      <c r="AX76" s="336">
        <f t="shared" si="16"/>
        <v>4244000</v>
      </c>
      <c r="AY76" s="152" t="b">
        <f t="shared" si="11"/>
        <v>1</v>
      </c>
    </row>
    <row r="77" spans="1:51" s="153" customFormat="1">
      <c r="A77" s="332"/>
      <c r="B77" s="333"/>
      <c r="C77" s="334"/>
      <c r="D77" s="334"/>
      <c r="E77" s="88" t="s">
        <v>59</v>
      </c>
      <c r="F77" s="71" t="s">
        <v>60</v>
      </c>
      <c r="G77" s="69">
        <v>6400000</v>
      </c>
      <c r="H77" s="84"/>
      <c r="I77" s="70" t="e">
        <f>#REF!</f>
        <v>#REF!</v>
      </c>
      <c r="J77" s="84" t="e">
        <f t="shared" si="47"/>
        <v>#REF!</v>
      </c>
      <c r="K77" s="84">
        <f t="shared" si="53"/>
        <v>6400000</v>
      </c>
      <c r="L77" s="84" t="e">
        <f>#REF!+670560</f>
        <v>#REF!</v>
      </c>
      <c r="M77" s="70" t="e">
        <f t="shared" si="54"/>
        <v>#REF!</v>
      </c>
      <c r="N77" s="70"/>
      <c r="O77" s="70"/>
      <c r="P77" s="70">
        <f t="shared" si="55"/>
        <v>0</v>
      </c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1"/>
      <c r="AJ77" s="374"/>
      <c r="AK77" s="284">
        <f t="shared" si="57"/>
        <v>6400000</v>
      </c>
      <c r="AL77" s="164" t="b">
        <f t="shared" si="59"/>
        <v>1</v>
      </c>
      <c r="AM77" s="284">
        <f t="shared" si="60"/>
        <v>0</v>
      </c>
      <c r="AN77" s="232"/>
      <c r="AO77" s="232"/>
      <c r="AP77" s="284">
        <f t="shared" si="56"/>
        <v>6400000</v>
      </c>
      <c r="AQ77" s="164" t="b">
        <f t="shared" si="58"/>
        <v>1</v>
      </c>
      <c r="AR77" s="232"/>
      <c r="AS77" s="232"/>
      <c r="AU77" s="335" t="e">
        <f t="shared" si="22"/>
        <v>#REF!</v>
      </c>
      <c r="AV77" s="72" t="e">
        <f t="shared" si="23"/>
        <v>#REF!</v>
      </c>
      <c r="AW77" s="335" t="e">
        <f t="shared" si="13"/>
        <v>#REF!</v>
      </c>
      <c r="AX77" s="336">
        <f t="shared" si="16"/>
        <v>6400000</v>
      </c>
      <c r="AY77" s="152" t="b">
        <f t="shared" si="11"/>
        <v>1</v>
      </c>
    </row>
    <row r="78" spans="1:51" s="153" customFormat="1">
      <c r="A78" s="332"/>
      <c r="B78" s="333"/>
      <c r="C78" s="334"/>
      <c r="D78" s="334"/>
      <c r="E78" s="88" t="s">
        <v>61</v>
      </c>
      <c r="F78" s="71" t="s">
        <v>62</v>
      </c>
      <c r="G78" s="69">
        <v>9162701</v>
      </c>
      <c r="H78" s="84"/>
      <c r="I78" s="70"/>
      <c r="J78" s="84">
        <f t="shared" si="47"/>
        <v>0</v>
      </c>
      <c r="K78" s="84">
        <f t="shared" si="53"/>
        <v>9162701</v>
      </c>
      <c r="L78" s="84" t="e">
        <f>#REF!+925000</f>
        <v>#REF!</v>
      </c>
      <c r="M78" s="70" t="e">
        <f t="shared" si="54"/>
        <v>#REF!</v>
      </c>
      <c r="N78" s="70"/>
      <c r="O78" s="70"/>
      <c r="P78" s="70">
        <f t="shared" si="55"/>
        <v>0</v>
      </c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1"/>
      <c r="AJ78" s="374"/>
      <c r="AK78" s="284">
        <f t="shared" si="57"/>
        <v>9162701</v>
      </c>
      <c r="AL78" s="164" t="b">
        <f t="shared" si="59"/>
        <v>1</v>
      </c>
      <c r="AM78" s="284">
        <f t="shared" si="60"/>
        <v>0</v>
      </c>
      <c r="AN78" s="232"/>
      <c r="AO78" s="232"/>
      <c r="AP78" s="284">
        <f t="shared" si="56"/>
        <v>9162701</v>
      </c>
      <c r="AQ78" s="164" t="b">
        <f t="shared" si="58"/>
        <v>1</v>
      </c>
      <c r="AR78" s="232"/>
      <c r="AS78" s="232"/>
      <c r="AU78" s="335" t="e">
        <f t="shared" si="22"/>
        <v>#REF!</v>
      </c>
      <c r="AV78" s="72" t="e">
        <f t="shared" si="23"/>
        <v>#REF!</v>
      </c>
      <c r="AW78" s="335" t="e">
        <f t="shared" si="13"/>
        <v>#REF!</v>
      </c>
      <c r="AX78" s="336">
        <f t="shared" si="16"/>
        <v>9162701</v>
      </c>
      <c r="AY78" s="152" t="b">
        <f t="shared" si="11"/>
        <v>1</v>
      </c>
    </row>
    <row r="79" spans="1:51" s="153" customFormat="1">
      <c r="A79" s="332"/>
      <c r="B79" s="333"/>
      <c r="C79" s="334"/>
      <c r="D79" s="334"/>
      <c r="E79" s="88" t="s">
        <v>275</v>
      </c>
      <c r="F79" s="71" t="s">
        <v>276</v>
      </c>
      <c r="G79" s="69">
        <v>33000000</v>
      </c>
      <c r="H79" s="70">
        <v>33000000</v>
      </c>
      <c r="I79" s="70"/>
      <c r="J79" s="70"/>
      <c r="K79" s="84">
        <f t="shared" si="53"/>
        <v>0</v>
      </c>
      <c r="L79" s="84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1"/>
      <c r="AJ79" s="374"/>
      <c r="AK79" s="284"/>
      <c r="AL79" s="164"/>
      <c r="AM79" s="284"/>
      <c r="AN79" s="232"/>
      <c r="AO79" s="232"/>
      <c r="AP79" s="284">
        <f t="shared" si="56"/>
        <v>33000000</v>
      </c>
      <c r="AQ79" s="164" t="b">
        <f t="shared" si="58"/>
        <v>1</v>
      </c>
      <c r="AR79" s="232"/>
      <c r="AS79" s="232"/>
      <c r="AU79" s="335"/>
      <c r="AV79" s="72"/>
      <c r="AW79" s="335"/>
      <c r="AX79" s="336"/>
      <c r="AY79" s="152"/>
    </row>
    <row r="80" spans="1:51">
      <c r="A80" s="28"/>
      <c r="B80" s="11"/>
      <c r="C80" s="12"/>
      <c r="D80" s="12"/>
      <c r="E80" s="13"/>
      <c r="F80" s="81"/>
      <c r="G80" s="87"/>
      <c r="H80" s="87"/>
      <c r="I80" s="102"/>
      <c r="J80" s="102"/>
      <c r="K80" s="102"/>
      <c r="L80" s="82"/>
      <c r="M80" s="102"/>
      <c r="N80" s="102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10"/>
      <c r="AJ80" s="372"/>
      <c r="AK80" s="284">
        <f t="shared" si="57"/>
        <v>0</v>
      </c>
      <c r="AL80" s="164" t="b">
        <f t="shared" si="59"/>
        <v>1</v>
      </c>
      <c r="AM80" s="284">
        <f t="shared" si="60"/>
        <v>0</v>
      </c>
      <c r="AN80" s="164"/>
      <c r="AO80" s="164"/>
      <c r="AP80" s="284">
        <f t="shared" si="56"/>
        <v>0</v>
      </c>
      <c r="AQ80" s="164" t="b">
        <f t="shared" si="58"/>
        <v>1</v>
      </c>
      <c r="AR80" s="164"/>
      <c r="AS80" s="164"/>
      <c r="AU80" s="33">
        <f t="shared" si="22"/>
        <v>0</v>
      </c>
      <c r="AV80" s="8" t="b">
        <f t="shared" si="23"/>
        <v>1</v>
      </c>
      <c r="AW80" s="96">
        <f t="shared" si="13"/>
        <v>0</v>
      </c>
      <c r="AX80" s="118">
        <f t="shared" si="16"/>
        <v>0</v>
      </c>
      <c r="AY80" s="152" t="b">
        <f t="shared" si="11"/>
        <v>1</v>
      </c>
    </row>
    <row r="81" spans="1:51" s="117" customFormat="1">
      <c r="A81" s="115"/>
      <c r="B81" s="108" t="s">
        <v>22</v>
      </c>
      <c r="C81" s="630" t="s">
        <v>63</v>
      </c>
      <c r="D81" s="630"/>
      <c r="E81" s="631"/>
      <c r="F81" s="109" t="s">
        <v>138</v>
      </c>
      <c r="G81" s="116">
        <f>G82</f>
        <v>20139500</v>
      </c>
      <c r="H81" s="116">
        <f t="shared" ref="H81:AF81" si="61">H82</f>
        <v>10000000</v>
      </c>
      <c r="I81" s="116" t="e">
        <f t="shared" si="61"/>
        <v>#REF!</v>
      </c>
      <c r="J81" s="116" t="e">
        <f t="shared" si="61"/>
        <v>#REF!</v>
      </c>
      <c r="K81" s="116">
        <f t="shared" si="61"/>
        <v>10139500</v>
      </c>
      <c r="L81" s="116" t="e">
        <f t="shared" si="61"/>
        <v>#REF!</v>
      </c>
      <c r="M81" s="116" t="e">
        <f t="shared" si="61"/>
        <v>#REF!</v>
      </c>
      <c r="N81" s="116">
        <f t="shared" si="61"/>
        <v>0</v>
      </c>
      <c r="O81" s="116">
        <f t="shared" si="61"/>
        <v>0</v>
      </c>
      <c r="P81" s="116">
        <f t="shared" si="61"/>
        <v>0</v>
      </c>
      <c r="Q81" s="116">
        <f t="shared" si="61"/>
        <v>0</v>
      </c>
      <c r="R81" s="116">
        <f t="shared" si="61"/>
        <v>0</v>
      </c>
      <c r="S81" s="116">
        <f t="shared" si="61"/>
        <v>0</v>
      </c>
      <c r="T81" s="116">
        <f t="shared" si="61"/>
        <v>0</v>
      </c>
      <c r="U81" s="116">
        <f t="shared" si="61"/>
        <v>0</v>
      </c>
      <c r="V81" s="116">
        <f t="shared" si="61"/>
        <v>0</v>
      </c>
      <c r="W81" s="116">
        <f t="shared" si="61"/>
        <v>0</v>
      </c>
      <c r="X81" s="116">
        <f t="shared" si="61"/>
        <v>0</v>
      </c>
      <c r="Y81" s="116">
        <f t="shared" si="61"/>
        <v>0</v>
      </c>
      <c r="Z81" s="116">
        <f t="shared" si="61"/>
        <v>0</v>
      </c>
      <c r="AA81" s="116">
        <f t="shared" si="61"/>
        <v>0</v>
      </c>
      <c r="AB81" s="116">
        <f t="shared" si="61"/>
        <v>0</v>
      </c>
      <c r="AC81" s="116">
        <f t="shared" si="61"/>
        <v>0</v>
      </c>
      <c r="AD81" s="116">
        <f t="shared" si="61"/>
        <v>0</v>
      </c>
      <c r="AE81" s="116">
        <f t="shared" si="61"/>
        <v>0</v>
      </c>
      <c r="AF81" s="116">
        <f t="shared" si="61"/>
        <v>0</v>
      </c>
      <c r="AG81" s="116">
        <f t="shared" ref="AG81:AH81" si="62">AG82</f>
        <v>0</v>
      </c>
      <c r="AH81" s="116">
        <f t="shared" si="62"/>
        <v>0</v>
      </c>
      <c r="AI81" s="94"/>
      <c r="AJ81" s="373"/>
      <c r="AK81" s="284">
        <f t="shared" si="57"/>
        <v>20139500</v>
      </c>
      <c r="AL81" s="164" t="b">
        <f t="shared" si="59"/>
        <v>1</v>
      </c>
      <c r="AM81" s="284">
        <f t="shared" si="60"/>
        <v>0</v>
      </c>
      <c r="AN81" s="221"/>
      <c r="AO81" s="221"/>
      <c r="AP81" s="284">
        <f t="shared" si="56"/>
        <v>20139500</v>
      </c>
      <c r="AQ81" s="164" t="b">
        <f t="shared" si="58"/>
        <v>1</v>
      </c>
      <c r="AR81" s="221"/>
      <c r="AS81" s="221"/>
      <c r="AT81" s="236"/>
      <c r="AU81" s="118" t="e">
        <f t="shared" si="22"/>
        <v>#REF!</v>
      </c>
      <c r="AV81" s="110" t="e">
        <f t="shared" si="23"/>
        <v>#REF!</v>
      </c>
      <c r="AW81" s="96" t="e">
        <f t="shared" si="13"/>
        <v>#REF!</v>
      </c>
      <c r="AX81" s="118">
        <f t="shared" si="16"/>
        <v>20139500</v>
      </c>
      <c r="AY81" s="152" t="b">
        <f t="shared" ref="AY81:AY242" si="63">G81=AX81</f>
        <v>1</v>
      </c>
    </row>
    <row r="82" spans="1:51">
      <c r="A82" s="28"/>
      <c r="B82" s="11"/>
      <c r="C82" s="12"/>
      <c r="D82" s="649" t="s">
        <v>15</v>
      </c>
      <c r="E82" s="650"/>
      <c r="F82" s="81" t="s">
        <v>130</v>
      </c>
      <c r="G82" s="87">
        <f t="shared" ref="G82:AI82" si="64">SUM(G83:G83)</f>
        <v>20139500</v>
      </c>
      <c r="H82" s="87">
        <f t="shared" si="64"/>
        <v>10000000</v>
      </c>
      <c r="I82" s="87" t="e">
        <f t="shared" si="64"/>
        <v>#REF!</v>
      </c>
      <c r="J82" s="87" t="e">
        <f t="shared" si="64"/>
        <v>#REF!</v>
      </c>
      <c r="K82" s="87">
        <f t="shared" si="64"/>
        <v>10139500</v>
      </c>
      <c r="L82" s="87" t="e">
        <f t="shared" si="64"/>
        <v>#REF!</v>
      </c>
      <c r="M82" s="87" t="e">
        <f t="shared" si="64"/>
        <v>#REF!</v>
      </c>
      <c r="N82" s="87">
        <f t="shared" si="64"/>
        <v>0</v>
      </c>
      <c r="O82" s="87">
        <f t="shared" si="64"/>
        <v>0</v>
      </c>
      <c r="P82" s="87">
        <f t="shared" si="64"/>
        <v>0</v>
      </c>
      <c r="Q82" s="87">
        <f t="shared" si="64"/>
        <v>0</v>
      </c>
      <c r="R82" s="87">
        <f t="shared" si="64"/>
        <v>0</v>
      </c>
      <c r="S82" s="87">
        <f t="shared" si="64"/>
        <v>0</v>
      </c>
      <c r="T82" s="87">
        <f t="shared" si="64"/>
        <v>0</v>
      </c>
      <c r="U82" s="87">
        <f t="shared" si="64"/>
        <v>0</v>
      </c>
      <c r="V82" s="87">
        <f t="shared" si="64"/>
        <v>0</v>
      </c>
      <c r="W82" s="87">
        <f t="shared" si="64"/>
        <v>0</v>
      </c>
      <c r="X82" s="87">
        <f t="shared" si="64"/>
        <v>0</v>
      </c>
      <c r="Y82" s="87">
        <f t="shared" si="64"/>
        <v>0</v>
      </c>
      <c r="Z82" s="87">
        <f t="shared" si="64"/>
        <v>0</v>
      </c>
      <c r="AA82" s="87">
        <f t="shared" si="64"/>
        <v>0</v>
      </c>
      <c r="AB82" s="87">
        <f t="shared" si="64"/>
        <v>0</v>
      </c>
      <c r="AC82" s="87">
        <f t="shared" si="64"/>
        <v>0</v>
      </c>
      <c r="AD82" s="87">
        <f t="shared" si="64"/>
        <v>0</v>
      </c>
      <c r="AE82" s="87">
        <f t="shared" si="64"/>
        <v>0</v>
      </c>
      <c r="AF82" s="87">
        <f t="shared" si="64"/>
        <v>0</v>
      </c>
      <c r="AG82" s="87">
        <f t="shared" si="64"/>
        <v>0</v>
      </c>
      <c r="AH82" s="87">
        <f t="shared" si="64"/>
        <v>0</v>
      </c>
      <c r="AI82" s="87">
        <f t="shared" si="64"/>
        <v>0</v>
      </c>
      <c r="AJ82" s="87"/>
      <c r="AK82" s="284">
        <f t="shared" si="57"/>
        <v>20139500</v>
      </c>
      <c r="AL82" s="164" t="b">
        <f t="shared" si="59"/>
        <v>1</v>
      </c>
      <c r="AM82" s="284">
        <f t="shared" si="60"/>
        <v>0</v>
      </c>
      <c r="AN82" s="164"/>
      <c r="AO82" s="164"/>
      <c r="AP82" s="284">
        <f t="shared" si="56"/>
        <v>20139500</v>
      </c>
      <c r="AQ82" s="164" t="b">
        <f t="shared" si="58"/>
        <v>1</v>
      </c>
      <c r="AR82" s="164"/>
      <c r="AS82" s="164"/>
      <c r="AU82" s="33" t="e">
        <f t="shared" si="22"/>
        <v>#REF!</v>
      </c>
      <c r="AV82" s="8" t="e">
        <f t="shared" si="23"/>
        <v>#REF!</v>
      </c>
      <c r="AW82" s="96" t="e">
        <f t="shared" ref="AW82:AW243" si="65">I82+L82+O82+R82+U82+X82</f>
        <v>#REF!</v>
      </c>
      <c r="AX82" s="118">
        <f t="shared" si="16"/>
        <v>20139500</v>
      </c>
      <c r="AY82" s="152" t="b">
        <f t="shared" si="63"/>
        <v>1</v>
      </c>
    </row>
    <row r="83" spans="1:51" s="153" customFormat="1" ht="30">
      <c r="A83" s="332"/>
      <c r="B83" s="333"/>
      <c r="C83" s="334"/>
      <c r="D83" s="334"/>
      <c r="E83" s="88" t="s">
        <v>64</v>
      </c>
      <c r="F83" s="71" t="s">
        <v>65</v>
      </c>
      <c r="G83" s="69">
        <v>20139500</v>
      </c>
      <c r="H83" s="69">
        <v>10000000</v>
      </c>
      <c r="I83" s="70" t="e">
        <f>#REF!</f>
        <v>#REF!</v>
      </c>
      <c r="J83" s="70" t="e">
        <f>H83-I83</f>
        <v>#REF!</v>
      </c>
      <c r="K83" s="70">
        <f>G83-H83</f>
        <v>10139500</v>
      </c>
      <c r="L83" s="84" t="e">
        <f>#REF!</f>
        <v>#REF!</v>
      </c>
      <c r="M83" s="70" t="e">
        <f>K83-L83</f>
        <v>#REF!</v>
      </c>
      <c r="N83" s="70"/>
      <c r="O83" s="70"/>
      <c r="P83" s="70">
        <f>N83-O83</f>
        <v>0</v>
      </c>
      <c r="Q83" s="70"/>
      <c r="R83" s="70"/>
      <c r="S83" s="70"/>
      <c r="T83" s="70"/>
      <c r="U83" s="70"/>
      <c r="V83" s="70"/>
      <c r="W83" s="70"/>
      <c r="X83" s="70"/>
      <c r="Y83" s="70"/>
      <c r="Z83" s="70"/>
      <c r="AA83" s="70"/>
      <c r="AB83" s="70"/>
      <c r="AC83" s="70"/>
      <c r="AD83" s="70"/>
      <c r="AE83" s="70"/>
      <c r="AF83" s="70"/>
      <c r="AG83" s="70"/>
      <c r="AH83" s="70"/>
      <c r="AI83" s="71"/>
      <c r="AJ83" s="374"/>
      <c r="AK83" s="284">
        <f t="shared" si="57"/>
        <v>20139500</v>
      </c>
      <c r="AL83" s="164" t="b">
        <f t="shared" si="59"/>
        <v>1</v>
      </c>
      <c r="AM83" s="284">
        <f t="shared" si="60"/>
        <v>0</v>
      </c>
      <c r="AN83" s="232"/>
      <c r="AO83" s="232"/>
      <c r="AP83" s="284">
        <f t="shared" si="56"/>
        <v>20139500</v>
      </c>
      <c r="AQ83" s="164" t="b">
        <f t="shared" si="58"/>
        <v>1</v>
      </c>
      <c r="AR83" s="232"/>
      <c r="AS83" s="232"/>
      <c r="AU83" s="335" t="e">
        <f t="shared" si="22"/>
        <v>#REF!</v>
      </c>
      <c r="AV83" s="72" t="e">
        <f t="shared" si="23"/>
        <v>#REF!</v>
      </c>
      <c r="AW83" s="335" t="e">
        <f t="shared" si="65"/>
        <v>#REF!</v>
      </c>
      <c r="AX83" s="336">
        <f t="shared" ref="AX83:AX244" si="66">H83+K83+N83+Q83+T83+W83</f>
        <v>20139500</v>
      </c>
      <c r="AY83" s="152" t="b">
        <f t="shared" si="63"/>
        <v>1</v>
      </c>
    </row>
    <row r="84" spans="1:51">
      <c r="A84" s="28"/>
      <c r="B84" s="11"/>
      <c r="C84" s="12"/>
      <c r="D84" s="12"/>
      <c r="E84" s="13"/>
      <c r="F84" s="81"/>
      <c r="G84" s="87"/>
      <c r="H84" s="87"/>
      <c r="I84" s="102"/>
      <c r="J84" s="102"/>
      <c r="K84" s="102"/>
      <c r="L84" s="82">
        <f t="shared" ref="L84:L88" si="67">G84-I84</f>
        <v>0</v>
      </c>
      <c r="M84" s="102"/>
      <c r="N84" s="102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10"/>
      <c r="AJ84" s="372"/>
      <c r="AK84" s="284">
        <f t="shared" si="57"/>
        <v>0</v>
      </c>
      <c r="AL84" s="164" t="b">
        <f t="shared" si="59"/>
        <v>1</v>
      </c>
      <c r="AM84" s="284">
        <f t="shared" si="60"/>
        <v>0</v>
      </c>
      <c r="AN84" s="164"/>
      <c r="AO84" s="164"/>
      <c r="AP84" s="284">
        <f t="shared" si="56"/>
        <v>0</v>
      </c>
      <c r="AQ84" s="164" t="b">
        <f t="shared" si="58"/>
        <v>1</v>
      </c>
      <c r="AR84" s="164"/>
      <c r="AS84" s="164"/>
      <c r="AU84" s="33">
        <f t="shared" si="22"/>
        <v>0</v>
      </c>
      <c r="AV84" s="8" t="b">
        <f t="shared" si="23"/>
        <v>1</v>
      </c>
      <c r="AW84" s="96">
        <f t="shared" si="65"/>
        <v>0</v>
      </c>
      <c r="AX84" s="118">
        <f t="shared" si="66"/>
        <v>0</v>
      </c>
      <c r="AY84" s="152" t="b">
        <f t="shared" si="63"/>
        <v>1</v>
      </c>
    </row>
    <row r="85" spans="1:51" s="117" customFormat="1">
      <c r="A85" s="115"/>
      <c r="B85" s="108" t="s">
        <v>22</v>
      </c>
      <c r="C85" s="630" t="s">
        <v>66</v>
      </c>
      <c r="D85" s="630"/>
      <c r="E85" s="631"/>
      <c r="F85" s="109" t="s">
        <v>139</v>
      </c>
      <c r="G85" s="116">
        <f t="shared" ref="G85:V86" si="68">G86</f>
        <v>46799200</v>
      </c>
      <c r="H85" s="116">
        <f t="shared" si="68"/>
        <v>15000000</v>
      </c>
      <c r="I85" s="116" t="e">
        <f t="shared" si="68"/>
        <v>#REF!</v>
      </c>
      <c r="J85" s="116" t="e">
        <f t="shared" si="68"/>
        <v>#REF!</v>
      </c>
      <c r="K85" s="116">
        <f t="shared" si="68"/>
        <v>31799200</v>
      </c>
      <c r="L85" s="116">
        <f t="shared" si="68"/>
        <v>0</v>
      </c>
      <c r="M85" s="116">
        <f t="shared" si="68"/>
        <v>31799200</v>
      </c>
      <c r="N85" s="116">
        <f t="shared" si="68"/>
        <v>0</v>
      </c>
      <c r="O85" s="116">
        <f t="shared" si="68"/>
        <v>0</v>
      </c>
      <c r="P85" s="116">
        <f t="shared" si="68"/>
        <v>0</v>
      </c>
      <c r="Q85" s="116">
        <f t="shared" si="68"/>
        <v>0</v>
      </c>
      <c r="R85" s="116">
        <f t="shared" si="68"/>
        <v>0</v>
      </c>
      <c r="S85" s="116">
        <f t="shared" si="68"/>
        <v>0</v>
      </c>
      <c r="T85" s="116">
        <f t="shared" si="68"/>
        <v>0</v>
      </c>
      <c r="U85" s="116">
        <f t="shared" si="68"/>
        <v>0</v>
      </c>
      <c r="V85" s="116">
        <f t="shared" si="68"/>
        <v>0</v>
      </c>
      <c r="W85" s="116">
        <f t="shared" ref="W85:AF85" si="69">W86</f>
        <v>0</v>
      </c>
      <c r="X85" s="116">
        <f t="shared" si="69"/>
        <v>0</v>
      </c>
      <c r="Y85" s="116">
        <f t="shared" si="69"/>
        <v>0</v>
      </c>
      <c r="Z85" s="116">
        <f t="shared" si="69"/>
        <v>0</v>
      </c>
      <c r="AA85" s="116">
        <f t="shared" si="69"/>
        <v>0</v>
      </c>
      <c r="AB85" s="116">
        <f t="shared" si="69"/>
        <v>0</v>
      </c>
      <c r="AC85" s="116">
        <f t="shared" si="69"/>
        <v>0</v>
      </c>
      <c r="AD85" s="116">
        <f t="shared" si="69"/>
        <v>0</v>
      </c>
      <c r="AE85" s="116">
        <f t="shared" si="69"/>
        <v>0</v>
      </c>
      <c r="AF85" s="116">
        <f t="shared" si="69"/>
        <v>0</v>
      </c>
      <c r="AG85" s="116">
        <f t="shared" ref="W85:AI86" si="70">AG86</f>
        <v>0</v>
      </c>
      <c r="AH85" s="116">
        <f t="shared" si="70"/>
        <v>0</v>
      </c>
      <c r="AI85" s="94"/>
      <c r="AJ85" s="373"/>
      <c r="AK85" s="284">
        <f t="shared" si="57"/>
        <v>46799200</v>
      </c>
      <c r="AL85" s="164" t="b">
        <f t="shared" si="59"/>
        <v>1</v>
      </c>
      <c r="AM85" s="284">
        <f t="shared" si="60"/>
        <v>0</v>
      </c>
      <c r="AN85" s="221"/>
      <c r="AO85" s="221"/>
      <c r="AP85" s="284">
        <f t="shared" si="56"/>
        <v>46799200</v>
      </c>
      <c r="AQ85" s="164" t="b">
        <f t="shared" si="58"/>
        <v>1</v>
      </c>
      <c r="AR85" s="221"/>
      <c r="AS85" s="221"/>
      <c r="AT85" s="236"/>
      <c r="AU85" s="118" t="e">
        <f t="shared" si="22"/>
        <v>#REF!</v>
      </c>
      <c r="AV85" s="110" t="e">
        <f t="shared" si="23"/>
        <v>#REF!</v>
      </c>
      <c r="AW85" s="96" t="e">
        <f t="shared" si="65"/>
        <v>#REF!</v>
      </c>
      <c r="AX85" s="118">
        <f t="shared" si="66"/>
        <v>46799200</v>
      </c>
      <c r="AY85" s="152" t="b">
        <f t="shared" si="63"/>
        <v>1</v>
      </c>
    </row>
    <row r="86" spans="1:51" s="80" customFormat="1">
      <c r="A86" s="337"/>
      <c r="B86" s="338"/>
      <c r="C86" s="339"/>
      <c r="D86" s="645" t="s">
        <v>15</v>
      </c>
      <c r="E86" s="646"/>
      <c r="F86" s="81" t="s">
        <v>130</v>
      </c>
      <c r="G86" s="87">
        <f t="shared" si="68"/>
        <v>46799200</v>
      </c>
      <c r="H86" s="87">
        <f t="shared" si="68"/>
        <v>15000000</v>
      </c>
      <c r="I86" s="87" t="e">
        <f t="shared" si="68"/>
        <v>#REF!</v>
      </c>
      <c r="J86" s="87" t="e">
        <f t="shared" si="68"/>
        <v>#REF!</v>
      </c>
      <c r="K86" s="87">
        <f t="shared" si="68"/>
        <v>31799200</v>
      </c>
      <c r="L86" s="87">
        <f t="shared" si="68"/>
        <v>0</v>
      </c>
      <c r="M86" s="87">
        <f t="shared" si="68"/>
        <v>31799200</v>
      </c>
      <c r="N86" s="87">
        <f t="shared" si="68"/>
        <v>0</v>
      </c>
      <c r="O86" s="87">
        <f t="shared" si="68"/>
        <v>0</v>
      </c>
      <c r="P86" s="87">
        <f t="shared" si="68"/>
        <v>0</v>
      </c>
      <c r="Q86" s="87">
        <f t="shared" si="68"/>
        <v>0</v>
      </c>
      <c r="R86" s="87">
        <f t="shared" si="68"/>
        <v>0</v>
      </c>
      <c r="S86" s="87">
        <f t="shared" si="68"/>
        <v>0</v>
      </c>
      <c r="T86" s="87">
        <f t="shared" si="68"/>
        <v>0</v>
      </c>
      <c r="U86" s="87">
        <f t="shared" si="68"/>
        <v>0</v>
      </c>
      <c r="V86" s="87">
        <f t="shared" si="68"/>
        <v>0</v>
      </c>
      <c r="W86" s="87">
        <f t="shared" si="70"/>
        <v>0</v>
      </c>
      <c r="X86" s="87">
        <f t="shared" si="70"/>
        <v>0</v>
      </c>
      <c r="Y86" s="87">
        <f t="shared" si="70"/>
        <v>0</v>
      </c>
      <c r="Z86" s="87">
        <f t="shared" si="70"/>
        <v>0</v>
      </c>
      <c r="AA86" s="87">
        <f t="shared" si="70"/>
        <v>0</v>
      </c>
      <c r="AB86" s="87">
        <f t="shared" si="70"/>
        <v>0</v>
      </c>
      <c r="AC86" s="87">
        <f t="shared" si="70"/>
        <v>0</v>
      </c>
      <c r="AD86" s="87">
        <f t="shared" si="70"/>
        <v>0</v>
      </c>
      <c r="AE86" s="87">
        <f t="shared" si="70"/>
        <v>0</v>
      </c>
      <c r="AF86" s="87">
        <f t="shared" si="70"/>
        <v>0</v>
      </c>
      <c r="AG86" s="87">
        <f t="shared" si="70"/>
        <v>0</v>
      </c>
      <c r="AH86" s="87">
        <f t="shared" si="70"/>
        <v>0</v>
      </c>
      <c r="AI86" s="87">
        <f t="shared" si="70"/>
        <v>0</v>
      </c>
      <c r="AJ86" s="372"/>
      <c r="AK86" s="284">
        <f t="shared" si="57"/>
        <v>46799200</v>
      </c>
      <c r="AL86" s="164" t="b">
        <f t="shared" si="59"/>
        <v>1</v>
      </c>
      <c r="AM86" s="284">
        <f t="shared" si="60"/>
        <v>0</v>
      </c>
      <c r="AN86" s="164"/>
      <c r="AO86" s="164"/>
      <c r="AP86" s="284">
        <f t="shared" si="56"/>
        <v>46799200</v>
      </c>
      <c r="AQ86" s="164" t="b">
        <f t="shared" si="58"/>
        <v>1</v>
      </c>
      <c r="AR86" s="164"/>
      <c r="AS86" s="164"/>
      <c r="AU86" s="341" t="e">
        <f t="shared" si="22"/>
        <v>#REF!</v>
      </c>
      <c r="AV86" s="59" t="e">
        <f t="shared" si="23"/>
        <v>#REF!</v>
      </c>
      <c r="AW86" s="335" t="e">
        <f t="shared" si="65"/>
        <v>#REF!</v>
      </c>
      <c r="AX86" s="336">
        <f t="shared" si="66"/>
        <v>46799200</v>
      </c>
      <c r="AY86" s="152" t="b">
        <f t="shared" si="63"/>
        <v>1</v>
      </c>
    </row>
    <row r="87" spans="1:51" s="153" customFormat="1">
      <c r="A87" s="332"/>
      <c r="B87" s="333"/>
      <c r="C87" s="334"/>
      <c r="D87" s="334"/>
      <c r="E87" s="88" t="s">
        <v>55</v>
      </c>
      <c r="F87" s="71" t="s">
        <v>56</v>
      </c>
      <c r="G87" s="69">
        <v>46799200</v>
      </c>
      <c r="H87" s="69">
        <v>15000000</v>
      </c>
      <c r="I87" s="70" t="e">
        <f>#REF!+4302980</f>
        <v>#REF!</v>
      </c>
      <c r="J87" s="70" t="e">
        <f>H87-I87</f>
        <v>#REF!</v>
      </c>
      <c r="K87" s="70">
        <f>G87-H87</f>
        <v>31799200</v>
      </c>
      <c r="L87" s="84"/>
      <c r="M87" s="70">
        <f>K87-L87</f>
        <v>31799200</v>
      </c>
      <c r="N87" s="70"/>
      <c r="O87" s="70"/>
      <c r="P87" s="70">
        <f>N87-O87</f>
        <v>0</v>
      </c>
      <c r="Q87" s="70"/>
      <c r="R87" s="70"/>
      <c r="S87" s="70"/>
      <c r="T87" s="70"/>
      <c r="U87" s="70"/>
      <c r="V87" s="70"/>
      <c r="W87" s="70"/>
      <c r="X87" s="70"/>
      <c r="Y87" s="70"/>
      <c r="Z87" s="70"/>
      <c r="AA87" s="70"/>
      <c r="AB87" s="70"/>
      <c r="AC87" s="70"/>
      <c r="AD87" s="70"/>
      <c r="AE87" s="70"/>
      <c r="AF87" s="70"/>
      <c r="AG87" s="70"/>
      <c r="AH87" s="70"/>
      <c r="AI87" s="71"/>
      <c r="AJ87" s="374"/>
      <c r="AK87" s="284">
        <f t="shared" si="57"/>
        <v>46799200</v>
      </c>
      <c r="AL87" s="164" t="b">
        <f t="shared" si="59"/>
        <v>1</v>
      </c>
      <c r="AM87" s="284">
        <f t="shared" si="60"/>
        <v>0</v>
      </c>
      <c r="AN87" s="232"/>
      <c r="AO87" s="232"/>
      <c r="AP87" s="284">
        <f t="shared" si="56"/>
        <v>46799200</v>
      </c>
      <c r="AQ87" s="164" t="b">
        <f t="shared" si="58"/>
        <v>1</v>
      </c>
      <c r="AR87" s="232"/>
      <c r="AS87" s="232"/>
      <c r="AU87" s="335" t="e">
        <f t="shared" si="22"/>
        <v>#REF!</v>
      </c>
      <c r="AV87" s="72" t="e">
        <f t="shared" si="23"/>
        <v>#REF!</v>
      </c>
      <c r="AW87" s="335" t="e">
        <f t="shared" si="65"/>
        <v>#REF!</v>
      </c>
      <c r="AX87" s="336">
        <f t="shared" si="66"/>
        <v>46799200</v>
      </c>
      <c r="AY87" s="152" t="b">
        <f t="shared" si="63"/>
        <v>1</v>
      </c>
    </row>
    <row r="88" spans="1:51">
      <c r="A88" s="28"/>
      <c r="B88" s="11"/>
      <c r="C88" s="12"/>
      <c r="D88" s="12"/>
      <c r="E88" s="13"/>
      <c r="F88" s="81"/>
      <c r="G88" s="87"/>
      <c r="H88" s="87"/>
      <c r="I88" s="102"/>
      <c r="J88" s="102"/>
      <c r="K88" s="102"/>
      <c r="L88" s="82">
        <f t="shared" si="67"/>
        <v>0</v>
      </c>
      <c r="M88" s="102"/>
      <c r="N88" s="102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10"/>
      <c r="AJ88" s="372"/>
      <c r="AK88" s="284">
        <f t="shared" si="57"/>
        <v>0</v>
      </c>
      <c r="AL88" s="164" t="b">
        <f t="shared" si="59"/>
        <v>1</v>
      </c>
      <c r="AM88" s="284">
        <f t="shared" si="60"/>
        <v>0</v>
      </c>
      <c r="AN88" s="164"/>
      <c r="AO88" s="164"/>
      <c r="AP88" s="284">
        <f t="shared" si="56"/>
        <v>0</v>
      </c>
      <c r="AQ88" s="164" t="b">
        <f t="shared" si="58"/>
        <v>1</v>
      </c>
      <c r="AR88" s="164"/>
      <c r="AS88" s="164"/>
      <c r="AU88" s="33">
        <f t="shared" si="22"/>
        <v>0</v>
      </c>
      <c r="AV88" s="8" t="b">
        <f t="shared" si="23"/>
        <v>1</v>
      </c>
      <c r="AW88" s="96">
        <f t="shared" si="65"/>
        <v>0</v>
      </c>
      <c r="AX88" s="118">
        <f t="shared" si="66"/>
        <v>0</v>
      </c>
      <c r="AY88" s="152" t="b">
        <f t="shared" si="63"/>
        <v>1</v>
      </c>
    </row>
    <row r="89" spans="1:51" s="117" customFormat="1">
      <c r="A89" s="115"/>
      <c r="B89" s="108" t="s">
        <v>22</v>
      </c>
      <c r="C89" s="630" t="s">
        <v>67</v>
      </c>
      <c r="D89" s="651"/>
      <c r="E89" s="652"/>
      <c r="F89" s="109" t="s">
        <v>140</v>
      </c>
      <c r="G89" s="116">
        <f>G90</f>
        <v>27890000</v>
      </c>
      <c r="H89" s="116">
        <f t="shared" ref="H89:AH89" si="71">H90</f>
        <v>7000000</v>
      </c>
      <c r="I89" s="116" t="e">
        <f t="shared" si="71"/>
        <v>#REF!</v>
      </c>
      <c r="J89" s="116" t="e">
        <f t="shared" si="71"/>
        <v>#REF!</v>
      </c>
      <c r="K89" s="116">
        <f t="shared" si="71"/>
        <v>20890000</v>
      </c>
      <c r="L89" s="116">
        <f t="shared" si="71"/>
        <v>0</v>
      </c>
      <c r="M89" s="116">
        <f t="shared" si="71"/>
        <v>0</v>
      </c>
      <c r="N89" s="116">
        <f t="shared" si="71"/>
        <v>0</v>
      </c>
      <c r="O89" s="116">
        <f t="shared" si="71"/>
        <v>0</v>
      </c>
      <c r="P89" s="116">
        <f t="shared" si="71"/>
        <v>0</v>
      </c>
      <c r="Q89" s="116">
        <f t="shared" si="71"/>
        <v>0</v>
      </c>
      <c r="R89" s="116">
        <f t="shared" si="71"/>
        <v>0</v>
      </c>
      <c r="S89" s="116">
        <f t="shared" si="71"/>
        <v>0</v>
      </c>
      <c r="T89" s="116">
        <f t="shared" si="71"/>
        <v>0</v>
      </c>
      <c r="U89" s="116">
        <f t="shared" si="71"/>
        <v>0</v>
      </c>
      <c r="V89" s="116">
        <f t="shared" si="71"/>
        <v>0</v>
      </c>
      <c r="W89" s="116">
        <f t="shared" si="71"/>
        <v>0</v>
      </c>
      <c r="X89" s="116">
        <f t="shared" si="71"/>
        <v>0</v>
      </c>
      <c r="Y89" s="116">
        <f t="shared" si="71"/>
        <v>0</v>
      </c>
      <c r="Z89" s="116">
        <f t="shared" si="71"/>
        <v>0</v>
      </c>
      <c r="AA89" s="116">
        <f t="shared" si="71"/>
        <v>0</v>
      </c>
      <c r="AB89" s="116">
        <f t="shared" si="71"/>
        <v>0</v>
      </c>
      <c r="AC89" s="116">
        <f t="shared" si="71"/>
        <v>0</v>
      </c>
      <c r="AD89" s="116">
        <f t="shared" si="71"/>
        <v>0</v>
      </c>
      <c r="AE89" s="116">
        <f t="shared" si="71"/>
        <v>0</v>
      </c>
      <c r="AF89" s="116">
        <f t="shared" si="71"/>
        <v>0</v>
      </c>
      <c r="AG89" s="116">
        <f t="shared" si="71"/>
        <v>0</v>
      </c>
      <c r="AH89" s="116">
        <f t="shared" si="71"/>
        <v>0</v>
      </c>
      <c r="AI89" s="94"/>
      <c r="AJ89" s="373"/>
      <c r="AK89" s="284">
        <f t="shared" si="57"/>
        <v>27890000</v>
      </c>
      <c r="AL89" s="164" t="b">
        <f t="shared" si="59"/>
        <v>1</v>
      </c>
      <c r="AM89" s="284">
        <f t="shared" si="60"/>
        <v>0</v>
      </c>
      <c r="AN89" s="221"/>
      <c r="AO89" s="221"/>
      <c r="AP89" s="284">
        <f t="shared" si="56"/>
        <v>27890000</v>
      </c>
      <c r="AQ89" s="164" t="b">
        <f t="shared" si="58"/>
        <v>1</v>
      </c>
      <c r="AR89" s="221"/>
      <c r="AS89" s="221"/>
      <c r="AT89" s="236"/>
      <c r="AU89" s="118" t="e">
        <f t="shared" si="22"/>
        <v>#REF!</v>
      </c>
      <c r="AV89" s="110" t="e">
        <f t="shared" si="23"/>
        <v>#REF!</v>
      </c>
      <c r="AW89" s="96" t="e">
        <f t="shared" si="65"/>
        <v>#REF!</v>
      </c>
      <c r="AX89" s="118">
        <f t="shared" si="66"/>
        <v>27890000</v>
      </c>
      <c r="AY89" s="152" t="b">
        <f t="shared" si="63"/>
        <v>1</v>
      </c>
    </row>
    <row r="90" spans="1:51">
      <c r="A90" s="28"/>
      <c r="B90" s="11"/>
      <c r="C90" s="12"/>
      <c r="D90" s="649" t="s">
        <v>15</v>
      </c>
      <c r="E90" s="650"/>
      <c r="F90" s="81" t="s">
        <v>130</v>
      </c>
      <c r="G90" s="87">
        <f t="shared" ref="G90:AH90" si="72">SUM(G91:G92)</f>
        <v>27890000</v>
      </c>
      <c r="H90" s="87">
        <f t="shared" si="72"/>
        <v>7000000</v>
      </c>
      <c r="I90" s="87" t="e">
        <f t="shared" si="72"/>
        <v>#REF!</v>
      </c>
      <c r="J90" s="87" t="e">
        <f t="shared" si="72"/>
        <v>#REF!</v>
      </c>
      <c r="K90" s="87">
        <f t="shared" si="72"/>
        <v>20890000</v>
      </c>
      <c r="L90" s="87">
        <f t="shared" si="72"/>
        <v>0</v>
      </c>
      <c r="M90" s="87">
        <f t="shared" si="72"/>
        <v>0</v>
      </c>
      <c r="N90" s="87">
        <f t="shared" si="72"/>
        <v>0</v>
      </c>
      <c r="O90" s="87">
        <f t="shared" si="72"/>
        <v>0</v>
      </c>
      <c r="P90" s="87">
        <f t="shared" si="72"/>
        <v>0</v>
      </c>
      <c r="Q90" s="87">
        <f t="shared" si="72"/>
        <v>0</v>
      </c>
      <c r="R90" s="87">
        <f t="shared" si="72"/>
        <v>0</v>
      </c>
      <c r="S90" s="87">
        <f t="shared" si="72"/>
        <v>0</v>
      </c>
      <c r="T90" s="87">
        <f t="shared" si="72"/>
        <v>0</v>
      </c>
      <c r="U90" s="87">
        <f t="shared" si="72"/>
        <v>0</v>
      </c>
      <c r="V90" s="87">
        <f t="shared" si="72"/>
        <v>0</v>
      </c>
      <c r="W90" s="87">
        <f t="shared" si="72"/>
        <v>0</v>
      </c>
      <c r="X90" s="87">
        <f t="shared" si="72"/>
        <v>0</v>
      </c>
      <c r="Y90" s="87">
        <f t="shared" si="72"/>
        <v>0</v>
      </c>
      <c r="Z90" s="87">
        <f t="shared" si="72"/>
        <v>0</v>
      </c>
      <c r="AA90" s="87">
        <f t="shared" si="72"/>
        <v>0</v>
      </c>
      <c r="AB90" s="87">
        <f t="shared" si="72"/>
        <v>0</v>
      </c>
      <c r="AC90" s="87">
        <f t="shared" si="72"/>
        <v>0</v>
      </c>
      <c r="AD90" s="87">
        <f t="shared" si="72"/>
        <v>0</v>
      </c>
      <c r="AE90" s="87">
        <f t="shared" si="72"/>
        <v>0</v>
      </c>
      <c r="AF90" s="87">
        <f t="shared" si="72"/>
        <v>0</v>
      </c>
      <c r="AG90" s="87">
        <f t="shared" si="72"/>
        <v>0</v>
      </c>
      <c r="AH90" s="87">
        <f t="shared" si="72"/>
        <v>0</v>
      </c>
      <c r="AI90" s="10"/>
      <c r="AJ90" s="372"/>
      <c r="AK90" s="284">
        <f t="shared" si="57"/>
        <v>27890000</v>
      </c>
      <c r="AL90" s="164" t="b">
        <f t="shared" si="59"/>
        <v>1</v>
      </c>
      <c r="AM90" s="284">
        <f t="shared" si="60"/>
        <v>0</v>
      </c>
      <c r="AN90" s="164"/>
      <c r="AO90" s="164"/>
      <c r="AP90" s="284">
        <f t="shared" si="56"/>
        <v>27890000</v>
      </c>
      <c r="AQ90" s="164" t="b">
        <f t="shared" si="58"/>
        <v>1</v>
      </c>
      <c r="AR90" s="164"/>
      <c r="AS90" s="164"/>
      <c r="AU90" s="33" t="e">
        <f t="shared" si="22"/>
        <v>#REF!</v>
      </c>
      <c r="AV90" s="8" t="e">
        <f t="shared" si="23"/>
        <v>#REF!</v>
      </c>
      <c r="AW90" s="96" t="e">
        <f t="shared" si="65"/>
        <v>#REF!</v>
      </c>
      <c r="AX90" s="118">
        <f t="shared" si="66"/>
        <v>27890000</v>
      </c>
      <c r="AY90" s="152" t="b">
        <f t="shared" si="63"/>
        <v>1</v>
      </c>
    </row>
    <row r="91" spans="1:51" s="153" customFormat="1">
      <c r="A91" s="332"/>
      <c r="B91" s="333"/>
      <c r="C91" s="334"/>
      <c r="D91" s="334"/>
      <c r="E91" s="88" t="s">
        <v>31</v>
      </c>
      <c r="F91" s="71" t="s">
        <v>32</v>
      </c>
      <c r="G91" s="69">
        <v>20518000</v>
      </c>
      <c r="H91" s="69">
        <v>5000000</v>
      </c>
      <c r="I91" s="70" t="e">
        <f>#REF!</f>
        <v>#REF!</v>
      </c>
      <c r="J91" s="70" t="e">
        <f>H91-I91</f>
        <v>#REF!</v>
      </c>
      <c r="K91" s="70">
        <f>G91-H91</f>
        <v>15518000</v>
      </c>
      <c r="L91" s="84"/>
      <c r="M91" s="70"/>
      <c r="N91" s="70"/>
      <c r="O91" s="70"/>
      <c r="P91" s="87">
        <f t="shared" ref="P91:P92" si="73">N91-O91</f>
        <v>0</v>
      </c>
      <c r="Q91" s="70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1"/>
      <c r="AJ91" s="374"/>
      <c r="AK91" s="284">
        <f t="shared" si="57"/>
        <v>20518000</v>
      </c>
      <c r="AL91" s="164" t="b">
        <f t="shared" si="59"/>
        <v>1</v>
      </c>
      <c r="AM91" s="284">
        <f t="shared" si="60"/>
        <v>0</v>
      </c>
      <c r="AN91" s="232"/>
      <c r="AO91" s="232"/>
      <c r="AP91" s="284">
        <f t="shared" si="56"/>
        <v>20518000</v>
      </c>
      <c r="AQ91" s="164" t="b">
        <f t="shared" si="58"/>
        <v>1</v>
      </c>
      <c r="AR91" s="232"/>
      <c r="AS91" s="232"/>
      <c r="AU91" s="335" t="e">
        <f t="shared" si="22"/>
        <v>#REF!</v>
      </c>
      <c r="AV91" s="72" t="e">
        <f t="shared" si="23"/>
        <v>#REF!</v>
      </c>
      <c r="AW91" s="335" t="e">
        <f t="shared" si="65"/>
        <v>#REF!</v>
      </c>
      <c r="AX91" s="336">
        <f t="shared" si="66"/>
        <v>20518000</v>
      </c>
      <c r="AY91" s="152" t="b">
        <f t="shared" si="63"/>
        <v>1</v>
      </c>
    </row>
    <row r="92" spans="1:51" s="153" customFormat="1">
      <c r="A92" s="332"/>
      <c r="B92" s="333"/>
      <c r="C92" s="334"/>
      <c r="D92" s="334"/>
      <c r="E92" s="88" t="s">
        <v>59</v>
      </c>
      <c r="F92" s="71" t="s">
        <v>60</v>
      </c>
      <c r="G92" s="69">
        <v>7372000</v>
      </c>
      <c r="H92" s="69">
        <v>2000000</v>
      </c>
      <c r="I92" s="70" t="e">
        <f>#REF!</f>
        <v>#REF!</v>
      </c>
      <c r="J92" s="70" t="e">
        <f>H92-I92</f>
        <v>#REF!</v>
      </c>
      <c r="K92" s="70">
        <f>G92-H92</f>
        <v>5372000</v>
      </c>
      <c r="L92" s="70"/>
      <c r="M92" s="70"/>
      <c r="N92" s="70"/>
      <c r="O92" s="70"/>
      <c r="P92" s="87">
        <f t="shared" si="73"/>
        <v>0</v>
      </c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1"/>
      <c r="AJ92" s="374"/>
      <c r="AK92" s="284">
        <f t="shared" si="57"/>
        <v>7372000</v>
      </c>
      <c r="AL92" s="164" t="b">
        <f t="shared" si="59"/>
        <v>1</v>
      </c>
      <c r="AM92" s="284">
        <f t="shared" si="60"/>
        <v>0</v>
      </c>
      <c r="AN92" s="232"/>
      <c r="AO92" s="232"/>
      <c r="AP92" s="284">
        <f t="shared" si="56"/>
        <v>7372000</v>
      </c>
      <c r="AQ92" s="164" t="b">
        <f t="shared" si="58"/>
        <v>1</v>
      </c>
      <c r="AR92" s="232"/>
      <c r="AS92" s="232"/>
      <c r="AU92" s="335" t="e">
        <f t="shared" si="22"/>
        <v>#REF!</v>
      </c>
      <c r="AV92" s="72" t="e">
        <f t="shared" si="23"/>
        <v>#REF!</v>
      </c>
      <c r="AW92" s="335" t="e">
        <f t="shared" si="65"/>
        <v>#REF!</v>
      </c>
      <c r="AX92" s="336">
        <f t="shared" si="66"/>
        <v>7372000</v>
      </c>
      <c r="AY92" s="152" t="b">
        <f t="shared" si="63"/>
        <v>1</v>
      </c>
    </row>
    <row r="93" spans="1:51">
      <c r="A93" s="28"/>
      <c r="B93" s="11"/>
      <c r="C93" s="12"/>
      <c r="D93" s="12"/>
      <c r="E93" s="13"/>
      <c r="F93" s="81"/>
      <c r="G93" s="87"/>
      <c r="H93" s="87"/>
      <c r="I93" s="102"/>
      <c r="J93" s="102"/>
      <c r="K93" s="102"/>
      <c r="L93" s="102"/>
      <c r="M93" s="102"/>
      <c r="N93" s="102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10"/>
      <c r="AJ93" s="372"/>
      <c r="AK93" s="284">
        <f t="shared" si="57"/>
        <v>0</v>
      </c>
      <c r="AL93" s="164" t="b">
        <f t="shared" si="59"/>
        <v>1</v>
      </c>
      <c r="AM93" s="284">
        <f t="shared" si="60"/>
        <v>0</v>
      </c>
      <c r="AN93" s="164"/>
      <c r="AO93" s="164"/>
      <c r="AP93" s="284">
        <f t="shared" si="56"/>
        <v>0</v>
      </c>
      <c r="AQ93" s="164" t="b">
        <f t="shared" si="58"/>
        <v>1</v>
      </c>
      <c r="AR93" s="164"/>
      <c r="AS93" s="164"/>
      <c r="AU93" s="33">
        <f t="shared" si="22"/>
        <v>0</v>
      </c>
      <c r="AV93" s="8" t="b">
        <f t="shared" si="23"/>
        <v>1</v>
      </c>
      <c r="AW93" s="96">
        <f t="shared" si="65"/>
        <v>0</v>
      </c>
      <c r="AX93" s="118">
        <f t="shared" si="66"/>
        <v>0</v>
      </c>
      <c r="AY93" s="152" t="b">
        <f t="shared" si="63"/>
        <v>1</v>
      </c>
    </row>
    <row r="94" spans="1:51">
      <c r="A94" s="28"/>
      <c r="B94" s="11"/>
      <c r="C94" s="12"/>
      <c r="D94" s="12"/>
      <c r="E94" s="13"/>
      <c r="F94" s="81"/>
      <c r="G94" s="87"/>
      <c r="H94" s="87"/>
      <c r="I94" s="102"/>
      <c r="J94" s="102"/>
      <c r="K94" s="102"/>
      <c r="L94" s="102"/>
      <c r="M94" s="102"/>
      <c r="N94" s="102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10"/>
      <c r="AJ94" s="372"/>
      <c r="AK94" s="284"/>
      <c r="AL94" s="164"/>
      <c r="AM94" s="284"/>
      <c r="AN94" s="164"/>
      <c r="AO94" s="164"/>
      <c r="AP94" s="284"/>
      <c r="AQ94" s="164"/>
      <c r="AR94" s="164"/>
      <c r="AS94" s="164"/>
      <c r="AU94" s="33"/>
      <c r="AV94" s="8"/>
      <c r="AW94" s="96"/>
      <c r="AX94" s="118"/>
      <c r="AY94" s="152"/>
    </row>
    <row r="95" spans="1:51">
      <c r="A95" s="28"/>
      <c r="B95" s="11"/>
      <c r="C95" s="12"/>
      <c r="D95" s="12"/>
      <c r="E95" s="13"/>
      <c r="F95" s="81"/>
      <c r="G95" s="87"/>
      <c r="H95" s="87"/>
      <c r="I95" s="102"/>
      <c r="J95" s="102"/>
      <c r="K95" s="102"/>
      <c r="L95" s="102"/>
      <c r="M95" s="102"/>
      <c r="N95" s="102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10"/>
      <c r="AJ95" s="372"/>
      <c r="AK95" s="284"/>
      <c r="AL95" s="164"/>
      <c r="AM95" s="284"/>
      <c r="AN95" s="164"/>
      <c r="AO95" s="164"/>
      <c r="AP95" s="284"/>
      <c r="AQ95" s="164"/>
      <c r="AR95" s="164"/>
      <c r="AS95" s="164"/>
      <c r="AU95" s="33"/>
      <c r="AV95" s="8"/>
      <c r="AW95" s="96"/>
      <c r="AX95" s="118"/>
      <c r="AY95" s="152"/>
    </row>
    <row r="96" spans="1:51">
      <c r="A96" s="28"/>
      <c r="B96" s="11"/>
      <c r="C96" s="12"/>
      <c r="D96" s="12"/>
      <c r="E96" s="13"/>
      <c r="F96" s="81"/>
      <c r="G96" s="87"/>
      <c r="H96" s="87"/>
      <c r="I96" s="102"/>
      <c r="J96" s="102"/>
      <c r="K96" s="102"/>
      <c r="L96" s="102"/>
      <c r="M96" s="102"/>
      <c r="N96" s="102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10"/>
      <c r="AJ96" s="372"/>
      <c r="AK96" s="284"/>
      <c r="AL96" s="164"/>
      <c r="AM96" s="284"/>
      <c r="AN96" s="164"/>
      <c r="AO96" s="164"/>
      <c r="AP96" s="284"/>
      <c r="AQ96" s="164"/>
      <c r="AR96" s="164"/>
      <c r="AS96" s="164"/>
      <c r="AU96" s="33"/>
      <c r="AV96" s="8"/>
      <c r="AW96" s="96"/>
      <c r="AX96" s="118"/>
      <c r="AY96" s="152"/>
    </row>
    <row r="97" spans="1:51">
      <c r="A97" s="158"/>
      <c r="B97" s="159"/>
      <c r="C97" s="159"/>
      <c r="D97" s="159"/>
      <c r="E97" s="159"/>
      <c r="F97" s="160"/>
      <c r="G97" s="172"/>
      <c r="H97" s="172"/>
      <c r="I97" s="161"/>
      <c r="J97" s="161"/>
      <c r="K97" s="161"/>
      <c r="L97" s="161"/>
      <c r="M97" s="161"/>
      <c r="N97" s="161"/>
      <c r="O97" s="162"/>
      <c r="P97" s="162"/>
      <c r="Q97" s="162"/>
      <c r="R97" s="162"/>
      <c r="S97" s="162"/>
      <c r="T97" s="162"/>
      <c r="U97" s="162"/>
      <c r="V97" s="162"/>
      <c r="W97" s="162"/>
      <c r="X97" s="162"/>
      <c r="Y97" s="162"/>
      <c r="Z97" s="162"/>
      <c r="AA97" s="162"/>
      <c r="AB97" s="162"/>
      <c r="AC97" s="162"/>
      <c r="AD97" s="162"/>
      <c r="AE97" s="162"/>
      <c r="AF97" s="162"/>
      <c r="AG97" s="162"/>
      <c r="AH97" s="162"/>
      <c r="AI97" s="159"/>
      <c r="AJ97" s="372"/>
      <c r="AK97" s="284"/>
      <c r="AL97" s="164"/>
      <c r="AM97" s="284"/>
      <c r="AN97" s="164"/>
      <c r="AO97" s="164"/>
      <c r="AP97" s="284"/>
      <c r="AQ97" s="164"/>
      <c r="AR97" s="164"/>
      <c r="AS97" s="164"/>
      <c r="AU97" s="33"/>
      <c r="AV97" s="8"/>
      <c r="AW97" s="96"/>
      <c r="AX97" s="118"/>
      <c r="AY97" s="152"/>
    </row>
    <row r="98" spans="1:51">
      <c r="A98" s="163"/>
      <c r="B98" s="14"/>
      <c r="C98" s="14"/>
      <c r="D98" s="14"/>
      <c r="E98" s="14"/>
      <c r="F98" s="164"/>
      <c r="G98" s="173"/>
      <c r="H98" s="173"/>
      <c r="I98" s="165"/>
      <c r="J98" s="165"/>
      <c r="K98" s="165"/>
      <c r="L98" s="165"/>
      <c r="M98" s="165"/>
      <c r="N98" s="165"/>
      <c r="O98" s="166"/>
      <c r="P98" s="166"/>
      <c r="Q98" s="166"/>
      <c r="R98" s="166"/>
      <c r="S98" s="166"/>
      <c r="T98" s="166"/>
      <c r="U98" s="166"/>
      <c r="V98" s="166"/>
      <c r="W98" s="166"/>
      <c r="X98" s="166"/>
      <c r="Y98" s="166"/>
      <c r="Z98" s="166"/>
      <c r="AA98" s="166"/>
      <c r="AB98" s="166"/>
      <c r="AC98" s="166"/>
      <c r="AD98" s="166"/>
      <c r="AE98" s="166"/>
      <c r="AF98" s="166"/>
      <c r="AG98" s="166"/>
      <c r="AH98" s="166"/>
      <c r="AI98" s="14"/>
      <c r="AJ98" s="372"/>
      <c r="AK98" s="284"/>
      <c r="AL98" s="164"/>
      <c r="AM98" s="284"/>
      <c r="AN98" s="164"/>
      <c r="AO98" s="164"/>
      <c r="AP98" s="284"/>
      <c r="AQ98" s="164"/>
      <c r="AR98" s="164"/>
      <c r="AS98" s="164"/>
      <c r="AU98" s="33"/>
      <c r="AV98" s="8"/>
      <c r="AW98" s="96"/>
      <c r="AX98" s="118"/>
      <c r="AY98" s="152"/>
    </row>
    <row r="99" spans="1:51">
      <c r="A99" s="163"/>
      <c r="B99" s="14"/>
      <c r="C99" s="14"/>
      <c r="D99" s="14"/>
      <c r="E99" s="14"/>
      <c r="F99" s="164"/>
      <c r="G99" s="173"/>
      <c r="H99" s="173"/>
      <c r="I99" s="165"/>
      <c r="J99" s="165"/>
      <c r="K99" s="165"/>
      <c r="L99" s="165"/>
      <c r="M99" s="165"/>
      <c r="N99" s="165"/>
      <c r="O99" s="166"/>
      <c r="P99" s="166"/>
      <c r="Q99" s="166"/>
      <c r="R99" s="166"/>
      <c r="S99" s="166"/>
      <c r="T99" s="166"/>
      <c r="U99" s="166"/>
      <c r="V99" s="166"/>
      <c r="W99" s="166"/>
      <c r="X99" s="166"/>
      <c r="Y99" s="166"/>
      <c r="Z99" s="166"/>
      <c r="AA99" s="166"/>
      <c r="AB99" s="166"/>
      <c r="AC99" s="166"/>
      <c r="AD99" s="166"/>
      <c r="AE99" s="166"/>
      <c r="AF99" s="166"/>
      <c r="AG99" s="166"/>
      <c r="AH99" s="166"/>
      <c r="AI99" s="14"/>
      <c r="AJ99" s="372"/>
      <c r="AK99" s="284"/>
      <c r="AL99" s="164"/>
      <c r="AM99" s="284"/>
      <c r="AN99" s="164"/>
      <c r="AO99" s="164"/>
      <c r="AP99" s="284"/>
      <c r="AQ99" s="164"/>
      <c r="AR99" s="164"/>
      <c r="AS99" s="164"/>
      <c r="AU99" s="33"/>
      <c r="AV99" s="8"/>
      <c r="AW99" s="96"/>
      <c r="AX99" s="118"/>
      <c r="AY99" s="152"/>
    </row>
    <row r="100" spans="1:51">
      <c r="A100" s="163"/>
      <c r="B100" s="14"/>
      <c r="C100" s="14"/>
      <c r="D100" s="14"/>
      <c r="E100" s="14"/>
      <c r="F100" s="164"/>
      <c r="G100" s="173"/>
      <c r="H100" s="173"/>
      <c r="I100" s="165"/>
      <c r="J100" s="165"/>
      <c r="K100" s="165"/>
      <c r="L100" s="165"/>
      <c r="M100" s="165"/>
      <c r="N100" s="165"/>
      <c r="O100" s="166"/>
      <c r="P100" s="166"/>
      <c r="Q100" s="166"/>
      <c r="R100" s="166"/>
      <c r="S100" s="166"/>
      <c r="T100" s="166"/>
      <c r="U100" s="166"/>
      <c r="V100" s="166"/>
      <c r="W100" s="166"/>
      <c r="X100" s="166"/>
      <c r="Y100" s="166"/>
      <c r="Z100" s="166"/>
      <c r="AA100" s="166"/>
      <c r="AB100" s="166"/>
      <c r="AC100" s="166"/>
      <c r="AD100" s="166"/>
      <c r="AE100" s="166"/>
      <c r="AF100" s="166"/>
      <c r="AG100" s="166"/>
      <c r="AH100" s="166"/>
      <c r="AI100" s="14"/>
      <c r="AJ100" s="372"/>
      <c r="AK100" s="284"/>
      <c r="AL100" s="164"/>
      <c r="AM100" s="284"/>
      <c r="AN100" s="164"/>
      <c r="AO100" s="164"/>
      <c r="AP100" s="284"/>
      <c r="AQ100" s="164"/>
      <c r="AR100" s="164"/>
      <c r="AS100" s="164"/>
      <c r="AU100" s="33"/>
      <c r="AV100" s="8"/>
      <c r="AW100" s="96"/>
      <c r="AX100" s="118"/>
      <c r="AY100" s="152"/>
    </row>
    <row r="101" spans="1:51">
      <c r="A101" s="163"/>
      <c r="B101" s="14"/>
      <c r="C101" s="14"/>
      <c r="D101" s="14"/>
      <c r="E101" s="14"/>
      <c r="F101" s="164"/>
      <c r="G101" s="173"/>
      <c r="H101" s="173"/>
      <c r="I101" s="165"/>
      <c r="J101" s="165"/>
      <c r="K101" s="165"/>
      <c r="L101" s="165"/>
      <c r="M101" s="165"/>
      <c r="N101" s="165"/>
      <c r="O101" s="166"/>
      <c r="P101" s="166"/>
      <c r="Q101" s="166"/>
      <c r="R101" s="166"/>
      <c r="S101" s="166"/>
      <c r="T101" s="166"/>
      <c r="U101" s="166"/>
      <c r="V101" s="166"/>
      <c r="W101" s="166"/>
      <c r="X101" s="166"/>
      <c r="Y101" s="166"/>
      <c r="Z101" s="166"/>
      <c r="AA101" s="166"/>
      <c r="AB101" s="166"/>
      <c r="AC101" s="166"/>
      <c r="AD101" s="166"/>
      <c r="AE101" s="166"/>
      <c r="AF101" s="166"/>
      <c r="AG101" s="166"/>
      <c r="AH101" s="166"/>
      <c r="AI101" s="14"/>
      <c r="AJ101" s="372"/>
      <c r="AK101" s="284"/>
      <c r="AL101" s="164"/>
      <c r="AM101" s="284"/>
      <c r="AN101" s="164"/>
      <c r="AO101" s="164"/>
      <c r="AP101" s="284"/>
      <c r="AQ101" s="164"/>
      <c r="AR101" s="164"/>
      <c r="AS101" s="164"/>
      <c r="AU101" s="33"/>
      <c r="AV101" s="8"/>
      <c r="AW101" s="96"/>
      <c r="AX101" s="118"/>
      <c r="AY101" s="152"/>
    </row>
    <row r="102" spans="1:51">
      <c r="A102" s="163"/>
      <c r="B102" s="14"/>
      <c r="C102" s="14"/>
      <c r="D102" s="14"/>
      <c r="E102" s="14"/>
      <c r="F102" s="164"/>
      <c r="G102" s="173"/>
      <c r="H102" s="173"/>
      <c r="I102" s="165"/>
      <c r="J102" s="165"/>
      <c r="K102" s="165"/>
      <c r="L102" s="165"/>
      <c r="M102" s="165"/>
      <c r="N102" s="165"/>
      <c r="O102" s="166"/>
      <c r="P102" s="166"/>
      <c r="Q102" s="166"/>
      <c r="R102" s="166"/>
      <c r="S102" s="166"/>
      <c r="T102" s="166"/>
      <c r="U102" s="166"/>
      <c r="V102" s="166"/>
      <c r="W102" s="166"/>
      <c r="X102" s="166"/>
      <c r="Y102" s="166"/>
      <c r="Z102" s="166"/>
      <c r="AA102" s="166"/>
      <c r="AB102" s="166"/>
      <c r="AC102" s="166"/>
      <c r="AD102" s="166"/>
      <c r="AE102" s="166"/>
      <c r="AF102" s="166"/>
      <c r="AG102" s="166"/>
      <c r="AH102" s="166"/>
      <c r="AI102" s="14"/>
      <c r="AJ102" s="372"/>
      <c r="AK102" s="284"/>
      <c r="AL102" s="164"/>
      <c r="AM102" s="284"/>
      <c r="AN102" s="164"/>
      <c r="AO102" s="164"/>
      <c r="AP102" s="284"/>
      <c r="AQ102" s="164"/>
      <c r="AR102" s="164"/>
      <c r="AS102" s="164"/>
      <c r="AU102" s="33"/>
      <c r="AV102" s="8"/>
      <c r="AW102" s="96"/>
      <c r="AX102" s="118"/>
      <c r="AY102" s="152"/>
    </row>
    <row r="103" spans="1:51">
      <c r="A103" s="163"/>
      <c r="B103" s="14"/>
      <c r="C103" s="14"/>
      <c r="D103" s="14"/>
      <c r="E103" s="14"/>
      <c r="F103" s="164"/>
      <c r="G103" s="173"/>
      <c r="H103" s="173"/>
      <c r="I103" s="165"/>
      <c r="J103" s="165"/>
      <c r="K103" s="165"/>
      <c r="L103" s="165"/>
      <c r="M103" s="165"/>
      <c r="N103" s="165"/>
      <c r="O103" s="166"/>
      <c r="P103" s="166"/>
      <c r="Q103" s="166"/>
      <c r="R103" s="166"/>
      <c r="S103" s="166"/>
      <c r="T103" s="166"/>
      <c r="U103" s="166"/>
      <c r="V103" s="166"/>
      <c r="W103" s="166"/>
      <c r="X103" s="166"/>
      <c r="Y103" s="166"/>
      <c r="Z103" s="166"/>
      <c r="AA103" s="166"/>
      <c r="AB103" s="166"/>
      <c r="AC103" s="166"/>
      <c r="AD103" s="166"/>
      <c r="AE103" s="166"/>
      <c r="AF103" s="166"/>
      <c r="AG103" s="166"/>
      <c r="AH103" s="166"/>
      <c r="AI103" s="14"/>
      <c r="AJ103" s="372"/>
      <c r="AK103" s="284"/>
      <c r="AL103" s="164"/>
      <c r="AM103" s="284"/>
      <c r="AN103" s="164"/>
      <c r="AO103" s="164"/>
      <c r="AP103" s="284"/>
      <c r="AQ103" s="164"/>
      <c r="AR103" s="164"/>
      <c r="AS103" s="164"/>
      <c r="AU103" s="33"/>
      <c r="AV103" s="8"/>
      <c r="AW103" s="96"/>
      <c r="AX103" s="118"/>
      <c r="AY103" s="152"/>
    </row>
    <row r="104" spans="1:51">
      <c r="A104" s="163"/>
      <c r="B104" s="14"/>
      <c r="C104" s="14"/>
      <c r="D104" s="14"/>
      <c r="E104" s="14"/>
      <c r="F104" s="164"/>
      <c r="G104" s="173"/>
      <c r="H104" s="173"/>
      <c r="I104" s="165"/>
      <c r="J104" s="165"/>
      <c r="K104" s="165"/>
      <c r="L104" s="165"/>
      <c r="M104" s="165"/>
      <c r="N104" s="165"/>
      <c r="O104" s="166"/>
      <c r="P104" s="166"/>
      <c r="Q104" s="166"/>
      <c r="R104" s="166"/>
      <c r="S104" s="166"/>
      <c r="T104" s="166"/>
      <c r="U104" s="166"/>
      <c r="V104" s="166"/>
      <c r="W104" s="166"/>
      <c r="X104" s="166"/>
      <c r="Y104" s="166"/>
      <c r="Z104" s="166"/>
      <c r="AA104" s="166"/>
      <c r="AB104" s="166"/>
      <c r="AC104" s="166"/>
      <c r="AD104" s="166"/>
      <c r="AE104" s="166"/>
      <c r="AF104" s="166"/>
      <c r="AG104" s="166"/>
      <c r="AH104" s="166"/>
      <c r="AI104" s="14"/>
      <c r="AJ104" s="372"/>
      <c r="AK104" s="284"/>
      <c r="AL104" s="164"/>
      <c r="AM104" s="284"/>
      <c r="AN104" s="164"/>
      <c r="AO104" s="164"/>
      <c r="AP104" s="284"/>
      <c r="AQ104" s="164"/>
      <c r="AR104" s="164"/>
      <c r="AS104" s="164"/>
      <c r="AU104" s="33"/>
      <c r="AV104" s="8"/>
      <c r="AW104" s="96"/>
      <c r="AX104" s="118"/>
      <c r="AY104" s="152"/>
    </row>
    <row r="105" spans="1:51">
      <c r="A105" s="163"/>
      <c r="B105" s="14"/>
      <c r="C105" s="14"/>
      <c r="D105" s="14"/>
      <c r="E105" s="14"/>
      <c r="F105" s="164"/>
      <c r="G105" s="173"/>
      <c r="H105" s="173"/>
      <c r="I105" s="165"/>
      <c r="J105" s="165"/>
      <c r="K105" s="165"/>
      <c r="L105" s="165"/>
      <c r="M105" s="165"/>
      <c r="N105" s="165"/>
      <c r="O105" s="166"/>
      <c r="P105" s="166"/>
      <c r="Q105" s="166"/>
      <c r="R105" s="166"/>
      <c r="S105" s="166"/>
      <c r="T105" s="166"/>
      <c r="U105" s="166"/>
      <c r="V105" s="166"/>
      <c r="W105" s="166"/>
      <c r="X105" s="166"/>
      <c r="Y105" s="166"/>
      <c r="Z105" s="166"/>
      <c r="AA105" s="166"/>
      <c r="AB105" s="166"/>
      <c r="AC105" s="166"/>
      <c r="AD105" s="166"/>
      <c r="AE105" s="166"/>
      <c r="AF105" s="166"/>
      <c r="AG105" s="166"/>
      <c r="AH105" s="166"/>
      <c r="AI105" s="14"/>
      <c r="AJ105" s="372"/>
      <c r="AK105" s="284"/>
      <c r="AL105" s="164"/>
      <c r="AM105" s="284"/>
      <c r="AN105" s="164"/>
      <c r="AO105" s="164"/>
      <c r="AP105" s="284"/>
      <c r="AQ105" s="164"/>
      <c r="AR105" s="164"/>
      <c r="AS105" s="164"/>
      <c r="AU105" s="33"/>
      <c r="AV105" s="8"/>
      <c r="AW105" s="96"/>
      <c r="AX105" s="118"/>
      <c r="AY105" s="152"/>
    </row>
    <row r="106" spans="1:51">
      <c r="A106" s="163"/>
      <c r="B106" s="14"/>
      <c r="C106" s="14"/>
      <c r="D106" s="14"/>
      <c r="E106" s="14"/>
      <c r="F106" s="164"/>
      <c r="G106" s="173"/>
      <c r="H106" s="173"/>
      <c r="I106" s="165"/>
      <c r="J106" s="165"/>
      <c r="K106" s="165"/>
      <c r="L106" s="165"/>
      <c r="M106" s="165"/>
      <c r="N106" s="165"/>
      <c r="O106" s="166"/>
      <c r="P106" s="166"/>
      <c r="Q106" s="166"/>
      <c r="R106" s="166"/>
      <c r="S106" s="166"/>
      <c r="T106" s="166"/>
      <c r="U106" s="166"/>
      <c r="V106" s="166"/>
      <c r="W106" s="166"/>
      <c r="X106" s="166"/>
      <c r="Y106" s="166"/>
      <c r="Z106" s="166"/>
      <c r="AA106" s="166"/>
      <c r="AB106" s="166"/>
      <c r="AC106" s="166"/>
      <c r="AD106" s="166"/>
      <c r="AE106" s="166"/>
      <c r="AF106" s="166"/>
      <c r="AG106" s="166"/>
      <c r="AH106" s="166"/>
      <c r="AI106" s="14"/>
      <c r="AJ106" s="372"/>
      <c r="AK106" s="284"/>
      <c r="AL106" s="164"/>
      <c r="AM106" s="284"/>
      <c r="AN106" s="164"/>
      <c r="AO106" s="164"/>
      <c r="AP106" s="284"/>
      <c r="AQ106" s="164"/>
      <c r="AR106" s="164"/>
      <c r="AS106" s="164"/>
      <c r="AU106" s="33"/>
      <c r="AV106" s="8"/>
      <c r="AW106" s="96"/>
      <c r="AX106" s="118"/>
      <c r="AY106" s="152"/>
    </row>
    <row r="107" spans="1:51" s="3" customFormat="1">
      <c r="A107" s="632" t="s">
        <v>0</v>
      </c>
      <c r="B107" s="632" t="s">
        <v>1</v>
      </c>
      <c r="C107" s="632"/>
      <c r="D107" s="632"/>
      <c r="E107" s="632"/>
      <c r="F107" s="632" t="s">
        <v>3</v>
      </c>
      <c r="G107" s="632" t="s">
        <v>4</v>
      </c>
      <c r="H107" s="637" t="s">
        <v>387</v>
      </c>
      <c r="I107" s="638"/>
      <c r="J107" s="638"/>
      <c r="K107" s="638"/>
      <c r="L107" s="638"/>
      <c r="M107" s="638"/>
      <c r="N107" s="638"/>
      <c r="O107" s="638"/>
      <c r="P107" s="638"/>
      <c r="Q107" s="638"/>
      <c r="R107" s="638"/>
      <c r="S107" s="638"/>
      <c r="T107" s="638"/>
      <c r="U107" s="638"/>
      <c r="V107" s="638"/>
      <c r="W107" s="638"/>
      <c r="X107" s="638"/>
      <c r="Y107" s="638"/>
      <c r="Z107" s="638"/>
      <c r="AA107" s="638"/>
      <c r="AB107" s="638"/>
      <c r="AC107" s="638"/>
      <c r="AD107" s="638"/>
      <c r="AE107" s="638"/>
      <c r="AF107" s="638"/>
      <c r="AG107" s="543"/>
      <c r="AH107" s="544"/>
      <c r="AI107" s="632" t="s">
        <v>11</v>
      </c>
      <c r="AJ107" s="375"/>
      <c r="AK107" s="284"/>
      <c r="AL107" s="164"/>
      <c r="AM107" s="328" t="e">
        <f t="shared" ref="AM107:AM110" si="74">G107-AK107</f>
        <v>#VALUE!</v>
      </c>
      <c r="AN107" s="311"/>
      <c r="AO107" s="311"/>
      <c r="AP107" s="284" t="e">
        <f t="shared" ref="AP107:AP110" si="75">H107+K107+N107+Q107+T107+W107+Z107+AC107+AF107</f>
        <v>#VALUE!</v>
      </c>
      <c r="AQ107" s="164" t="e">
        <f t="shared" ref="AQ107:AQ110" si="76">AP107=G107</f>
        <v>#VALUE!</v>
      </c>
      <c r="AR107" s="311"/>
      <c r="AS107" s="311"/>
      <c r="AT107" s="152"/>
      <c r="AW107" s="96">
        <f t="shared" ref="AW107" si="77">I107+L107+O107+R107+U107+X107</f>
        <v>0</v>
      </c>
      <c r="AX107" s="118" t="e">
        <f t="shared" ref="AX107" si="78">H107+K107+N107+Q107+T107+W107</f>
        <v>#VALUE!</v>
      </c>
      <c r="AY107" s="152" t="e">
        <f t="shared" ref="AY107:AY110" si="79">G107=AX107</f>
        <v>#VALUE!</v>
      </c>
    </row>
    <row r="108" spans="1:51" s="3" customFormat="1">
      <c r="A108" s="633"/>
      <c r="B108" s="633"/>
      <c r="C108" s="633"/>
      <c r="D108" s="633"/>
      <c r="E108" s="633"/>
      <c r="F108" s="633"/>
      <c r="G108" s="633"/>
      <c r="H108" s="634" t="s">
        <v>5</v>
      </c>
      <c r="I108" s="635"/>
      <c r="J108" s="636"/>
      <c r="K108" s="634" t="s">
        <v>240</v>
      </c>
      <c r="L108" s="635"/>
      <c r="M108" s="636"/>
      <c r="N108" s="634" t="s">
        <v>6</v>
      </c>
      <c r="O108" s="635"/>
      <c r="P108" s="636"/>
      <c r="Q108" s="634" t="s">
        <v>273</v>
      </c>
      <c r="R108" s="635"/>
      <c r="S108" s="636"/>
      <c r="T108" s="634" t="s">
        <v>9</v>
      </c>
      <c r="U108" s="635"/>
      <c r="V108" s="636"/>
      <c r="W108" s="637" t="s">
        <v>374</v>
      </c>
      <c r="X108" s="638"/>
      <c r="Y108" s="639"/>
      <c r="Z108" s="634" t="s">
        <v>272</v>
      </c>
      <c r="AA108" s="635"/>
      <c r="AB108" s="636"/>
      <c r="AC108" s="637" t="s">
        <v>375</v>
      </c>
      <c r="AD108" s="638"/>
      <c r="AE108" s="639"/>
      <c r="AF108" s="637" t="s">
        <v>376</v>
      </c>
      <c r="AG108" s="638"/>
      <c r="AH108" s="639"/>
      <c r="AI108" s="633"/>
      <c r="AJ108" s="375"/>
      <c r="AK108" s="284"/>
      <c r="AL108" s="164"/>
      <c r="AM108" s="328">
        <f t="shared" si="74"/>
        <v>0</v>
      </c>
      <c r="AN108" s="311"/>
      <c r="AO108" s="311"/>
      <c r="AP108" s="284" t="e">
        <f t="shared" si="75"/>
        <v>#VALUE!</v>
      </c>
      <c r="AQ108" s="164" t="e">
        <f t="shared" si="76"/>
        <v>#VALUE!</v>
      </c>
      <c r="AR108" s="311"/>
      <c r="AS108" s="311"/>
      <c r="AT108" s="152"/>
      <c r="AW108" s="96" t="e">
        <f>I108+L108+O108+R108+U108+W108</f>
        <v>#VALUE!</v>
      </c>
      <c r="AX108" s="118" t="e">
        <f>H108+K108+N108+Q108+T108+#REF!</f>
        <v>#VALUE!</v>
      </c>
      <c r="AY108" s="152" t="e">
        <f t="shared" si="79"/>
        <v>#VALUE!</v>
      </c>
    </row>
    <row r="109" spans="1:51">
      <c r="A109" s="142"/>
      <c r="B109" s="143"/>
      <c r="C109" s="144"/>
      <c r="D109" s="144"/>
      <c r="E109" s="145"/>
      <c r="F109" s="146"/>
      <c r="G109" s="146"/>
      <c r="H109" s="545" t="s">
        <v>237</v>
      </c>
      <c r="I109" s="141" t="s">
        <v>238</v>
      </c>
      <c r="J109" s="489" t="s">
        <v>235</v>
      </c>
      <c r="K109" s="545" t="s">
        <v>237</v>
      </c>
      <c r="L109" s="141" t="s">
        <v>238</v>
      </c>
      <c r="M109" s="489" t="s">
        <v>235</v>
      </c>
      <c r="N109" s="545" t="s">
        <v>237</v>
      </c>
      <c r="O109" s="141" t="s">
        <v>238</v>
      </c>
      <c r="P109" s="489" t="s">
        <v>235</v>
      </c>
      <c r="Q109" s="545" t="s">
        <v>237</v>
      </c>
      <c r="R109" s="141" t="s">
        <v>238</v>
      </c>
      <c r="S109" s="489" t="s">
        <v>235</v>
      </c>
      <c r="T109" s="545" t="s">
        <v>237</v>
      </c>
      <c r="U109" s="141" t="s">
        <v>238</v>
      </c>
      <c r="V109" s="489" t="s">
        <v>235</v>
      </c>
      <c r="W109" s="545" t="s">
        <v>237</v>
      </c>
      <c r="X109" s="141" t="s">
        <v>238</v>
      </c>
      <c r="Y109" s="489" t="s">
        <v>235</v>
      </c>
      <c r="Z109" s="545" t="s">
        <v>237</v>
      </c>
      <c r="AA109" s="141" t="s">
        <v>238</v>
      </c>
      <c r="AB109" s="489" t="s">
        <v>235</v>
      </c>
      <c r="AC109" s="545" t="s">
        <v>237</v>
      </c>
      <c r="AD109" s="141" t="s">
        <v>238</v>
      </c>
      <c r="AE109" s="489" t="s">
        <v>235</v>
      </c>
      <c r="AF109" s="545" t="s">
        <v>237</v>
      </c>
      <c r="AG109" s="141" t="s">
        <v>238</v>
      </c>
      <c r="AH109" s="489" t="s">
        <v>235</v>
      </c>
      <c r="AI109" s="146"/>
      <c r="AJ109" s="376"/>
      <c r="AK109" s="284"/>
      <c r="AL109" s="164"/>
      <c r="AM109" s="328">
        <f t="shared" si="74"/>
        <v>0</v>
      </c>
      <c r="AN109" s="278"/>
      <c r="AO109" s="278"/>
      <c r="AP109" s="284" t="e">
        <f t="shared" si="75"/>
        <v>#VALUE!</v>
      </c>
      <c r="AQ109" s="164" t="e">
        <f t="shared" si="76"/>
        <v>#VALUE!</v>
      </c>
      <c r="AR109" s="278"/>
      <c r="AS109" s="278"/>
      <c r="AW109" s="96" t="e">
        <f t="shared" ref="AW109:AW110" si="80">I109+L109+O109+R109+U109+X109</f>
        <v>#VALUE!</v>
      </c>
      <c r="AX109" s="118" t="e">
        <f t="shared" ref="AX109:AX110" si="81">H109+K109+N109+Q109+T109+W109</f>
        <v>#VALUE!</v>
      </c>
      <c r="AY109" s="152" t="e">
        <f t="shared" si="79"/>
        <v>#VALUE!</v>
      </c>
    </row>
    <row r="110" spans="1:51">
      <c r="A110" s="147"/>
      <c r="B110" s="148"/>
      <c r="C110" s="149"/>
      <c r="D110" s="149"/>
      <c r="E110" s="150"/>
      <c r="F110" s="151"/>
      <c r="G110" s="151"/>
      <c r="H110" s="151"/>
      <c r="I110" s="151"/>
      <c r="J110" s="151"/>
      <c r="K110" s="151"/>
      <c r="L110" s="151"/>
      <c r="M110" s="151"/>
      <c r="N110" s="151"/>
      <c r="O110" s="151"/>
      <c r="P110" s="151"/>
      <c r="Q110" s="151"/>
      <c r="R110" s="151"/>
      <c r="S110" s="151"/>
      <c r="T110" s="151"/>
      <c r="U110" s="151"/>
      <c r="V110" s="151"/>
      <c r="W110" s="151"/>
      <c r="X110" s="151"/>
      <c r="Y110" s="151"/>
      <c r="Z110" s="151"/>
      <c r="AA110" s="151"/>
      <c r="AB110" s="151"/>
      <c r="AC110" s="151"/>
      <c r="AD110" s="151"/>
      <c r="AE110" s="151"/>
      <c r="AF110" s="151"/>
      <c r="AG110" s="151"/>
      <c r="AH110" s="151"/>
      <c r="AI110" s="151"/>
      <c r="AJ110" s="376"/>
      <c r="AK110" s="284">
        <f t="shared" ref="AK110" si="82">H110+K110+N110+Q110+T110+W110+Z110+AC110+AF110</f>
        <v>0</v>
      </c>
      <c r="AL110" s="164" t="b">
        <f t="shared" ref="AL110" si="83">AK110=G110</f>
        <v>1</v>
      </c>
      <c r="AM110" s="284">
        <f t="shared" si="74"/>
        <v>0</v>
      </c>
      <c r="AN110" s="278"/>
      <c r="AO110" s="278"/>
      <c r="AP110" s="284">
        <f t="shared" si="75"/>
        <v>0</v>
      </c>
      <c r="AQ110" s="164" t="b">
        <f t="shared" si="76"/>
        <v>1</v>
      </c>
      <c r="AR110" s="278"/>
      <c r="AS110" s="278"/>
      <c r="AV110" s="42" t="b">
        <f t="shared" ref="AV110" si="84">G110=AU110</f>
        <v>1</v>
      </c>
      <c r="AW110" s="96">
        <f t="shared" si="80"/>
        <v>0</v>
      </c>
      <c r="AX110" s="118">
        <f t="shared" si="81"/>
        <v>0</v>
      </c>
      <c r="AY110" s="152" t="b">
        <f t="shared" si="79"/>
        <v>1</v>
      </c>
    </row>
    <row r="111" spans="1:51" s="117" customFormat="1">
      <c r="A111" s="115"/>
      <c r="B111" s="108" t="s">
        <v>22</v>
      </c>
      <c r="C111" s="630" t="s">
        <v>68</v>
      </c>
      <c r="D111" s="651"/>
      <c r="E111" s="652"/>
      <c r="F111" s="109" t="s">
        <v>141</v>
      </c>
      <c r="G111" s="116">
        <f>G112+G116+G121+G125+G130+G132</f>
        <v>297000000</v>
      </c>
      <c r="H111" s="116">
        <f t="shared" ref="H111:AI111" si="85">H112+H116+H121+H125+H130+H132</f>
        <v>22500000</v>
      </c>
      <c r="I111" s="116">
        <f t="shared" si="85"/>
        <v>199565850</v>
      </c>
      <c r="J111" s="116">
        <f t="shared" si="85"/>
        <v>-199565850</v>
      </c>
      <c r="K111" s="116">
        <f>K112+K116+K121+K125+K130+K132</f>
        <v>0</v>
      </c>
      <c r="L111" s="116">
        <f t="shared" si="85"/>
        <v>0</v>
      </c>
      <c r="M111" s="116">
        <f t="shared" si="85"/>
        <v>0</v>
      </c>
      <c r="N111" s="116">
        <f>N112+N116+N121+N125+N130+N132</f>
        <v>274500000</v>
      </c>
      <c r="O111" s="116">
        <f t="shared" si="85"/>
        <v>0</v>
      </c>
      <c r="P111" s="116">
        <f t="shared" si="85"/>
        <v>149500000</v>
      </c>
      <c r="Q111" s="116">
        <f t="shared" si="85"/>
        <v>0</v>
      </c>
      <c r="R111" s="116">
        <f t="shared" si="85"/>
        <v>0</v>
      </c>
      <c r="S111" s="116">
        <f t="shared" si="85"/>
        <v>0</v>
      </c>
      <c r="T111" s="116">
        <f t="shared" si="85"/>
        <v>0</v>
      </c>
      <c r="U111" s="116">
        <f t="shared" si="85"/>
        <v>0</v>
      </c>
      <c r="V111" s="116">
        <f t="shared" si="85"/>
        <v>0</v>
      </c>
      <c r="W111" s="116">
        <f t="shared" si="85"/>
        <v>0</v>
      </c>
      <c r="X111" s="116">
        <f t="shared" si="85"/>
        <v>0</v>
      </c>
      <c r="Y111" s="116">
        <f t="shared" si="85"/>
        <v>0</v>
      </c>
      <c r="Z111" s="116">
        <f t="shared" si="85"/>
        <v>0</v>
      </c>
      <c r="AA111" s="116">
        <f t="shared" si="85"/>
        <v>0</v>
      </c>
      <c r="AB111" s="116">
        <f t="shared" si="85"/>
        <v>0</v>
      </c>
      <c r="AC111" s="116">
        <f t="shared" si="85"/>
        <v>0</v>
      </c>
      <c r="AD111" s="116">
        <f t="shared" si="85"/>
        <v>0</v>
      </c>
      <c r="AE111" s="116">
        <f t="shared" si="85"/>
        <v>0</v>
      </c>
      <c r="AF111" s="116">
        <f t="shared" si="85"/>
        <v>0</v>
      </c>
      <c r="AG111" s="116">
        <f t="shared" si="85"/>
        <v>0</v>
      </c>
      <c r="AH111" s="116">
        <f t="shared" si="85"/>
        <v>0</v>
      </c>
      <c r="AI111" s="116">
        <f t="shared" si="85"/>
        <v>0</v>
      </c>
      <c r="AJ111" s="373"/>
      <c r="AK111" s="284">
        <f t="shared" si="57"/>
        <v>297000000</v>
      </c>
      <c r="AL111" s="164" t="b">
        <f t="shared" si="59"/>
        <v>1</v>
      </c>
      <c r="AM111" s="284">
        <f t="shared" si="60"/>
        <v>0</v>
      </c>
      <c r="AN111" s="221"/>
      <c r="AO111" s="221"/>
      <c r="AP111" s="284">
        <f t="shared" si="56"/>
        <v>297000000</v>
      </c>
      <c r="AQ111" s="164" t="b">
        <f t="shared" si="58"/>
        <v>1</v>
      </c>
      <c r="AR111" s="221"/>
      <c r="AS111" s="221"/>
      <c r="AT111" s="236"/>
      <c r="AU111" s="118">
        <f t="shared" si="22"/>
        <v>424000000</v>
      </c>
      <c r="AV111" s="110" t="b">
        <f t="shared" si="23"/>
        <v>0</v>
      </c>
      <c r="AW111" s="96">
        <f t="shared" si="65"/>
        <v>199565850</v>
      </c>
      <c r="AX111" s="118">
        <f t="shared" si="66"/>
        <v>297000000</v>
      </c>
      <c r="AY111" s="152" t="b">
        <f t="shared" si="63"/>
        <v>1</v>
      </c>
    </row>
    <row r="112" spans="1:51" s="152" customFormat="1" ht="16.5" customHeight="1">
      <c r="A112" s="352"/>
      <c r="B112" s="353"/>
      <c r="C112" s="20"/>
      <c r="D112" s="645" t="s">
        <v>279</v>
      </c>
      <c r="E112" s="646"/>
      <c r="F112" s="81" t="s">
        <v>285</v>
      </c>
      <c r="G112" s="431">
        <f>SUM(G113:G115)</f>
        <v>29500000</v>
      </c>
      <c r="H112" s="431">
        <f t="shared" ref="H112:N112" si="86">SUM(H113:H115)</f>
        <v>15000000</v>
      </c>
      <c r="I112" s="431">
        <f t="shared" si="86"/>
        <v>133043900</v>
      </c>
      <c r="J112" s="431">
        <f t="shared" si="86"/>
        <v>-133043900</v>
      </c>
      <c r="K112" s="431">
        <f t="shared" si="86"/>
        <v>0</v>
      </c>
      <c r="L112" s="431">
        <f t="shared" si="86"/>
        <v>0</v>
      </c>
      <c r="M112" s="431">
        <f t="shared" si="86"/>
        <v>0</v>
      </c>
      <c r="N112" s="431">
        <f t="shared" si="86"/>
        <v>14500000</v>
      </c>
      <c r="O112" s="24">
        <f t="shared" ref="O112:AH112" si="87">O114</f>
        <v>0</v>
      </c>
      <c r="P112" s="24">
        <f t="shared" si="87"/>
        <v>4500000</v>
      </c>
      <c r="Q112" s="24">
        <f t="shared" si="87"/>
        <v>0</v>
      </c>
      <c r="R112" s="24">
        <f t="shared" si="87"/>
        <v>0</v>
      </c>
      <c r="S112" s="24">
        <f t="shared" si="87"/>
        <v>0</v>
      </c>
      <c r="T112" s="24">
        <f t="shared" si="87"/>
        <v>0</v>
      </c>
      <c r="U112" s="24">
        <f t="shared" si="87"/>
        <v>0</v>
      </c>
      <c r="V112" s="24">
        <f t="shared" si="87"/>
        <v>0</v>
      </c>
      <c r="W112" s="24">
        <f t="shared" si="87"/>
        <v>0</v>
      </c>
      <c r="X112" s="24">
        <f t="shared" si="87"/>
        <v>0</v>
      </c>
      <c r="Y112" s="24">
        <f t="shared" si="87"/>
        <v>0</v>
      </c>
      <c r="Z112" s="24">
        <f t="shared" si="87"/>
        <v>0</v>
      </c>
      <c r="AA112" s="24">
        <f t="shared" si="87"/>
        <v>0</v>
      </c>
      <c r="AB112" s="24">
        <f t="shared" si="87"/>
        <v>0</v>
      </c>
      <c r="AC112" s="24">
        <f t="shared" si="87"/>
        <v>0</v>
      </c>
      <c r="AD112" s="24">
        <f t="shared" si="87"/>
        <v>0</v>
      </c>
      <c r="AE112" s="24">
        <f t="shared" si="87"/>
        <v>0</v>
      </c>
      <c r="AF112" s="24">
        <f t="shared" si="87"/>
        <v>0</v>
      </c>
      <c r="AG112" s="24">
        <f t="shared" si="87"/>
        <v>0</v>
      </c>
      <c r="AH112" s="24">
        <f t="shared" si="87"/>
        <v>0</v>
      </c>
      <c r="AI112" s="23"/>
      <c r="AJ112" s="373"/>
      <c r="AK112" s="284"/>
      <c r="AL112" s="164"/>
      <c r="AM112" s="284"/>
      <c r="AN112" s="221"/>
      <c r="AO112" s="221"/>
      <c r="AP112" s="284">
        <f t="shared" si="56"/>
        <v>29500000</v>
      </c>
      <c r="AQ112" s="164" t="b">
        <f t="shared" si="58"/>
        <v>1</v>
      </c>
      <c r="AR112" s="221"/>
      <c r="AS112" s="221"/>
      <c r="AT112" s="236"/>
      <c r="AU112" s="336"/>
      <c r="AV112" s="25"/>
      <c r="AW112" s="335"/>
      <c r="AX112" s="336"/>
    </row>
    <row r="113" spans="1:51" s="152" customFormat="1">
      <c r="A113" s="352"/>
      <c r="B113" s="353"/>
      <c r="C113" s="20"/>
      <c r="D113" s="351"/>
      <c r="E113" s="425" t="s">
        <v>278</v>
      </c>
      <c r="F113" s="81" t="s">
        <v>277</v>
      </c>
      <c r="G113" s="431">
        <v>10000000</v>
      </c>
      <c r="H113" s="24"/>
      <c r="I113" s="24"/>
      <c r="J113" s="24"/>
      <c r="K113" s="455"/>
      <c r="L113" s="455"/>
      <c r="M113" s="455"/>
      <c r="N113" s="455">
        <f>G113-H113-K113</f>
        <v>10000000</v>
      </c>
      <c r="O113" s="455"/>
      <c r="P113" s="455"/>
      <c r="Q113" s="455"/>
      <c r="R113" s="455"/>
      <c r="S113" s="455"/>
      <c r="T113" s="455"/>
      <c r="U113" s="455"/>
      <c r="V113" s="455"/>
      <c r="W113" s="455"/>
      <c r="X113" s="455"/>
      <c r="Y113" s="455"/>
      <c r="Z113" s="455"/>
      <c r="AA113" s="455"/>
      <c r="AB113" s="455"/>
      <c r="AC113" s="455"/>
      <c r="AD113" s="455"/>
      <c r="AE113" s="455"/>
      <c r="AF113" s="455"/>
      <c r="AG113" s="24"/>
      <c r="AH113" s="24"/>
      <c r="AI113" s="23"/>
      <c r="AJ113" s="373"/>
      <c r="AK113" s="284"/>
      <c r="AL113" s="164"/>
      <c r="AM113" s="284"/>
      <c r="AN113" s="221"/>
      <c r="AO113" s="221"/>
      <c r="AP113" s="284">
        <f t="shared" si="56"/>
        <v>10000000</v>
      </c>
      <c r="AQ113" s="164" t="b">
        <f t="shared" si="58"/>
        <v>1</v>
      </c>
      <c r="AR113" s="221"/>
      <c r="AS113" s="221"/>
      <c r="AT113" s="236"/>
      <c r="AU113" s="336"/>
      <c r="AV113" s="25"/>
      <c r="AW113" s="335"/>
      <c r="AX113" s="336"/>
    </row>
    <row r="114" spans="1:51" s="359" customFormat="1">
      <c r="A114" s="354"/>
      <c r="B114" s="355"/>
      <c r="C114" s="187"/>
      <c r="D114" s="356"/>
      <c r="E114" s="88" t="s">
        <v>281</v>
      </c>
      <c r="F114" s="71" t="s">
        <v>280</v>
      </c>
      <c r="G114" s="52">
        <v>4500000</v>
      </c>
      <c r="H114" s="52"/>
      <c r="I114" s="52"/>
      <c r="J114" s="52">
        <f>H114-I114</f>
        <v>0</v>
      </c>
      <c r="K114" s="455"/>
      <c r="L114" s="52"/>
      <c r="M114" s="52"/>
      <c r="N114" s="455">
        <f t="shared" ref="N114:N115" si="88">G114-H114-K114</f>
        <v>4500000</v>
      </c>
      <c r="O114" s="52"/>
      <c r="P114" s="52">
        <f>N114-O114</f>
        <v>4500000</v>
      </c>
      <c r="Q114" s="52"/>
      <c r="R114" s="52"/>
      <c r="S114" s="52"/>
      <c r="T114" s="52"/>
      <c r="U114" s="52"/>
      <c r="V114" s="52"/>
      <c r="W114" s="52"/>
      <c r="X114" s="52"/>
      <c r="Y114" s="52"/>
      <c r="Z114" s="52"/>
      <c r="AA114" s="52"/>
      <c r="AB114" s="52"/>
      <c r="AC114" s="52"/>
      <c r="AD114" s="52"/>
      <c r="AE114" s="52"/>
      <c r="AF114" s="52"/>
      <c r="AG114" s="52"/>
      <c r="AH114" s="52"/>
      <c r="AI114" s="51"/>
      <c r="AJ114" s="372"/>
      <c r="AK114" s="357"/>
      <c r="AL114" s="200"/>
      <c r="AM114" s="357"/>
      <c r="AN114" s="200"/>
      <c r="AO114" s="200"/>
      <c r="AP114" s="284">
        <f t="shared" si="56"/>
        <v>4500000</v>
      </c>
      <c r="AQ114" s="164" t="b">
        <f t="shared" si="58"/>
        <v>1</v>
      </c>
      <c r="AR114" s="200"/>
      <c r="AS114" s="200"/>
      <c r="AT114" s="358"/>
      <c r="AU114" s="64"/>
      <c r="AV114" s="54"/>
      <c r="AW114" s="335"/>
      <c r="AX114" s="64"/>
    </row>
    <row r="115" spans="1:51" s="80" customFormat="1" ht="15" customHeight="1">
      <c r="A115" s="337"/>
      <c r="B115" s="338"/>
      <c r="C115" s="339"/>
      <c r="E115" s="344" t="s">
        <v>283</v>
      </c>
      <c r="F115" s="81" t="s">
        <v>282</v>
      </c>
      <c r="G115" s="87">
        <v>15000000</v>
      </c>
      <c r="H115" s="87">
        <v>15000000</v>
      </c>
      <c r="I115" s="87">
        <f t="shared" ref="I115:AI115" si="89">SUM(I116:I124)</f>
        <v>133043900</v>
      </c>
      <c r="J115" s="87">
        <f t="shared" si="89"/>
        <v>-133043900</v>
      </c>
      <c r="K115" s="455"/>
      <c r="L115" s="87">
        <f t="shared" si="89"/>
        <v>0</v>
      </c>
      <c r="M115" s="87">
        <f t="shared" si="89"/>
        <v>0</v>
      </c>
      <c r="N115" s="455">
        <f t="shared" si="88"/>
        <v>0</v>
      </c>
      <c r="O115" s="87">
        <f t="shared" si="89"/>
        <v>0</v>
      </c>
      <c r="P115" s="87">
        <f t="shared" si="89"/>
        <v>275000000</v>
      </c>
      <c r="Q115" s="87">
        <f t="shared" si="89"/>
        <v>0</v>
      </c>
      <c r="R115" s="87">
        <f t="shared" si="89"/>
        <v>0</v>
      </c>
      <c r="S115" s="87">
        <f t="shared" si="89"/>
        <v>0</v>
      </c>
      <c r="T115" s="87">
        <f t="shared" si="89"/>
        <v>0</v>
      </c>
      <c r="U115" s="87">
        <f t="shared" si="89"/>
        <v>0</v>
      </c>
      <c r="V115" s="87">
        <f t="shared" si="89"/>
        <v>0</v>
      </c>
      <c r="W115" s="87">
        <f t="shared" si="89"/>
        <v>0</v>
      </c>
      <c r="X115" s="87">
        <f t="shared" si="89"/>
        <v>0</v>
      </c>
      <c r="Y115" s="87">
        <f t="shared" si="89"/>
        <v>0</v>
      </c>
      <c r="Z115" s="87">
        <f t="shared" si="89"/>
        <v>0</v>
      </c>
      <c r="AA115" s="87">
        <f t="shared" si="89"/>
        <v>0</v>
      </c>
      <c r="AB115" s="87">
        <f t="shared" si="89"/>
        <v>0</v>
      </c>
      <c r="AC115" s="87">
        <f t="shared" si="89"/>
        <v>0</v>
      </c>
      <c r="AD115" s="87">
        <f t="shared" si="89"/>
        <v>0</v>
      </c>
      <c r="AE115" s="87">
        <f t="shared" si="89"/>
        <v>0</v>
      </c>
      <c r="AF115" s="87">
        <f t="shared" si="89"/>
        <v>0</v>
      </c>
      <c r="AG115" s="87">
        <f t="shared" si="89"/>
        <v>0</v>
      </c>
      <c r="AH115" s="87">
        <f t="shared" si="89"/>
        <v>0</v>
      </c>
      <c r="AI115" s="87">
        <f t="shared" si="89"/>
        <v>0</v>
      </c>
      <c r="AJ115" s="372"/>
      <c r="AK115" s="284">
        <f t="shared" si="57"/>
        <v>15000000</v>
      </c>
      <c r="AL115" s="164" t="b">
        <f t="shared" si="59"/>
        <v>1</v>
      </c>
      <c r="AM115" s="284">
        <f t="shared" si="60"/>
        <v>0</v>
      </c>
      <c r="AN115" s="164"/>
      <c r="AO115" s="164"/>
      <c r="AP115" s="284">
        <f t="shared" si="56"/>
        <v>15000000</v>
      </c>
      <c r="AQ115" s="164" t="b">
        <f t="shared" si="58"/>
        <v>1</v>
      </c>
      <c r="AR115" s="164"/>
      <c r="AS115" s="164"/>
      <c r="AU115" s="341">
        <f t="shared" si="22"/>
        <v>275000000</v>
      </c>
      <c r="AV115" s="59" t="b">
        <f t="shared" si="23"/>
        <v>0</v>
      </c>
      <c r="AW115" s="335">
        <f t="shared" si="65"/>
        <v>133043900</v>
      </c>
      <c r="AX115" s="336">
        <f t="shared" si="66"/>
        <v>15000000</v>
      </c>
      <c r="AY115" s="152" t="b">
        <f t="shared" si="63"/>
        <v>1</v>
      </c>
    </row>
    <row r="116" spans="1:51" s="153" customFormat="1">
      <c r="A116" s="332"/>
      <c r="B116" s="333"/>
      <c r="C116" s="347"/>
      <c r="D116" s="676" t="s">
        <v>287</v>
      </c>
      <c r="E116" s="677"/>
      <c r="F116" s="71" t="s">
        <v>284</v>
      </c>
      <c r="G116" s="69">
        <f>SUM(G117:G120)</f>
        <v>67500000</v>
      </c>
      <c r="H116" s="69">
        <f t="shared" ref="H116:N116" si="90">SUM(H117:H120)</f>
        <v>7500000</v>
      </c>
      <c r="I116" s="69">
        <f t="shared" si="90"/>
        <v>52250000</v>
      </c>
      <c r="J116" s="69">
        <f t="shared" si="90"/>
        <v>-52250000</v>
      </c>
      <c r="K116" s="69">
        <f t="shared" si="90"/>
        <v>0</v>
      </c>
      <c r="L116" s="69">
        <f t="shared" si="90"/>
        <v>0</v>
      </c>
      <c r="M116" s="69">
        <f t="shared" si="90"/>
        <v>0</v>
      </c>
      <c r="N116" s="69">
        <f t="shared" si="90"/>
        <v>60000000</v>
      </c>
      <c r="O116" s="70"/>
      <c r="P116" s="70">
        <f>N116-O116</f>
        <v>60000000</v>
      </c>
      <c r="Q116" s="70"/>
      <c r="R116" s="70"/>
      <c r="S116" s="70"/>
      <c r="T116" s="70"/>
      <c r="U116" s="70"/>
      <c r="V116" s="70"/>
      <c r="W116" s="70"/>
      <c r="X116" s="70"/>
      <c r="Y116" s="70"/>
      <c r="Z116" s="70"/>
      <c r="AA116" s="70"/>
      <c r="AB116" s="70"/>
      <c r="AC116" s="70"/>
      <c r="AD116" s="70"/>
      <c r="AE116" s="70"/>
      <c r="AF116" s="70"/>
      <c r="AG116" s="70"/>
      <c r="AH116" s="70"/>
      <c r="AI116" s="71"/>
      <c r="AJ116" s="374"/>
      <c r="AK116" s="284">
        <f t="shared" si="57"/>
        <v>67500000</v>
      </c>
      <c r="AL116" s="164" t="b">
        <f t="shared" si="59"/>
        <v>1</v>
      </c>
      <c r="AM116" s="284">
        <f t="shared" si="60"/>
        <v>0</v>
      </c>
      <c r="AN116" s="232"/>
      <c r="AO116" s="232"/>
      <c r="AP116" s="284">
        <f t="shared" si="56"/>
        <v>67500000</v>
      </c>
      <c r="AQ116" s="164" t="b">
        <f t="shared" si="58"/>
        <v>1</v>
      </c>
      <c r="AR116" s="232"/>
      <c r="AS116" s="232"/>
      <c r="AU116" s="335">
        <f t="shared" si="22"/>
        <v>120000000</v>
      </c>
      <c r="AV116" s="72" t="b">
        <f t="shared" si="23"/>
        <v>0</v>
      </c>
      <c r="AW116" s="335">
        <f t="shared" si="65"/>
        <v>52250000</v>
      </c>
      <c r="AX116" s="336">
        <f t="shared" si="66"/>
        <v>67500000</v>
      </c>
      <c r="AY116" s="152" t="b">
        <f t="shared" si="63"/>
        <v>1</v>
      </c>
    </row>
    <row r="117" spans="1:51" s="153" customFormat="1">
      <c r="A117" s="332"/>
      <c r="B117" s="333"/>
      <c r="C117" s="334"/>
      <c r="D117" s="334"/>
      <c r="E117" s="88" t="s">
        <v>288</v>
      </c>
      <c r="F117" s="71" t="s">
        <v>286</v>
      </c>
      <c r="G117" s="69">
        <v>30000000</v>
      </c>
      <c r="H117" s="69"/>
      <c r="I117" s="70"/>
      <c r="J117" s="70"/>
      <c r="K117" s="70"/>
      <c r="L117" s="70"/>
      <c r="M117" s="70"/>
      <c r="N117" s="70">
        <f>G117-H117-K117</f>
        <v>30000000</v>
      </c>
      <c r="O117" s="70"/>
      <c r="P117" s="70">
        <f t="shared" ref="P117:P123" si="91">N117-O117</f>
        <v>30000000</v>
      </c>
      <c r="Q117" s="70"/>
      <c r="R117" s="70"/>
      <c r="S117" s="70"/>
      <c r="T117" s="70"/>
      <c r="U117" s="70"/>
      <c r="V117" s="70"/>
      <c r="W117" s="70"/>
      <c r="X117" s="70"/>
      <c r="Y117" s="70"/>
      <c r="Z117" s="70"/>
      <c r="AA117" s="70"/>
      <c r="AB117" s="70"/>
      <c r="AC117" s="70"/>
      <c r="AD117" s="70"/>
      <c r="AE117" s="70"/>
      <c r="AF117" s="70"/>
      <c r="AG117" s="70"/>
      <c r="AH117" s="70"/>
      <c r="AI117" s="71"/>
      <c r="AJ117" s="374"/>
      <c r="AK117" s="284"/>
      <c r="AL117" s="164"/>
      <c r="AM117" s="284"/>
      <c r="AN117" s="232"/>
      <c r="AO117" s="232"/>
      <c r="AP117" s="284">
        <f t="shared" si="56"/>
        <v>30000000</v>
      </c>
      <c r="AQ117" s="164" t="b">
        <f t="shared" si="58"/>
        <v>1</v>
      </c>
      <c r="AR117" s="232"/>
      <c r="AS117" s="232"/>
      <c r="AU117" s="335"/>
      <c r="AV117" s="72"/>
      <c r="AW117" s="335"/>
      <c r="AX117" s="336"/>
      <c r="AY117" s="152"/>
    </row>
    <row r="118" spans="1:51" s="153" customFormat="1">
      <c r="A118" s="332"/>
      <c r="B118" s="333"/>
      <c r="C118" s="334"/>
      <c r="D118" s="334"/>
      <c r="E118" s="88" t="s">
        <v>70</v>
      </c>
      <c r="F118" s="71" t="s">
        <v>71</v>
      </c>
      <c r="G118" s="69">
        <v>22500000</v>
      </c>
      <c r="H118" s="69"/>
      <c r="I118" s="70"/>
      <c r="J118" s="70"/>
      <c r="K118" s="70"/>
      <c r="L118" s="70"/>
      <c r="M118" s="70"/>
      <c r="N118" s="70">
        <f t="shared" ref="N118:N120" si="92">G118-H118-K118</f>
        <v>22500000</v>
      </c>
      <c r="O118" s="70"/>
      <c r="P118" s="70">
        <f t="shared" si="91"/>
        <v>22500000</v>
      </c>
      <c r="Q118" s="70"/>
      <c r="R118" s="70"/>
      <c r="S118" s="70"/>
      <c r="T118" s="70"/>
      <c r="U118" s="70"/>
      <c r="V118" s="70"/>
      <c r="W118" s="70"/>
      <c r="X118" s="70"/>
      <c r="Y118" s="70"/>
      <c r="Z118" s="70"/>
      <c r="AA118" s="70"/>
      <c r="AB118" s="70"/>
      <c r="AC118" s="70"/>
      <c r="AD118" s="70"/>
      <c r="AE118" s="70"/>
      <c r="AF118" s="70"/>
      <c r="AG118" s="70"/>
      <c r="AH118" s="70"/>
      <c r="AI118" s="71"/>
      <c r="AJ118" s="374"/>
      <c r="AK118" s="284"/>
      <c r="AL118" s="164"/>
      <c r="AM118" s="284"/>
      <c r="AN118" s="232"/>
      <c r="AO118" s="232"/>
      <c r="AP118" s="284">
        <f t="shared" si="56"/>
        <v>22500000</v>
      </c>
      <c r="AQ118" s="164" t="b">
        <f t="shared" si="58"/>
        <v>1</v>
      </c>
      <c r="AR118" s="232"/>
      <c r="AS118" s="232"/>
      <c r="AU118" s="335"/>
      <c r="AV118" s="72"/>
      <c r="AW118" s="335"/>
      <c r="AX118" s="336"/>
      <c r="AY118" s="152"/>
    </row>
    <row r="119" spans="1:51" s="153" customFormat="1">
      <c r="A119" s="332"/>
      <c r="B119" s="333"/>
      <c r="C119" s="334"/>
      <c r="D119" s="334"/>
      <c r="E119" s="88" t="s">
        <v>289</v>
      </c>
      <c r="F119" s="71" t="s">
        <v>250</v>
      </c>
      <c r="G119" s="69">
        <v>7500000</v>
      </c>
      <c r="H119" s="69"/>
      <c r="I119" s="70">
        <v>52250000</v>
      </c>
      <c r="J119" s="70">
        <f t="shared" ref="J119:J124" si="93">H119-I119</f>
        <v>-52250000</v>
      </c>
      <c r="K119" s="70"/>
      <c r="L119" s="70"/>
      <c r="M119" s="70"/>
      <c r="N119" s="70">
        <f t="shared" si="92"/>
        <v>7500000</v>
      </c>
      <c r="O119" s="70"/>
      <c r="P119" s="70">
        <f t="shared" si="91"/>
        <v>7500000</v>
      </c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71"/>
      <c r="AJ119" s="374"/>
      <c r="AK119" s="284">
        <f t="shared" si="57"/>
        <v>7500000</v>
      </c>
      <c r="AL119" s="164" t="b">
        <f t="shared" si="59"/>
        <v>1</v>
      </c>
      <c r="AM119" s="284">
        <f t="shared" si="60"/>
        <v>0</v>
      </c>
      <c r="AN119" s="232"/>
      <c r="AO119" s="232"/>
      <c r="AP119" s="284">
        <f t="shared" si="56"/>
        <v>7500000</v>
      </c>
      <c r="AQ119" s="164" t="b">
        <f t="shared" si="58"/>
        <v>1</v>
      </c>
      <c r="AR119" s="232"/>
      <c r="AS119" s="232"/>
      <c r="AU119" s="335">
        <f t="shared" si="22"/>
        <v>15000000</v>
      </c>
      <c r="AV119" s="72" t="b">
        <f t="shared" si="23"/>
        <v>0</v>
      </c>
      <c r="AW119" s="335">
        <f t="shared" si="65"/>
        <v>52250000</v>
      </c>
      <c r="AX119" s="336">
        <f t="shared" si="66"/>
        <v>7500000</v>
      </c>
      <c r="AY119" s="152" t="b">
        <f t="shared" si="63"/>
        <v>1</v>
      </c>
    </row>
    <row r="120" spans="1:51" s="153" customFormat="1" ht="30">
      <c r="A120" s="332"/>
      <c r="B120" s="333"/>
      <c r="C120" s="334"/>
      <c r="D120" s="334"/>
      <c r="E120" s="88" t="s">
        <v>290</v>
      </c>
      <c r="F120" s="71" t="s">
        <v>291</v>
      </c>
      <c r="G120" s="69">
        <v>7500000</v>
      </c>
      <c r="H120" s="69">
        <v>7500000</v>
      </c>
      <c r="I120" s="70"/>
      <c r="J120" s="70"/>
      <c r="K120" s="70">
        <f t="shared" ref="K120" si="94">G120-H120</f>
        <v>0</v>
      </c>
      <c r="L120" s="70"/>
      <c r="M120" s="70"/>
      <c r="N120" s="70">
        <f t="shared" si="92"/>
        <v>0</v>
      </c>
      <c r="O120" s="70"/>
      <c r="P120" s="70">
        <f t="shared" si="91"/>
        <v>0</v>
      </c>
      <c r="Q120" s="70"/>
      <c r="R120" s="70"/>
      <c r="S120" s="70"/>
      <c r="T120" s="70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1"/>
      <c r="AJ120" s="374"/>
      <c r="AK120" s="284"/>
      <c r="AL120" s="164"/>
      <c r="AM120" s="284"/>
      <c r="AN120" s="232"/>
      <c r="AO120" s="232"/>
      <c r="AP120" s="284">
        <f t="shared" si="56"/>
        <v>7500000</v>
      </c>
      <c r="AQ120" s="164" t="b">
        <f t="shared" si="58"/>
        <v>1</v>
      </c>
      <c r="AR120" s="232"/>
      <c r="AS120" s="232"/>
      <c r="AU120" s="335"/>
      <c r="AV120" s="72"/>
      <c r="AW120" s="335"/>
      <c r="AX120" s="336"/>
      <c r="AY120" s="152"/>
    </row>
    <row r="121" spans="1:51" s="153" customFormat="1">
      <c r="A121" s="332"/>
      <c r="B121" s="333"/>
      <c r="C121" s="334"/>
      <c r="D121" s="676" t="s">
        <v>292</v>
      </c>
      <c r="E121" s="677"/>
      <c r="F121" s="71" t="s">
        <v>293</v>
      </c>
      <c r="G121" s="69">
        <f>SUM(G122:G124)</f>
        <v>85000000</v>
      </c>
      <c r="H121" s="69">
        <f t="shared" ref="H121:N121" si="95">SUM(H122:H124)</f>
        <v>0</v>
      </c>
      <c r="I121" s="69">
        <f t="shared" si="95"/>
        <v>14271950</v>
      </c>
      <c r="J121" s="69">
        <f t="shared" si="95"/>
        <v>-14271950</v>
      </c>
      <c r="K121" s="69">
        <f t="shared" si="95"/>
        <v>0</v>
      </c>
      <c r="L121" s="69">
        <f t="shared" si="95"/>
        <v>0</v>
      </c>
      <c r="M121" s="69">
        <f t="shared" si="95"/>
        <v>0</v>
      </c>
      <c r="N121" s="69">
        <f t="shared" si="95"/>
        <v>85000000</v>
      </c>
      <c r="O121" s="70"/>
      <c r="P121" s="70">
        <f t="shared" si="91"/>
        <v>85000000</v>
      </c>
      <c r="Q121" s="70"/>
      <c r="R121" s="70"/>
      <c r="S121" s="70"/>
      <c r="T121" s="70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1"/>
      <c r="AJ121" s="374"/>
      <c r="AK121" s="284">
        <f t="shared" si="57"/>
        <v>85000000</v>
      </c>
      <c r="AL121" s="164" t="b">
        <f t="shared" si="59"/>
        <v>1</v>
      </c>
      <c r="AM121" s="284">
        <f t="shared" si="60"/>
        <v>0</v>
      </c>
      <c r="AN121" s="232"/>
      <c r="AO121" s="232"/>
      <c r="AP121" s="284">
        <f t="shared" si="56"/>
        <v>85000000</v>
      </c>
      <c r="AQ121" s="164" t="b">
        <f t="shared" si="58"/>
        <v>1</v>
      </c>
      <c r="AR121" s="232"/>
      <c r="AS121" s="232"/>
      <c r="AU121" s="335">
        <f t="shared" si="22"/>
        <v>170000000</v>
      </c>
      <c r="AV121" s="72" t="b">
        <f t="shared" si="23"/>
        <v>0</v>
      </c>
      <c r="AW121" s="335">
        <f t="shared" si="65"/>
        <v>14271950</v>
      </c>
      <c r="AX121" s="336">
        <f t="shared" si="66"/>
        <v>85000000</v>
      </c>
      <c r="AY121" s="152" t="b">
        <f t="shared" si="63"/>
        <v>1</v>
      </c>
    </row>
    <row r="122" spans="1:51" s="153" customFormat="1">
      <c r="A122" s="332"/>
      <c r="B122" s="333"/>
      <c r="C122" s="334"/>
      <c r="D122" s="334"/>
      <c r="E122" s="88" t="s">
        <v>72</v>
      </c>
      <c r="F122" s="71" t="s">
        <v>294</v>
      </c>
      <c r="G122" s="69">
        <v>55000000</v>
      </c>
      <c r="H122" s="69"/>
      <c r="I122" s="70"/>
      <c r="J122" s="70"/>
      <c r="K122" s="70"/>
      <c r="L122" s="70"/>
      <c r="M122" s="70"/>
      <c r="N122" s="70">
        <f>G122-H122-K122</f>
        <v>55000000</v>
      </c>
      <c r="O122" s="70"/>
      <c r="P122" s="70">
        <f t="shared" si="91"/>
        <v>55000000</v>
      </c>
      <c r="Q122" s="70"/>
      <c r="R122" s="70"/>
      <c r="S122" s="70"/>
      <c r="T122" s="70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0"/>
      <c r="AG122" s="70"/>
      <c r="AH122" s="70"/>
      <c r="AI122" s="71"/>
      <c r="AJ122" s="374"/>
      <c r="AK122" s="284"/>
      <c r="AL122" s="164"/>
      <c r="AM122" s="284"/>
      <c r="AN122" s="232"/>
      <c r="AO122" s="232"/>
      <c r="AP122" s="284">
        <f t="shared" si="56"/>
        <v>55000000</v>
      </c>
      <c r="AQ122" s="164" t="b">
        <f t="shared" si="58"/>
        <v>1</v>
      </c>
      <c r="AR122" s="232"/>
      <c r="AS122" s="232"/>
      <c r="AU122" s="335"/>
      <c r="AV122" s="72"/>
      <c r="AW122" s="335"/>
      <c r="AX122" s="336"/>
      <c r="AY122" s="152"/>
    </row>
    <row r="123" spans="1:51" s="153" customFormat="1">
      <c r="A123" s="332"/>
      <c r="B123" s="333"/>
      <c r="C123" s="334"/>
      <c r="D123" s="334"/>
      <c r="E123" s="88" t="s">
        <v>73</v>
      </c>
      <c r="F123" s="153" t="s">
        <v>74</v>
      </c>
      <c r="G123" s="69">
        <v>15000000</v>
      </c>
      <c r="H123" s="69"/>
      <c r="I123" s="70">
        <v>14271950</v>
      </c>
      <c r="J123" s="70">
        <f t="shared" si="93"/>
        <v>-14271950</v>
      </c>
      <c r="K123" s="70"/>
      <c r="L123" s="70"/>
      <c r="M123" s="70"/>
      <c r="N123" s="70">
        <f t="shared" ref="N123:N124" si="96">G123-H123-K123</f>
        <v>15000000</v>
      </c>
      <c r="O123" s="70"/>
      <c r="P123" s="70">
        <f t="shared" si="91"/>
        <v>15000000</v>
      </c>
      <c r="Q123" s="70"/>
      <c r="R123" s="70"/>
      <c r="S123" s="70"/>
      <c r="T123" s="70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0"/>
      <c r="AG123" s="70"/>
      <c r="AH123" s="70"/>
      <c r="AI123" s="71"/>
      <c r="AJ123" s="374"/>
      <c r="AK123" s="284">
        <f t="shared" si="57"/>
        <v>15000000</v>
      </c>
      <c r="AL123" s="164" t="b">
        <f t="shared" si="59"/>
        <v>1</v>
      </c>
      <c r="AM123" s="284">
        <f t="shared" si="60"/>
        <v>0</v>
      </c>
      <c r="AN123" s="232"/>
      <c r="AO123" s="232"/>
      <c r="AP123" s="284">
        <f t="shared" si="56"/>
        <v>15000000</v>
      </c>
      <c r="AQ123" s="164" t="b">
        <f t="shared" si="58"/>
        <v>1</v>
      </c>
      <c r="AR123" s="232"/>
      <c r="AS123" s="232"/>
      <c r="AU123" s="335">
        <f t="shared" si="22"/>
        <v>30000000</v>
      </c>
      <c r="AV123" s="72" t="b">
        <f t="shared" si="23"/>
        <v>0</v>
      </c>
      <c r="AW123" s="335">
        <f t="shared" si="65"/>
        <v>14271950</v>
      </c>
      <c r="AX123" s="336">
        <f t="shared" si="66"/>
        <v>15000000</v>
      </c>
      <c r="AY123" s="152" t="b">
        <f t="shared" si="63"/>
        <v>1</v>
      </c>
    </row>
    <row r="124" spans="1:51" s="153" customFormat="1" ht="30">
      <c r="A124" s="332"/>
      <c r="B124" s="333"/>
      <c r="C124" s="334"/>
      <c r="D124" s="334"/>
      <c r="E124" s="88" t="s">
        <v>296</v>
      </c>
      <c r="F124" s="71" t="s">
        <v>295</v>
      </c>
      <c r="G124" s="69">
        <v>15000000</v>
      </c>
      <c r="H124" s="69"/>
      <c r="I124" s="70"/>
      <c r="J124" s="70">
        <f t="shared" si="93"/>
        <v>0</v>
      </c>
      <c r="K124" s="70"/>
      <c r="L124" s="70"/>
      <c r="M124" s="70"/>
      <c r="N124" s="70">
        <f t="shared" si="96"/>
        <v>15000000</v>
      </c>
      <c r="O124" s="70"/>
      <c r="P124" s="70"/>
      <c r="Q124" s="70"/>
      <c r="R124" s="70"/>
      <c r="S124" s="70"/>
      <c r="T124" s="70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  <c r="AI124" s="71"/>
      <c r="AJ124" s="374"/>
      <c r="AK124" s="284">
        <f t="shared" si="57"/>
        <v>15000000</v>
      </c>
      <c r="AL124" s="164" t="b">
        <f t="shared" si="59"/>
        <v>1</v>
      </c>
      <c r="AM124" s="284">
        <f t="shared" si="60"/>
        <v>0</v>
      </c>
      <c r="AN124" s="232"/>
      <c r="AO124" s="232"/>
      <c r="AP124" s="284">
        <f t="shared" si="56"/>
        <v>15000000</v>
      </c>
      <c r="AQ124" s="164" t="b">
        <f t="shared" si="58"/>
        <v>1</v>
      </c>
      <c r="AR124" s="232"/>
      <c r="AS124" s="232"/>
      <c r="AU124" s="335">
        <f t="shared" si="22"/>
        <v>15000000</v>
      </c>
      <c r="AV124" s="72" t="b">
        <f t="shared" si="23"/>
        <v>1</v>
      </c>
      <c r="AW124" s="335">
        <f t="shared" si="65"/>
        <v>0</v>
      </c>
      <c r="AX124" s="336">
        <f t="shared" si="66"/>
        <v>15000000</v>
      </c>
      <c r="AY124" s="152" t="b">
        <f t="shared" si="63"/>
        <v>1</v>
      </c>
    </row>
    <row r="125" spans="1:51" s="153" customFormat="1">
      <c r="A125" s="332"/>
      <c r="B125" s="333"/>
      <c r="C125" s="334"/>
      <c r="D125" s="676" t="s">
        <v>298</v>
      </c>
      <c r="E125" s="677"/>
      <c r="F125" s="71" t="s">
        <v>297</v>
      </c>
      <c r="G125" s="69">
        <f>SUM(G126:G129)</f>
        <v>75000000</v>
      </c>
      <c r="H125" s="69">
        <f t="shared" ref="H125:N125" si="97">SUM(H126:H129)</f>
        <v>0</v>
      </c>
      <c r="I125" s="69">
        <f t="shared" si="97"/>
        <v>0</v>
      </c>
      <c r="J125" s="69">
        <f t="shared" si="97"/>
        <v>0</v>
      </c>
      <c r="K125" s="69">
        <f t="shared" si="97"/>
        <v>0</v>
      </c>
      <c r="L125" s="69">
        <f t="shared" si="97"/>
        <v>0</v>
      </c>
      <c r="M125" s="69">
        <f t="shared" si="97"/>
        <v>0</v>
      </c>
      <c r="N125" s="69">
        <f t="shared" si="97"/>
        <v>75000000</v>
      </c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1"/>
      <c r="AJ125" s="374"/>
      <c r="AK125" s="284"/>
      <c r="AL125" s="164"/>
      <c r="AM125" s="284"/>
      <c r="AN125" s="232"/>
      <c r="AO125" s="232"/>
      <c r="AP125" s="284">
        <f t="shared" si="56"/>
        <v>75000000</v>
      </c>
      <c r="AQ125" s="164" t="b">
        <f t="shared" si="58"/>
        <v>1</v>
      </c>
      <c r="AR125" s="232"/>
      <c r="AS125" s="232"/>
      <c r="AU125" s="335"/>
      <c r="AV125" s="72"/>
      <c r="AW125" s="335"/>
      <c r="AX125" s="336"/>
      <c r="AY125" s="152"/>
    </row>
    <row r="126" spans="1:51" s="153" customFormat="1">
      <c r="A126" s="332"/>
      <c r="B126" s="333"/>
      <c r="C126" s="334"/>
      <c r="D126" s="334"/>
      <c r="E126" s="88" t="s">
        <v>299</v>
      </c>
      <c r="F126" s="71" t="s">
        <v>300</v>
      </c>
      <c r="G126" s="69">
        <v>15000000</v>
      </c>
      <c r="H126" s="69"/>
      <c r="I126" s="70"/>
      <c r="J126" s="70"/>
      <c r="K126" s="70"/>
      <c r="L126" s="70"/>
      <c r="M126" s="70"/>
      <c r="N126" s="70">
        <f>G126-H126-K126</f>
        <v>15000000</v>
      </c>
      <c r="O126" s="70"/>
      <c r="P126" s="70"/>
      <c r="Q126" s="70"/>
      <c r="R126" s="70"/>
      <c r="S126" s="70"/>
      <c r="T126" s="70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  <c r="AF126" s="70"/>
      <c r="AG126" s="70"/>
      <c r="AH126" s="70"/>
      <c r="AI126" s="71"/>
      <c r="AJ126" s="374"/>
      <c r="AK126" s="284"/>
      <c r="AL126" s="164"/>
      <c r="AM126" s="284"/>
      <c r="AN126" s="232"/>
      <c r="AO126" s="232"/>
      <c r="AP126" s="284">
        <f t="shared" si="56"/>
        <v>15000000</v>
      </c>
      <c r="AQ126" s="164" t="b">
        <f t="shared" si="58"/>
        <v>1</v>
      </c>
      <c r="AR126" s="232"/>
      <c r="AS126" s="232"/>
      <c r="AU126" s="335"/>
      <c r="AV126" s="72"/>
      <c r="AW126" s="335"/>
      <c r="AX126" s="336"/>
      <c r="AY126" s="152"/>
    </row>
    <row r="127" spans="1:51" s="153" customFormat="1">
      <c r="A127" s="332"/>
      <c r="B127" s="333"/>
      <c r="C127" s="334"/>
      <c r="D127" s="334"/>
      <c r="E127" s="88" t="s">
        <v>301</v>
      </c>
      <c r="F127" s="71" t="s">
        <v>302</v>
      </c>
      <c r="G127" s="69">
        <v>15000000</v>
      </c>
      <c r="H127" s="69"/>
      <c r="I127" s="70"/>
      <c r="J127" s="70"/>
      <c r="K127" s="70"/>
      <c r="L127" s="70"/>
      <c r="M127" s="70"/>
      <c r="N127" s="70">
        <f t="shared" ref="N127:N129" si="98">G127-H127-K127</f>
        <v>15000000</v>
      </c>
      <c r="O127" s="70"/>
      <c r="P127" s="70"/>
      <c r="Q127" s="70"/>
      <c r="R127" s="70"/>
      <c r="S127" s="70"/>
      <c r="T127" s="70"/>
      <c r="U127" s="70"/>
      <c r="V127" s="70"/>
      <c r="W127" s="70"/>
      <c r="X127" s="70"/>
      <c r="Y127" s="70"/>
      <c r="Z127" s="70"/>
      <c r="AA127" s="70"/>
      <c r="AB127" s="70"/>
      <c r="AC127" s="70"/>
      <c r="AD127" s="70"/>
      <c r="AE127" s="70"/>
      <c r="AF127" s="70"/>
      <c r="AG127" s="70"/>
      <c r="AH127" s="70"/>
      <c r="AI127" s="71"/>
      <c r="AJ127" s="374"/>
      <c r="AK127" s="284"/>
      <c r="AL127" s="164"/>
      <c r="AM127" s="284"/>
      <c r="AN127" s="232"/>
      <c r="AO127" s="232"/>
      <c r="AP127" s="284">
        <f t="shared" si="56"/>
        <v>15000000</v>
      </c>
      <c r="AQ127" s="164" t="b">
        <f t="shared" si="58"/>
        <v>1</v>
      </c>
      <c r="AR127" s="232"/>
      <c r="AS127" s="232"/>
      <c r="AU127" s="335"/>
      <c r="AV127" s="72"/>
      <c r="AW127" s="335"/>
      <c r="AX127" s="336"/>
      <c r="AY127" s="152"/>
    </row>
    <row r="128" spans="1:51" s="153" customFormat="1">
      <c r="A128" s="332"/>
      <c r="B128" s="333"/>
      <c r="C128" s="334"/>
      <c r="D128" s="334"/>
      <c r="E128" s="88" t="s">
        <v>303</v>
      </c>
      <c r="F128" s="71" t="s">
        <v>304</v>
      </c>
      <c r="G128" s="69">
        <v>10000000</v>
      </c>
      <c r="H128" s="69"/>
      <c r="I128" s="70"/>
      <c r="J128" s="70"/>
      <c r="K128" s="70"/>
      <c r="L128" s="70"/>
      <c r="M128" s="70"/>
      <c r="N128" s="70">
        <f t="shared" si="98"/>
        <v>10000000</v>
      </c>
      <c r="O128" s="70"/>
      <c r="P128" s="70"/>
      <c r="Q128" s="70"/>
      <c r="R128" s="70"/>
      <c r="S128" s="70"/>
      <c r="T128" s="70"/>
      <c r="U128" s="70"/>
      <c r="V128" s="70"/>
      <c r="W128" s="70"/>
      <c r="X128" s="70"/>
      <c r="Y128" s="70"/>
      <c r="Z128" s="70"/>
      <c r="AA128" s="70"/>
      <c r="AB128" s="70"/>
      <c r="AC128" s="70"/>
      <c r="AD128" s="70"/>
      <c r="AE128" s="70"/>
      <c r="AF128" s="70"/>
      <c r="AG128" s="70"/>
      <c r="AH128" s="70"/>
      <c r="AI128" s="71"/>
      <c r="AJ128" s="374"/>
      <c r="AK128" s="284"/>
      <c r="AL128" s="164"/>
      <c r="AM128" s="284"/>
      <c r="AN128" s="232"/>
      <c r="AO128" s="232"/>
      <c r="AP128" s="284">
        <f t="shared" si="56"/>
        <v>10000000</v>
      </c>
      <c r="AQ128" s="164" t="b">
        <f t="shared" si="58"/>
        <v>1</v>
      </c>
      <c r="AR128" s="232"/>
      <c r="AS128" s="232"/>
      <c r="AU128" s="335"/>
      <c r="AV128" s="72"/>
      <c r="AW128" s="335"/>
      <c r="AX128" s="336"/>
      <c r="AY128" s="152"/>
    </row>
    <row r="129" spans="1:51" s="153" customFormat="1">
      <c r="A129" s="332"/>
      <c r="B129" s="333"/>
      <c r="C129" s="334"/>
      <c r="D129" s="334"/>
      <c r="E129" s="88" t="s">
        <v>305</v>
      </c>
      <c r="F129" s="71" t="s">
        <v>306</v>
      </c>
      <c r="G129" s="69">
        <v>35000000</v>
      </c>
      <c r="H129" s="69"/>
      <c r="I129" s="70"/>
      <c r="J129" s="70"/>
      <c r="K129" s="70"/>
      <c r="L129" s="70"/>
      <c r="M129" s="70"/>
      <c r="N129" s="70">
        <f t="shared" si="98"/>
        <v>35000000</v>
      </c>
      <c r="O129" s="70"/>
      <c r="P129" s="70"/>
      <c r="Q129" s="70"/>
      <c r="R129" s="70"/>
      <c r="S129" s="70"/>
      <c r="T129" s="70"/>
      <c r="U129" s="70"/>
      <c r="V129" s="70"/>
      <c r="W129" s="70"/>
      <c r="X129" s="70"/>
      <c r="Y129" s="70"/>
      <c r="Z129" s="70"/>
      <c r="AA129" s="70"/>
      <c r="AB129" s="70"/>
      <c r="AC129" s="70"/>
      <c r="AD129" s="70"/>
      <c r="AE129" s="70"/>
      <c r="AF129" s="70"/>
      <c r="AG129" s="70"/>
      <c r="AH129" s="70"/>
      <c r="AI129" s="71"/>
      <c r="AJ129" s="374"/>
      <c r="AK129" s="284"/>
      <c r="AL129" s="164"/>
      <c r="AM129" s="284"/>
      <c r="AN129" s="232"/>
      <c r="AO129" s="232"/>
      <c r="AP129" s="284">
        <f t="shared" si="56"/>
        <v>35000000</v>
      </c>
      <c r="AQ129" s="164" t="b">
        <f t="shared" si="58"/>
        <v>1</v>
      </c>
      <c r="AR129" s="232"/>
      <c r="AS129" s="232"/>
      <c r="AU129" s="335"/>
      <c r="AV129" s="72"/>
      <c r="AW129" s="335"/>
      <c r="AX129" s="336"/>
      <c r="AY129" s="152"/>
    </row>
    <row r="130" spans="1:51" s="153" customFormat="1">
      <c r="A130" s="332"/>
      <c r="B130" s="333"/>
      <c r="C130" s="334"/>
      <c r="D130" s="676" t="s">
        <v>307</v>
      </c>
      <c r="E130" s="677"/>
      <c r="F130" s="71" t="s">
        <v>308</v>
      </c>
      <c r="G130" s="69">
        <f>G131</f>
        <v>15000000</v>
      </c>
      <c r="H130" s="69">
        <f t="shared" ref="H130:N130" si="99">H131</f>
        <v>0</v>
      </c>
      <c r="I130" s="69">
        <f t="shared" si="99"/>
        <v>0</v>
      </c>
      <c r="J130" s="69">
        <f t="shared" si="99"/>
        <v>0</v>
      </c>
      <c r="K130" s="69">
        <f t="shared" si="99"/>
        <v>0</v>
      </c>
      <c r="L130" s="69">
        <f t="shared" si="99"/>
        <v>0</v>
      </c>
      <c r="M130" s="69">
        <f t="shared" si="99"/>
        <v>0</v>
      </c>
      <c r="N130" s="69">
        <f t="shared" si="99"/>
        <v>15000000</v>
      </c>
      <c r="O130" s="70"/>
      <c r="P130" s="70"/>
      <c r="Q130" s="70"/>
      <c r="R130" s="70"/>
      <c r="S130" s="70"/>
      <c r="T130" s="70"/>
      <c r="U130" s="70"/>
      <c r="V130" s="70"/>
      <c r="W130" s="70"/>
      <c r="X130" s="70"/>
      <c r="Y130" s="70"/>
      <c r="Z130" s="70"/>
      <c r="AA130" s="70"/>
      <c r="AB130" s="70"/>
      <c r="AC130" s="70"/>
      <c r="AD130" s="70"/>
      <c r="AE130" s="70"/>
      <c r="AF130" s="70"/>
      <c r="AG130" s="70"/>
      <c r="AH130" s="70"/>
      <c r="AI130" s="71"/>
      <c r="AJ130" s="374"/>
      <c r="AK130" s="284"/>
      <c r="AL130" s="164"/>
      <c r="AM130" s="284"/>
      <c r="AN130" s="232"/>
      <c r="AO130" s="232"/>
      <c r="AP130" s="284">
        <f t="shared" si="56"/>
        <v>15000000</v>
      </c>
      <c r="AQ130" s="164" t="b">
        <f t="shared" si="58"/>
        <v>1</v>
      </c>
      <c r="AR130" s="232"/>
      <c r="AS130" s="232"/>
      <c r="AU130" s="335"/>
      <c r="AV130" s="72"/>
      <c r="AW130" s="335"/>
      <c r="AX130" s="336"/>
      <c r="AY130" s="152"/>
    </row>
    <row r="131" spans="1:51" s="153" customFormat="1">
      <c r="A131" s="332"/>
      <c r="B131" s="333"/>
      <c r="C131" s="334"/>
      <c r="D131" s="334"/>
      <c r="E131" s="88" t="s">
        <v>309</v>
      </c>
      <c r="F131" s="71" t="s">
        <v>310</v>
      </c>
      <c r="G131" s="69">
        <v>15000000</v>
      </c>
      <c r="H131" s="69"/>
      <c r="I131" s="70"/>
      <c r="J131" s="70"/>
      <c r="K131" s="70"/>
      <c r="L131" s="70"/>
      <c r="M131" s="70"/>
      <c r="N131" s="70">
        <f>G131-H131-K131</f>
        <v>15000000</v>
      </c>
      <c r="O131" s="70"/>
      <c r="P131" s="70"/>
      <c r="Q131" s="70"/>
      <c r="R131" s="70"/>
      <c r="S131" s="70"/>
      <c r="T131" s="70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  <c r="AI131" s="71"/>
      <c r="AJ131" s="374"/>
      <c r="AK131" s="284"/>
      <c r="AL131" s="164"/>
      <c r="AM131" s="284"/>
      <c r="AN131" s="232"/>
      <c r="AO131" s="232"/>
      <c r="AP131" s="284">
        <f t="shared" si="56"/>
        <v>15000000</v>
      </c>
      <c r="AQ131" s="164" t="b">
        <f t="shared" si="58"/>
        <v>1</v>
      </c>
      <c r="AR131" s="232"/>
      <c r="AS131" s="232"/>
      <c r="AU131" s="335"/>
      <c r="AV131" s="72"/>
      <c r="AW131" s="335"/>
      <c r="AX131" s="336"/>
      <c r="AY131" s="152"/>
    </row>
    <row r="132" spans="1:51" s="153" customFormat="1" ht="29.25" customHeight="1">
      <c r="A132" s="332"/>
      <c r="B132" s="333"/>
      <c r="C132" s="334"/>
      <c r="D132" s="676" t="s">
        <v>311</v>
      </c>
      <c r="E132" s="677"/>
      <c r="F132" s="71" t="s">
        <v>312</v>
      </c>
      <c r="G132" s="69">
        <f>G133</f>
        <v>25000000</v>
      </c>
      <c r="H132" s="69">
        <f t="shared" ref="H132:N132" si="100">H133</f>
        <v>0</v>
      </c>
      <c r="I132" s="69">
        <f t="shared" si="100"/>
        <v>0</v>
      </c>
      <c r="J132" s="69">
        <f t="shared" si="100"/>
        <v>0</v>
      </c>
      <c r="K132" s="69">
        <f t="shared" si="100"/>
        <v>0</v>
      </c>
      <c r="L132" s="69">
        <f t="shared" si="100"/>
        <v>0</v>
      </c>
      <c r="M132" s="69">
        <f t="shared" si="100"/>
        <v>0</v>
      </c>
      <c r="N132" s="69">
        <f t="shared" si="100"/>
        <v>25000000</v>
      </c>
      <c r="O132" s="70"/>
      <c r="P132" s="70"/>
      <c r="Q132" s="70"/>
      <c r="R132" s="70"/>
      <c r="S132" s="70"/>
      <c r="T132" s="70"/>
      <c r="U132" s="70"/>
      <c r="V132" s="70"/>
      <c r="W132" s="70"/>
      <c r="X132" s="70"/>
      <c r="Y132" s="70"/>
      <c r="Z132" s="70"/>
      <c r="AA132" s="70"/>
      <c r="AB132" s="70"/>
      <c r="AC132" s="70"/>
      <c r="AD132" s="70"/>
      <c r="AE132" s="70"/>
      <c r="AF132" s="70"/>
      <c r="AG132" s="70"/>
      <c r="AH132" s="70"/>
      <c r="AI132" s="71"/>
      <c r="AJ132" s="374"/>
      <c r="AK132" s="284"/>
      <c r="AL132" s="164"/>
      <c r="AM132" s="284"/>
      <c r="AN132" s="232"/>
      <c r="AO132" s="232"/>
      <c r="AP132" s="284">
        <f t="shared" si="56"/>
        <v>25000000</v>
      </c>
      <c r="AQ132" s="164" t="b">
        <f t="shared" si="58"/>
        <v>1</v>
      </c>
      <c r="AR132" s="232"/>
      <c r="AS132" s="232"/>
      <c r="AU132" s="335"/>
      <c r="AV132" s="72"/>
      <c r="AW132" s="335"/>
      <c r="AX132" s="336"/>
      <c r="AY132" s="152"/>
    </row>
    <row r="133" spans="1:51" s="153" customFormat="1">
      <c r="A133" s="332"/>
      <c r="B133" s="333"/>
      <c r="C133" s="334"/>
      <c r="D133" s="334"/>
      <c r="E133" s="88" t="s">
        <v>314</v>
      </c>
      <c r="F133" s="71" t="s">
        <v>313</v>
      </c>
      <c r="G133" s="69">
        <v>25000000</v>
      </c>
      <c r="H133" s="69"/>
      <c r="I133" s="70"/>
      <c r="J133" s="70"/>
      <c r="K133" s="70"/>
      <c r="L133" s="70"/>
      <c r="M133" s="70"/>
      <c r="N133" s="70">
        <f>G133-H133-K133</f>
        <v>25000000</v>
      </c>
      <c r="O133" s="70"/>
      <c r="P133" s="70"/>
      <c r="Q133" s="70"/>
      <c r="R133" s="70"/>
      <c r="S133" s="70"/>
      <c r="T133" s="70"/>
      <c r="U133" s="70"/>
      <c r="V133" s="70"/>
      <c r="W133" s="70"/>
      <c r="X133" s="70"/>
      <c r="Y133" s="70"/>
      <c r="Z133" s="70"/>
      <c r="AA133" s="70"/>
      <c r="AB133" s="70"/>
      <c r="AC133" s="70"/>
      <c r="AD133" s="70"/>
      <c r="AE133" s="70"/>
      <c r="AF133" s="70"/>
      <c r="AG133" s="70"/>
      <c r="AH133" s="70"/>
      <c r="AI133" s="71"/>
      <c r="AJ133" s="374"/>
      <c r="AK133" s="284"/>
      <c r="AL133" s="164"/>
      <c r="AM133" s="284"/>
      <c r="AN133" s="232"/>
      <c r="AO133" s="232"/>
      <c r="AP133" s="284">
        <f t="shared" si="56"/>
        <v>25000000</v>
      </c>
      <c r="AQ133" s="164" t="b">
        <f t="shared" si="58"/>
        <v>1</v>
      </c>
      <c r="AR133" s="232"/>
      <c r="AS133" s="232"/>
      <c r="AU133" s="335"/>
      <c r="AV133" s="72"/>
      <c r="AW133" s="335"/>
      <c r="AX133" s="336"/>
      <c r="AY133" s="152"/>
    </row>
    <row r="134" spans="1:51" s="153" customFormat="1">
      <c r="A134" s="332"/>
      <c r="B134" s="333"/>
      <c r="C134" s="334"/>
      <c r="D134" s="334"/>
      <c r="E134" s="88"/>
      <c r="F134" s="71"/>
      <c r="G134" s="69"/>
      <c r="H134" s="69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1"/>
      <c r="AJ134" s="374"/>
      <c r="AK134" s="284"/>
      <c r="AL134" s="164"/>
      <c r="AM134" s="284"/>
      <c r="AN134" s="232"/>
      <c r="AO134" s="232"/>
      <c r="AP134" s="284">
        <f t="shared" si="56"/>
        <v>0</v>
      </c>
      <c r="AQ134" s="164" t="b">
        <f t="shared" si="58"/>
        <v>1</v>
      </c>
      <c r="AR134" s="232"/>
      <c r="AS134" s="232"/>
      <c r="AU134" s="335"/>
      <c r="AV134" s="72"/>
      <c r="AW134" s="335"/>
      <c r="AX134" s="336"/>
      <c r="AY134" s="152"/>
    </row>
    <row r="135" spans="1:51" ht="11.25" customHeight="1">
      <c r="A135" s="28"/>
      <c r="B135" s="11"/>
      <c r="C135" s="12"/>
      <c r="D135" s="12"/>
      <c r="E135" s="13"/>
      <c r="F135" s="81"/>
      <c r="G135" s="87"/>
      <c r="H135" s="87"/>
      <c r="I135" s="102"/>
      <c r="J135" s="102"/>
      <c r="K135" s="102"/>
      <c r="L135" s="102"/>
      <c r="M135" s="102"/>
      <c r="N135" s="102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1"/>
      <c r="AI135" s="10"/>
      <c r="AJ135" s="372"/>
      <c r="AK135" s="284">
        <f t="shared" si="57"/>
        <v>0</v>
      </c>
      <c r="AL135" s="164" t="b">
        <f t="shared" si="59"/>
        <v>1</v>
      </c>
      <c r="AM135" s="284">
        <f t="shared" si="60"/>
        <v>0</v>
      </c>
      <c r="AN135" s="164"/>
      <c r="AO135" s="164"/>
      <c r="AP135" s="284">
        <f t="shared" si="56"/>
        <v>0</v>
      </c>
      <c r="AQ135" s="164" t="b">
        <f t="shared" si="58"/>
        <v>1</v>
      </c>
      <c r="AR135" s="164"/>
      <c r="AS135" s="164"/>
      <c r="AU135" s="33">
        <f t="shared" si="22"/>
        <v>0</v>
      </c>
      <c r="AV135" s="8" t="b">
        <f t="shared" si="23"/>
        <v>1</v>
      </c>
      <c r="AW135" s="96">
        <f t="shared" si="65"/>
        <v>0</v>
      </c>
      <c r="AX135" s="118">
        <f t="shared" si="66"/>
        <v>0</v>
      </c>
      <c r="AY135" s="152" t="b">
        <f t="shared" si="63"/>
        <v>1</v>
      </c>
    </row>
    <row r="136" spans="1:51">
      <c r="A136" s="158"/>
      <c r="B136" s="159"/>
      <c r="C136" s="159"/>
      <c r="D136" s="159"/>
      <c r="E136" s="159"/>
      <c r="F136" s="160"/>
      <c r="G136" s="172"/>
      <c r="H136" s="172"/>
      <c r="I136" s="161"/>
      <c r="J136" s="161"/>
      <c r="K136" s="161"/>
      <c r="L136" s="161"/>
      <c r="M136" s="161"/>
      <c r="N136" s="161"/>
      <c r="O136" s="162"/>
      <c r="P136" s="162"/>
      <c r="Q136" s="162"/>
      <c r="R136" s="162"/>
      <c r="S136" s="162"/>
      <c r="T136" s="162"/>
      <c r="U136" s="162"/>
      <c r="V136" s="162"/>
      <c r="W136" s="162"/>
      <c r="X136" s="162"/>
      <c r="Y136" s="162"/>
      <c r="Z136" s="162"/>
      <c r="AA136" s="162"/>
      <c r="AB136" s="162"/>
      <c r="AC136" s="162"/>
      <c r="AD136" s="162"/>
      <c r="AE136" s="162"/>
      <c r="AF136" s="162"/>
      <c r="AG136" s="162"/>
      <c r="AH136" s="162"/>
      <c r="AI136" s="159"/>
      <c r="AJ136" s="372"/>
      <c r="AK136" s="284">
        <f t="shared" si="57"/>
        <v>0</v>
      </c>
      <c r="AL136" s="164" t="b">
        <f t="shared" si="59"/>
        <v>1</v>
      </c>
      <c r="AM136" s="284">
        <f t="shared" si="60"/>
        <v>0</v>
      </c>
      <c r="AN136" s="164"/>
      <c r="AO136" s="164"/>
      <c r="AP136" s="284">
        <f t="shared" si="56"/>
        <v>0</v>
      </c>
      <c r="AQ136" s="164" t="b">
        <f t="shared" si="58"/>
        <v>1</v>
      </c>
      <c r="AR136" s="164"/>
      <c r="AS136" s="164"/>
      <c r="AU136" s="33"/>
      <c r="AV136" s="8"/>
      <c r="AW136" s="96">
        <f t="shared" si="65"/>
        <v>0</v>
      </c>
      <c r="AX136" s="118">
        <f t="shared" si="66"/>
        <v>0</v>
      </c>
      <c r="AY136" s="152" t="b">
        <f t="shared" si="63"/>
        <v>1</v>
      </c>
    </row>
    <row r="137" spans="1:51">
      <c r="A137" s="163"/>
      <c r="B137" s="14"/>
      <c r="C137" s="14"/>
      <c r="D137" s="14"/>
      <c r="E137" s="14"/>
      <c r="F137" s="164"/>
      <c r="G137" s="173"/>
      <c r="H137" s="173"/>
      <c r="I137" s="165"/>
      <c r="J137" s="165"/>
      <c r="K137" s="165"/>
      <c r="L137" s="165"/>
      <c r="M137" s="165"/>
      <c r="N137" s="165"/>
      <c r="O137" s="166"/>
      <c r="P137" s="166"/>
      <c r="Q137" s="166"/>
      <c r="R137" s="166"/>
      <c r="S137" s="166"/>
      <c r="T137" s="166"/>
      <c r="U137" s="166"/>
      <c r="V137" s="166"/>
      <c r="W137" s="166"/>
      <c r="X137" s="166"/>
      <c r="Y137" s="166"/>
      <c r="Z137" s="166"/>
      <c r="AA137" s="166"/>
      <c r="AB137" s="166"/>
      <c r="AC137" s="166"/>
      <c r="AD137" s="166"/>
      <c r="AE137" s="166"/>
      <c r="AF137" s="166"/>
      <c r="AG137" s="166"/>
      <c r="AH137" s="166"/>
      <c r="AI137" s="14"/>
      <c r="AJ137" s="372"/>
      <c r="AK137" s="284"/>
      <c r="AL137" s="164"/>
      <c r="AM137" s="284"/>
      <c r="AN137" s="164"/>
      <c r="AO137" s="164"/>
      <c r="AP137" s="284"/>
      <c r="AQ137" s="164"/>
      <c r="AR137" s="164"/>
      <c r="AS137" s="164"/>
      <c r="AU137" s="33"/>
      <c r="AV137" s="8"/>
      <c r="AW137" s="96"/>
      <c r="AX137" s="118"/>
      <c r="AY137" s="152"/>
    </row>
    <row r="138" spans="1:51">
      <c r="A138" s="163"/>
      <c r="B138" s="14"/>
      <c r="C138" s="14"/>
      <c r="D138" s="14"/>
      <c r="E138" s="14"/>
      <c r="F138" s="164"/>
      <c r="G138" s="173"/>
      <c r="H138" s="173"/>
      <c r="I138" s="165"/>
      <c r="J138" s="165"/>
      <c r="K138" s="165"/>
      <c r="L138" s="165"/>
      <c r="M138" s="165"/>
      <c r="N138" s="165"/>
      <c r="O138" s="166"/>
      <c r="P138" s="166"/>
      <c r="Q138" s="166"/>
      <c r="R138" s="166"/>
      <c r="S138" s="166"/>
      <c r="T138" s="166"/>
      <c r="U138" s="166"/>
      <c r="V138" s="166"/>
      <c r="W138" s="166"/>
      <c r="X138" s="166"/>
      <c r="Y138" s="166"/>
      <c r="Z138" s="166"/>
      <c r="AA138" s="166"/>
      <c r="AB138" s="166"/>
      <c r="AC138" s="166"/>
      <c r="AD138" s="166"/>
      <c r="AE138" s="166"/>
      <c r="AF138" s="166"/>
      <c r="AG138" s="166"/>
      <c r="AH138" s="166"/>
      <c r="AI138" s="14"/>
      <c r="AJ138" s="372"/>
      <c r="AK138" s="284"/>
      <c r="AL138" s="164"/>
      <c r="AM138" s="284"/>
      <c r="AN138" s="164"/>
      <c r="AO138" s="164"/>
      <c r="AP138" s="284"/>
      <c r="AQ138" s="164"/>
      <c r="AR138" s="164"/>
      <c r="AS138" s="164"/>
      <c r="AU138" s="33"/>
      <c r="AV138" s="8"/>
      <c r="AW138" s="96"/>
      <c r="AX138" s="118"/>
      <c r="AY138" s="152"/>
    </row>
    <row r="139" spans="1:51">
      <c r="A139" s="163"/>
      <c r="B139" s="14"/>
      <c r="C139" s="14"/>
      <c r="D139" s="14"/>
      <c r="E139" s="14"/>
      <c r="F139" s="164"/>
      <c r="G139" s="173"/>
      <c r="H139" s="173"/>
      <c r="I139" s="165"/>
      <c r="J139" s="165"/>
      <c r="K139" s="165"/>
      <c r="L139" s="165"/>
      <c r="M139" s="165"/>
      <c r="N139" s="165"/>
      <c r="O139" s="166"/>
      <c r="P139" s="166"/>
      <c r="Q139" s="166"/>
      <c r="R139" s="166"/>
      <c r="S139" s="166"/>
      <c r="T139" s="166"/>
      <c r="U139" s="166"/>
      <c r="V139" s="166"/>
      <c r="W139" s="166"/>
      <c r="X139" s="166"/>
      <c r="Y139" s="166"/>
      <c r="Z139" s="166"/>
      <c r="AA139" s="166"/>
      <c r="AB139" s="166"/>
      <c r="AC139" s="166"/>
      <c r="AD139" s="166"/>
      <c r="AE139" s="166"/>
      <c r="AF139" s="166"/>
      <c r="AG139" s="166"/>
      <c r="AH139" s="166"/>
      <c r="AI139" s="14"/>
      <c r="AJ139" s="372"/>
      <c r="AK139" s="284"/>
      <c r="AL139" s="164"/>
      <c r="AM139" s="284"/>
      <c r="AN139" s="164"/>
      <c r="AO139" s="164"/>
      <c r="AP139" s="284"/>
      <c r="AQ139" s="164"/>
      <c r="AR139" s="164"/>
      <c r="AS139" s="164"/>
      <c r="AU139" s="33"/>
      <c r="AV139" s="8"/>
      <c r="AW139" s="96"/>
      <c r="AX139" s="118"/>
      <c r="AY139" s="152"/>
    </row>
    <row r="140" spans="1:51">
      <c r="A140" s="163"/>
      <c r="B140" s="14"/>
      <c r="C140" s="14"/>
      <c r="D140" s="14"/>
      <c r="E140" s="14"/>
      <c r="F140" s="164"/>
      <c r="G140" s="173"/>
      <c r="H140" s="173"/>
      <c r="I140" s="165"/>
      <c r="J140" s="165"/>
      <c r="K140" s="165"/>
      <c r="L140" s="165"/>
      <c r="M140" s="165"/>
      <c r="N140" s="165"/>
      <c r="O140" s="166"/>
      <c r="P140" s="166"/>
      <c r="Q140" s="166"/>
      <c r="R140" s="166"/>
      <c r="S140" s="166"/>
      <c r="T140" s="166"/>
      <c r="U140" s="166"/>
      <c r="V140" s="166"/>
      <c r="W140" s="166"/>
      <c r="X140" s="166"/>
      <c r="Y140" s="166"/>
      <c r="Z140" s="166"/>
      <c r="AA140" s="166"/>
      <c r="AB140" s="166"/>
      <c r="AC140" s="166"/>
      <c r="AD140" s="166"/>
      <c r="AE140" s="166"/>
      <c r="AF140" s="166"/>
      <c r="AG140" s="166"/>
      <c r="AH140" s="166"/>
      <c r="AI140" s="14"/>
      <c r="AJ140" s="372"/>
      <c r="AK140" s="284"/>
      <c r="AL140" s="164"/>
      <c r="AM140" s="284"/>
      <c r="AN140" s="164"/>
      <c r="AO140" s="164"/>
      <c r="AP140" s="284"/>
      <c r="AQ140" s="164"/>
      <c r="AR140" s="164"/>
      <c r="AS140" s="164"/>
      <c r="AU140" s="33"/>
      <c r="AV140" s="8"/>
      <c r="AW140" s="96"/>
      <c r="AX140" s="118"/>
      <c r="AY140" s="152"/>
    </row>
    <row r="141" spans="1:51">
      <c r="A141" s="163"/>
      <c r="B141" s="14"/>
      <c r="C141" s="14"/>
      <c r="D141" s="14"/>
      <c r="E141" s="14"/>
      <c r="F141" s="164"/>
      <c r="G141" s="173"/>
      <c r="H141" s="173"/>
      <c r="I141" s="165"/>
      <c r="J141" s="165"/>
      <c r="K141" s="165"/>
      <c r="L141" s="165"/>
      <c r="M141" s="165"/>
      <c r="N141" s="165"/>
      <c r="O141" s="166"/>
      <c r="P141" s="166"/>
      <c r="Q141" s="166"/>
      <c r="R141" s="166"/>
      <c r="S141" s="166"/>
      <c r="T141" s="166"/>
      <c r="U141" s="166"/>
      <c r="V141" s="166"/>
      <c r="W141" s="166"/>
      <c r="X141" s="166"/>
      <c r="Y141" s="166"/>
      <c r="Z141" s="166"/>
      <c r="AA141" s="166"/>
      <c r="AB141" s="166"/>
      <c r="AC141" s="166"/>
      <c r="AD141" s="166"/>
      <c r="AE141" s="166"/>
      <c r="AF141" s="166"/>
      <c r="AG141" s="166"/>
      <c r="AH141" s="166"/>
      <c r="AI141" s="14"/>
      <c r="AJ141" s="372"/>
      <c r="AK141" s="284"/>
      <c r="AL141" s="164"/>
      <c r="AM141" s="284"/>
      <c r="AN141" s="164"/>
      <c r="AO141" s="164"/>
      <c r="AP141" s="284"/>
      <c r="AQ141" s="164"/>
      <c r="AR141" s="164"/>
      <c r="AS141" s="164"/>
      <c r="AU141" s="33"/>
      <c r="AV141" s="8"/>
      <c r="AW141" s="96"/>
      <c r="AX141" s="118"/>
      <c r="AY141" s="152"/>
    </row>
    <row r="142" spans="1:51">
      <c r="A142" s="163"/>
      <c r="B142" s="14"/>
      <c r="C142" s="14"/>
      <c r="D142" s="14"/>
      <c r="E142" s="14"/>
      <c r="F142" s="164"/>
      <c r="G142" s="173"/>
      <c r="H142" s="173"/>
      <c r="I142" s="165"/>
      <c r="J142" s="165"/>
      <c r="K142" s="165"/>
      <c r="L142" s="165"/>
      <c r="M142" s="165"/>
      <c r="N142" s="165"/>
      <c r="O142" s="166"/>
      <c r="P142" s="166"/>
      <c r="Q142" s="166"/>
      <c r="R142" s="166"/>
      <c r="S142" s="166"/>
      <c r="T142" s="166"/>
      <c r="U142" s="166"/>
      <c r="V142" s="166"/>
      <c r="W142" s="166"/>
      <c r="X142" s="166"/>
      <c r="Y142" s="166"/>
      <c r="Z142" s="166"/>
      <c r="AA142" s="166"/>
      <c r="AB142" s="166"/>
      <c r="AC142" s="166"/>
      <c r="AD142" s="166"/>
      <c r="AE142" s="166"/>
      <c r="AF142" s="166"/>
      <c r="AG142" s="166"/>
      <c r="AH142" s="166"/>
      <c r="AI142" s="14"/>
      <c r="AJ142" s="372"/>
      <c r="AK142" s="284"/>
      <c r="AL142" s="164"/>
      <c r="AM142" s="284"/>
      <c r="AN142" s="164"/>
      <c r="AO142" s="164"/>
      <c r="AP142" s="284"/>
      <c r="AQ142" s="164"/>
      <c r="AR142" s="164"/>
      <c r="AS142" s="164"/>
      <c r="AU142" s="33"/>
      <c r="AV142" s="8"/>
      <c r="AW142" s="96"/>
      <c r="AX142" s="118"/>
      <c r="AY142" s="152"/>
    </row>
    <row r="143" spans="1:51">
      <c r="A143" s="163"/>
      <c r="B143" s="14"/>
      <c r="C143" s="14"/>
      <c r="D143" s="14"/>
      <c r="E143" s="14"/>
      <c r="F143" s="164"/>
      <c r="G143" s="173"/>
      <c r="H143" s="173"/>
      <c r="I143" s="165"/>
      <c r="J143" s="165"/>
      <c r="K143" s="165"/>
      <c r="L143" s="165"/>
      <c r="M143" s="165"/>
      <c r="N143" s="165"/>
      <c r="O143" s="166"/>
      <c r="P143" s="166"/>
      <c r="Q143" s="166"/>
      <c r="R143" s="166"/>
      <c r="S143" s="166"/>
      <c r="T143" s="166"/>
      <c r="U143" s="166"/>
      <c r="V143" s="166"/>
      <c r="W143" s="166"/>
      <c r="X143" s="166"/>
      <c r="Y143" s="166"/>
      <c r="Z143" s="166"/>
      <c r="AA143" s="166"/>
      <c r="AB143" s="166"/>
      <c r="AC143" s="166"/>
      <c r="AD143" s="166"/>
      <c r="AE143" s="166"/>
      <c r="AF143" s="166"/>
      <c r="AG143" s="166"/>
      <c r="AH143" s="166"/>
      <c r="AI143" s="14"/>
      <c r="AJ143" s="372"/>
      <c r="AK143" s="284"/>
      <c r="AL143" s="164"/>
      <c r="AM143" s="284"/>
      <c r="AN143" s="164"/>
      <c r="AO143" s="164"/>
      <c r="AP143" s="284"/>
      <c r="AQ143" s="164"/>
      <c r="AR143" s="164"/>
      <c r="AS143" s="164"/>
      <c r="AU143" s="33"/>
      <c r="AV143" s="8"/>
      <c r="AW143" s="96"/>
      <c r="AX143" s="118"/>
      <c r="AY143" s="152"/>
    </row>
    <row r="144" spans="1:51">
      <c r="A144" s="163"/>
      <c r="B144" s="14"/>
      <c r="C144" s="14"/>
      <c r="D144" s="14"/>
      <c r="E144" s="14"/>
      <c r="F144" s="164"/>
      <c r="G144" s="173"/>
      <c r="H144" s="173"/>
      <c r="I144" s="165"/>
      <c r="J144" s="165"/>
      <c r="K144" s="165"/>
      <c r="L144" s="165"/>
      <c r="M144" s="165"/>
      <c r="N144" s="165"/>
      <c r="O144" s="166"/>
      <c r="P144" s="166"/>
      <c r="Q144" s="166"/>
      <c r="R144" s="166"/>
      <c r="S144" s="166"/>
      <c r="T144" s="166"/>
      <c r="U144" s="166"/>
      <c r="V144" s="166"/>
      <c r="W144" s="166"/>
      <c r="X144" s="166"/>
      <c r="Y144" s="166"/>
      <c r="Z144" s="166"/>
      <c r="AA144" s="166"/>
      <c r="AB144" s="166"/>
      <c r="AC144" s="166"/>
      <c r="AD144" s="166"/>
      <c r="AE144" s="166"/>
      <c r="AF144" s="166"/>
      <c r="AG144" s="166"/>
      <c r="AH144" s="166"/>
      <c r="AI144" s="14"/>
      <c r="AJ144" s="372"/>
      <c r="AK144" s="284"/>
      <c r="AL144" s="164"/>
      <c r="AM144" s="284"/>
      <c r="AN144" s="164"/>
      <c r="AO144" s="164"/>
      <c r="AP144" s="284"/>
      <c r="AQ144" s="164"/>
      <c r="AR144" s="164"/>
      <c r="AS144" s="164"/>
      <c r="AU144" s="33"/>
      <c r="AV144" s="8"/>
      <c r="AW144" s="96"/>
      <c r="AX144" s="118"/>
      <c r="AY144" s="152"/>
    </row>
    <row r="145" spans="1:51">
      <c r="A145" s="163"/>
      <c r="B145" s="14"/>
      <c r="C145" s="14"/>
      <c r="D145" s="14"/>
      <c r="E145" s="14"/>
      <c r="F145" s="164"/>
      <c r="G145" s="173"/>
      <c r="H145" s="173"/>
      <c r="I145" s="165"/>
      <c r="J145" s="165"/>
      <c r="K145" s="165"/>
      <c r="L145" s="165"/>
      <c r="M145" s="165"/>
      <c r="N145" s="165"/>
      <c r="O145" s="166"/>
      <c r="P145" s="166"/>
      <c r="Q145" s="166"/>
      <c r="R145" s="166"/>
      <c r="S145" s="166"/>
      <c r="T145" s="166"/>
      <c r="U145" s="166"/>
      <c r="V145" s="166"/>
      <c r="W145" s="166"/>
      <c r="X145" s="166"/>
      <c r="Y145" s="166"/>
      <c r="Z145" s="166"/>
      <c r="AA145" s="166"/>
      <c r="AB145" s="166"/>
      <c r="AC145" s="166"/>
      <c r="AD145" s="166"/>
      <c r="AE145" s="166"/>
      <c r="AF145" s="166"/>
      <c r="AG145" s="166"/>
      <c r="AH145" s="166"/>
      <c r="AI145" s="14"/>
      <c r="AJ145" s="372"/>
      <c r="AK145" s="284"/>
      <c r="AL145" s="164"/>
      <c r="AM145" s="284"/>
      <c r="AN145" s="164"/>
      <c r="AO145" s="164"/>
      <c r="AP145" s="284"/>
      <c r="AQ145" s="164"/>
      <c r="AR145" s="164"/>
      <c r="AS145" s="164"/>
      <c r="AU145" s="33"/>
      <c r="AV145" s="8"/>
      <c r="AW145" s="96"/>
      <c r="AX145" s="118"/>
      <c r="AY145" s="152"/>
    </row>
    <row r="146" spans="1:51">
      <c r="A146" s="163"/>
      <c r="B146" s="14"/>
      <c r="C146" s="14"/>
      <c r="D146" s="14"/>
      <c r="E146" s="14"/>
      <c r="F146" s="164"/>
      <c r="G146" s="173"/>
      <c r="H146" s="173"/>
      <c r="I146" s="165"/>
      <c r="J146" s="165"/>
      <c r="K146" s="165"/>
      <c r="L146" s="165"/>
      <c r="M146" s="165"/>
      <c r="N146" s="165"/>
      <c r="O146" s="166"/>
      <c r="P146" s="166"/>
      <c r="Q146" s="166"/>
      <c r="R146" s="166"/>
      <c r="S146" s="166"/>
      <c r="T146" s="166"/>
      <c r="U146" s="166"/>
      <c r="V146" s="166"/>
      <c r="W146" s="166"/>
      <c r="X146" s="166"/>
      <c r="Y146" s="166"/>
      <c r="Z146" s="166"/>
      <c r="AA146" s="166"/>
      <c r="AB146" s="166"/>
      <c r="AC146" s="166"/>
      <c r="AD146" s="166"/>
      <c r="AE146" s="166"/>
      <c r="AF146" s="166"/>
      <c r="AG146" s="166"/>
      <c r="AH146" s="166"/>
      <c r="AI146" s="14"/>
      <c r="AJ146" s="372"/>
      <c r="AK146" s="284"/>
      <c r="AL146" s="164"/>
      <c r="AM146" s="284"/>
      <c r="AN146" s="164"/>
      <c r="AO146" s="164"/>
      <c r="AP146" s="284"/>
      <c r="AQ146" s="164"/>
      <c r="AR146" s="164"/>
      <c r="AS146" s="164"/>
      <c r="AU146" s="33"/>
      <c r="AV146" s="8"/>
      <c r="AW146" s="96"/>
      <c r="AX146" s="118"/>
      <c r="AY146" s="152"/>
    </row>
    <row r="147" spans="1:51">
      <c r="A147" s="163"/>
      <c r="B147" s="14"/>
      <c r="C147" s="14"/>
      <c r="D147" s="14"/>
      <c r="E147" s="14"/>
      <c r="F147" s="164"/>
      <c r="G147" s="173"/>
      <c r="H147" s="173"/>
      <c r="I147" s="165"/>
      <c r="J147" s="165"/>
      <c r="K147" s="165"/>
      <c r="L147" s="165"/>
      <c r="M147" s="165"/>
      <c r="N147" s="165"/>
      <c r="O147" s="166"/>
      <c r="P147" s="166"/>
      <c r="Q147" s="166"/>
      <c r="R147" s="166"/>
      <c r="S147" s="166"/>
      <c r="T147" s="166"/>
      <c r="U147" s="166"/>
      <c r="V147" s="166"/>
      <c r="W147" s="166"/>
      <c r="X147" s="166"/>
      <c r="Y147" s="166"/>
      <c r="Z147" s="166"/>
      <c r="AA147" s="166"/>
      <c r="AB147" s="166"/>
      <c r="AC147" s="166"/>
      <c r="AD147" s="166"/>
      <c r="AE147" s="166"/>
      <c r="AF147" s="166"/>
      <c r="AG147" s="166"/>
      <c r="AH147" s="166"/>
      <c r="AI147" s="14"/>
      <c r="AJ147" s="372"/>
      <c r="AK147" s="284"/>
      <c r="AL147" s="164"/>
      <c r="AM147" s="284"/>
      <c r="AN147" s="164"/>
      <c r="AO147" s="164"/>
      <c r="AP147" s="284"/>
      <c r="AQ147" s="164"/>
      <c r="AR147" s="164"/>
      <c r="AS147" s="164"/>
      <c r="AU147" s="33"/>
      <c r="AV147" s="8"/>
      <c r="AW147" s="96"/>
      <c r="AX147" s="118"/>
      <c r="AY147" s="152"/>
    </row>
    <row r="148" spans="1:51">
      <c r="A148" s="163"/>
      <c r="B148" s="14"/>
      <c r="C148" s="14"/>
      <c r="D148" s="14"/>
      <c r="E148" s="14"/>
      <c r="F148" s="164"/>
      <c r="G148" s="173"/>
      <c r="H148" s="173"/>
      <c r="I148" s="165"/>
      <c r="J148" s="165"/>
      <c r="K148" s="165"/>
      <c r="L148" s="165"/>
      <c r="M148" s="165"/>
      <c r="N148" s="165"/>
      <c r="O148" s="166"/>
      <c r="P148" s="166"/>
      <c r="Q148" s="166"/>
      <c r="R148" s="166"/>
      <c r="S148" s="166"/>
      <c r="T148" s="166"/>
      <c r="U148" s="166"/>
      <c r="V148" s="166"/>
      <c r="W148" s="166"/>
      <c r="X148" s="166"/>
      <c r="Y148" s="166"/>
      <c r="Z148" s="166"/>
      <c r="AA148" s="166"/>
      <c r="AB148" s="166"/>
      <c r="AC148" s="166"/>
      <c r="AD148" s="166"/>
      <c r="AE148" s="166"/>
      <c r="AF148" s="166"/>
      <c r="AG148" s="166"/>
      <c r="AH148" s="166"/>
      <c r="AI148" s="14"/>
      <c r="AJ148" s="372"/>
      <c r="AK148" s="284"/>
      <c r="AL148" s="164"/>
      <c r="AM148" s="284"/>
      <c r="AN148" s="164"/>
      <c r="AO148" s="164"/>
      <c r="AP148" s="284"/>
      <c r="AQ148" s="164"/>
      <c r="AR148" s="164"/>
      <c r="AS148" s="164"/>
      <c r="AU148" s="33"/>
      <c r="AV148" s="8"/>
      <c r="AW148" s="96"/>
      <c r="AX148" s="118"/>
      <c r="AY148" s="152"/>
    </row>
    <row r="149" spans="1:51">
      <c r="A149" s="163"/>
      <c r="B149" s="14"/>
      <c r="C149" s="14"/>
      <c r="D149" s="14"/>
      <c r="E149" s="14"/>
      <c r="F149" s="164"/>
      <c r="G149" s="173"/>
      <c r="H149" s="173"/>
      <c r="I149" s="165"/>
      <c r="J149" s="165"/>
      <c r="K149" s="165"/>
      <c r="L149" s="165"/>
      <c r="M149" s="165"/>
      <c r="N149" s="165"/>
      <c r="O149" s="166"/>
      <c r="P149" s="166"/>
      <c r="Q149" s="166"/>
      <c r="R149" s="166"/>
      <c r="S149" s="166"/>
      <c r="T149" s="166"/>
      <c r="U149" s="166"/>
      <c r="V149" s="166"/>
      <c r="W149" s="166"/>
      <c r="X149" s="166"/>
      <c r="Y149" s="166"/>
      <c r="Z149" s="166"/>
      <c r="AA149" s="166"/>
      <c r="AB149" s="166"/>
      <c r="AC149" s="166"/>
      <c r="AD149" s="166"/>
      <c r="AE149" s="166"/>
      <c r="AF149" s="166"/>
      <c r="AG149" s="166"/>
      <c r="AH149" s="166"/>
      <c r="AI149" s="14"/>
      <c r="AJ149" s="372"/>
      <c r="AK149" s="284"/>
      <c r="AL149" s="164"/>
      <c r="AM149" s="284"/>
      <c r="AN149" s="164"/>
      <c r="AO149" s="164"/>
      <c r="AP149" s="284"/>
      <c r="AQ149" s="164"/>
      <c r="AR149" s="164"/>
      <c r="AS149" s="164"/>
      <c r="AU149" s="33"/>
      <c r="AV149" s="8"/>
      <c r="AW149" s="96"/>
      <c r="AX149" s="118"/>
      <c r="AY149" s="152"/>
    </row>
    <row r="150" spans="1:51">
      <c r="A150" s="163"/>
      <c r="B150" s="14"/>
      <c r="C150" s="14"/>
      <c r="D150" s="14"/>
      <c r="E150" s="14"/>
      <c r="F150" s="164"/>
      <c r="G150" s="173"/>
      <c r="H150" s="173"/>
      <c r="I150" s="165"/>
      <c r="J150" s="165"/>
      <c r="K150" s="165"/>
      <c r="L150" s="165"/>
      <c r="M150" s="165"/>
      <c r="N150" s="165"/>
      <c r="O150" s="166"/>
      <c r="P150" s="166"/>
      <c r="Q150" s="166"/>
      <c r="R150" s="166"/>
      <c r="S150" s="166"/>
      <c r="T150" s="166"/>
      <c r="U150" s="166"/>
      <c r="V150" s="166"/>
      <c r="W150" s="166"/>
      <c r="X150" s="166"/>
      <c r="Y150" s="166"/>
      <c r="Z150" s="166"/>
      <c r="AA150" s="166"/>
      <c r="AB150" s="166"/>
      <c r="AC150" s="166"/>
      <c r="AD150" s="166"/>
      <c r="AE150" s="166"/>
      <c r="AF150" s="166"/>
      <c r="AG150" s="166"/>
      <c r="AH150" s="166"/>
      <c r="AI150" s="14"/>
      <c r="AJ150" s="372"/>
      <c r="AK150" s="284"/>
      <c r="AL150" s="164"/>
      <c r="AM150" s="284"/>
      <c r="AN150" s="164"/>
      <c r="AO150" s="164"/>
      <c r="AP150" s="284"/>
      <c r="AQ150" s="164"/>
      <c r="AR150" s="164"/>
      <c r="AS150" s="164"/>
      <c r="AU150" s="33"/>
      <c r="AV150" s="8"/>
      <c r="AW150" s="96"/>
      <c r="AX150" s="118"/>
      <c r="AY150" s="152"/>
    </row>
    <row r="151" spans="1:51">
      <c r="A151" s="163"/>
      <c r="B151" s="14"/>
      <c r="C151" s="14"/>
      <c r="D151" s="14"/>
      <c r="E151" s="14"/>
      <c r="F151" s="164"/>
      <c r="G151" s="173"/>
      <c r="H151" s="173"/>
      <c r="I151" s="165"/>
      <c r="J151" s="165"/>
      <c r="K151" s="165"/>
      <c r="L151" s="165"/>
      <c r="M151" s="165"/>
      <c r="N151" s="165"/>
      <c r="O151" s="166"/>
      <c r="P151" s="166"/>
      <c r="Q151" s="166"/>
      <c r="R151" s="166"/>
      <c r="S151" s="166"/>
      <c r="T151" s="166"/>
      <c r="U151" s="166"/>
      <c r="V151" s="166"/>
      <c r="W151" s="166"/>
      <c r="X151" s="166"/>
      <c r="Y151" s="166"/>
      <c r="Z151" s="166"/>
      <c r="AA151" s="166"/>
      <c r="AB151" s="166"/>
      <c r="AC151" s="166"/>
      <c r="AD151" s="166"/>
      <c r="AE151" s="166"/>
      <c r="AF151" s="166"/>
      <c r="AG151" s="166"/>
      <c r="AH151" s="166"/>
      <c r="AI151" s="14"/>
      <c r="AJ151" s="372"/>
      <c r="AK151" s="284"/>
      <c r="AL151" s="164"/>
      <c r="AM151" s="284"/>
      <c r="AN151" s="164"/>
      <c r="AO151" s="164"/>
      <c r="AP151" s="284"/>
      <c r="AQ151" s="164"/>
      <c r="AR151" s="164"/>
      <c r="AS151" s="164"/>
      <c r="AU151" s="33"/>
      <c r="AV151" s="8"/>
      <c r="AW151" s="96"/>
      <c r="AX151" s="118"/>
      <c r="AY151" s="152"/>
    </row>
    <row r="152" spans="1:51">
      <c r="A152" s="163"/>
      <c r="B152" s="14"/>
      <c r="C152" s="14"/>
      <c r="D152" s="14"/>
      <c r="E152" s="14"/>
      <c r="F152" s="164"/>
      <c r="G152" s="173"/>
      <c r="H152" s="173"/>
      <c r="I152" s="165"/>
      <c r="J152" s="165"/>
      <c r="K152" s="165"/>
      <c r="L152" s="165"/>
      <c r="M152" s="165"/>
      <c r="N152" s="165"/>
      <c r="O152" s="166"/>
      <c r="P152" s="166"/>
      <c r="Q152" s="166"/>
      <c r="R152" s="166"/>
      <c r="S152" s="166"/>
      <c r="T152" s="166"/>
      <c r="U152" s="166"/>
      <c r="V152" s="166"/>
      <c r="W152" s="166"/>
      <c r="X152" s="166"/>
      <c r="Y152" s="166"/>
      <c r="Z152" s="166"/>
      <c r="AA152" s="166"/>
      <c r="AB152" s="166"/>
      <c r="AC152" s="166"/>
      <c r="AD152" s="166"/>
      <c r="AE152" s="166"/>
      <c r="AF152" s="166"/>
      <c r="AG152" s="166"/>
      <c r="AH152" s="166"/>
      <c r="AI152" s="14"/>
      <c r="AJ152" s="372"/>
      <c r="AK152" s="284"/>
      <c r="AL152" s="164"/>
      <c r="AM152" s="284"/>
      <c r="AN152" s="164"/>
      <c r="AO152" s="164"/>
      <c r="AP152" s="284"/>
      <c r="AQ152" s="164"/>
      <c r="AR152" s="164"/>
      <c r="AS152" s="164"/>
      <c r="AU152" s="33"/>
      <c r="AV152" s="8"/>
      <c r="AW152" s="96"/>
      <c r="AX152" s="118"/>
      <c r="AY152" s="152"/>
    </row>
    <row r="153" spans="1:51">
      <c r="A153" s="163"/>
      <c r="B153" s="14"/>
      <c r="C153" s="14"/>
      <c r="D153" s="14"/>
      <c r="E153" s="14"/>
      <c r="F153" s="164"/>
      <c r="G153" s="173"/>
      <c r="H153" s="173"/>
      <c r="I153" s="165"/>
      <c r="J153" s="165"/>
      <c r="K153" s="165"/>
      <c r="L153" s="165"/>
      <c r="M153" s="165"/>
      <c r="N153" s="165"/>
      <c r="O153" s="166"/>
      <c r="P153" s="166"/>
      <c r="Q153" s="166"/>
      <c r="R153" s="166"/>
      <c r="S153" s="166"/>
      <c r="T153" s="166"/>
      <c r="U153" s="166"/>
      <c r="V153" s="166"/>
      <c r="W153" s="166"/>
      <c r="X153" s="166"/>
      <c r="Y153" s="166"/>
      <c r="Z153" s="166"/>
      <c r="AA153" s="166"/>
      <c r="AB153" s="166"/>
      <c r="AC153" s="166"/>
      <c r="AD153" s="166"/>
      <c r="AE153" s="166"/>
      <c r="AF153" s="166"/>
      <c r="AG153" s="166"/>
      <c r="AH153" s="166"/>
      <c r="AI153" s="14"/>
      <c r="AJ153" s="372"/>
      <c r="AK153" s="284"/>
      <c r="AL153" s="164"/>
      <c r="AM153" s="284"/>
      <c r="AN153" s="164"/>
      <c r="AO153" s="164"/>
      <c r="AP153" s="284"/>
      <c r="AQ153" s="164"/>
      <c r="AR153" s="164"/>
      <c r="AS153" s="164"/>
      <c r="AU153" s="33"/>
      <c r="AV153" s="8"/>
      <c r="AW153" s="96"/>
      <c r="AX153" s="118"/>
      <c r="AY153" s="152"/>
    </row>
    <row r="154" spans="1:51">
      <c r="A154" s="163"/>
      <c r="B154" s="14"/>
      <c r="C154" s="14"/>
      <c r="D154" s="14"/>
      <c r="E154" s="14"/>
      <c r="F154" s="164"/>
      <c r="G154" s="173"/>
      <c r="H154" s="173"/>
      <c r="I154" s="165"/>
      <c r="J154" s="165"/>
      <c r="K154" s="165"/>
      <c r="L154" s="165"/>
      <c r="M154" s="165"/>
      <c r="N154" s="165"/>
      <c r="O154" s="166"/>
      <c r="P154" s="166"/>
      <c r="Q154" s="166"/>
      <c r="R154" s="166"/>
      <c r="S154" s="166"/>
      <c r="T154" s="166"/>
      <c r="U154" s="166"/>
      <c r="V154" s="166"/>
      <c r="W154" s="166"/>
      <c r="X154" s="166"/>
      <c r="Y154" s="166"/>
      <c r="Z154" s="166"/>
      <c r="AA154" s="166"/>
      <c r="AB154" s="166"/>
      <c r="AC154" s="166"/>
      <c r="AD154" s="166"/>
      <c r="AE154" s="166"/>
      <c r="AF154" s="166"/>
      <c r="AG154" s="166"/>
      <c r="AH154" s="166"/>
      <c r="AI154" s="14"/>
      <c r="AJ154" s="372"/>
      <c r="AK154" s="284"/>
      <c r="AL154" s="164"/>
      <c r="AM154" s="284"/>
      <c r="AN154" s="164"/>
      <c r="AO154" s="164"/>
      <c r="AP154" s="284"/>
      <c r="AQ154" s="164"/>
      <c r="AR154" s="164"/>
      <c r="AS154" s="164"/>
      <c r="AU154" s="33"/>
      <c r="AV154" s="8"/>
      <c r="AW154" s="96"/>
      <c r="AX154" s="118"/>
      <c r="AY154" s="152"/>
    </row>
    <row r="155" spans="1:51">
      <c r="A155" s="163"/>
      <c r="B155" s="14"/>
      <c r="C155" s="14"/>
      <c r="D155" s="14"/>
      <c r="E155" s="14"/>
      <c r="F155" s="164"/>
      <c r="G155" s="173"/>
      <c r="H155" s="173"/>
      <c r="I155" s="165"/>
      <c r="J155" s="165"/>
      <c r="K155" s="165"/>
      <c r="L155" s="165"/>
      <c r="M155" s="165"/>
      <c r="N155" s="165"/>
      <c r="O155" s="166"/>
      <c r="P155" s="166"/>
      <c r="Q155" s="166"/>
      <c r="R155" s="166"/>
      <c r="S155" s="166"/>
      <c r="T155" s="166"/>
      <c r="U155" s="166"/>
      <c r="V155" s="166"/>
      <c r="W155" s="166"/>
      <c r="X155" s="166"/>
      <c r="Y155" s="166"/>
      <c r="Z155" s="166"/>
      <c r="AA155" s="166"/>
      <c r="AB155" s="166"/>
      <c r="AC155" s="166"/>
      <c r="AD155" s="166"/>
      <c r="AE155" s="166"/>
      <c r="AF155" s="166"/>
      <c r="AG155" s="166"/>
      <c r="AH155" s="166"/>
      <c r="AI155" s="14"/>
      <c r="AJ155" s="372"/>
      <c r="AK155" s="284"/>
      <c r="AL155" s="164"/>
      <c r="AM155" s="284"/>
      <c r="AN155" s="164"/>
      <c r="AO155" s="164"/>
      <c r="AP155" s="284"/>
      <c r="AQ155" s="164"/>
      <c r="AR155" s="164"/>
      <c r="AS155" s="164"/>
      <c r="AU155" s="33"/>
      <c r="AV155" s="8"/>
      <c r="AW155" s="96"/>
      <c r="AX155" s="118"/>
      <c r="AY155" s="152"/>
    </row>
    <row r="156" spans="1:51">
      <c r="A156" s="163"/>
      <c r="B156" s="14"/>
      <c r="C156" s="14"/>
      <c r="D156" s="14"/>
      <c r="E156" s="14"/>
      <c r="F156" s="164"/>
      <c r="G156" s="173"/>
      <c r="H156" s="173"/>
      <c r="I156" s="165"/>
      <c r="J156" s="165"/>
      <c r="K156" s="165"/>
      <c r="L156" s="165"/>
      <c r="M156" s="165"/>
      <c r="N156" s="165"/>
      <c r="O156" s="166"/>
      <c r="P156" s="166"/>
      <c r="Q156" s="166"/>
      <c r="R156" s="166"/>
      <c r="S156" s="166"/>
      <c r="T156" s="166"/>
      <c r="U156" s="166"/>
      <c r="V156" s="166"/>
      <c r="W156" s="166"/>
      <c r="X156" s="166"/>
      <c r="Y156" s="166"/>
      <c r="Z156" s="166"/>
      <c r="AA156" s="166"/>
      <c r="AB156" s="166"/>
      <c r="AC156" s="166"/>
      <c r="AD156" s="166"/>
      <c r="AE156" s="166"/>
      <c r="AF156" s="166"/>
      <c r="AG156" s="166"/>
      <c r="AH156" s="166"/>
      <c r="AI156" s="14"/>
      <c r="AJ156" s="372"/>
      <c r="AK156" s="284"/>
      <c r="AL156" s="164"/>
      <c r="AM156" s="284"/>
      <c r="AN156" s="164"/>
      <c r="AO156" s="164"/>
      <c r="AP156" s="284"/>
      <c r="AQ156" s="164"/>
      <c r="AR156" s="164"/>
      <c r="AS156" s="164"/>
      <c r="AU156" s="33"/>
      <c r="AV156" s="8"/>
      <c r="AW156" s="96"/>
      <c r="AX156" s="118"/>
      <c r="AY156" s="152"/>
    </row>
    <row r="157" spans="1:51">
      <c r="A157" s="163"/>
      <c r="B157" s="14"/>
      <c r="C157" s="14"/>
      <c r="D157" s="14"/>
      <c r="E157" s="14"/>
      <c r="F157" s="164"/>
      <c r="G157" s="173"/>
      <c r="H157" s="173"/>
      <c r="I157" s="165"/>
      <c r="J157" s="165"/>
      <c r="K157" s="165"/>
      <c r="L157" s="165"/>
      <c r="M157" s="165"/>
      <c r="N157" s="165"/>
      <c r="O157" s="166"/>
      <c r="P157" s="166"/>
      <c r="Q157" s="166"/>
      <c r="R157" s="166"/>
      <c r="S157" s="166"/>
      <c r="T157" s="166"/>
      <c r="U157" s="166"/>
      <c r="V157" s="166"/>
      <c r="W157" s="166"/>
      <c r="X157" s="166"/>
      <c r="Y157" s="166"/>
      <c r="Z157" s="166"/>
      <c r="AA157" s="166"/>
      <c r="AB157" s="166"/>
      <c r="AC157" s="166"/>
      <c r="AD157" s="166"/>
      <c r="AE157" s="166"/>
      <c r="AF157" s="166"/>
      <c r="AG157" s="166"/>
      <c r="AH157" s="166"/>
      <c r="AI157" s="14"/>
      <c r="AJ157" s="372"/>
      <c r="AK157" s="284"/>
      <c r="AL157" s="164"/>
      <c r="AM157" s="284"/>
      <c r="AN157" s="164"/>
      <c r="AO157" s="164"/>
      <c r="AP157" s="284"/>
      <c r="AQ157" s="164"/>
      <c r="AR157" s="164"/>
      <c r="AS157" s="164"/>
      <c r="AU157" s="33"/>
      <c r="AV157" s="8"/>
      <c r="AW157" s="96"/>
      <c r="AX157" s="118"/>
      <c r="AY157" s="152"/>
    </row>
    <row r="158" spans="1:51">
      <c r="A158" s="167"/>
      <c r="B158" s="168"/>
      <c r="C158" s="168"/>
      <c r="D158" s="168"/>
      <c r="E158" s="168"/>
      <c r="F158" s="169"/>
      <c r="G158" s="174"/>
      <c r="H158" s="174"/>
      <c r="I158" s="170"/>
      <c r="J158" s="170"/>
      <c r="K158" s="170"/>
      <c r="L158" s="170"/>
      <c r="M158" s="170"/>
      <c r="N158" s="170"/>
      <c r="O158" s="171"/>
      <c r="P158" s="171"/>
      <c r="Q158" s="171"/>
      <c r="R158" s="171"/>
      <c r="S158" s="171"/>
      <c r="T158" s="171"/>
      <c r="U158" s="171"/>
      <c r="V158" s="171"/>
      <c r="W158" s="171"/>
      <c r="X158" s="171"/>
      <c r="Y158" s="171"/>
      <c r="Z158" s="171"/>
      <c r="AA158" s="171"/>
      <c r="AB158" s="171"/>
      <c r="AC158" s="171"/>
      <c r="AD158" s="171"/>
      <c r="AE158" s="171"/>
      <c r="AF158" s="171"/>
      <c r="AG158" s="171"/>
      <c r="AH158" s="171"/>
      <c r="AI158" s="168"/>
      <c r="AJ158" s="372"/>
      <c r="AK158" s="284">
        <f t="shared" si="57"/>
        <v>0</v>
      </c>
      <c r="AL158" s="164" t="b">
        <f t="shared" si="59"/>
        <v>1</v>
      </c>
      <c r="AM158" s="284">
        <f t="shared" si="60"/>
        <v>0</v>
      </c>
      <c r="AN158" s="164"/>
      <c r="AO158" s="164"/>
      <c r="AP158" s="284">
        <f t="shared" si="56"/>
        <v>0</v>
      </c>
      <c r="AQ158" s="164" t="b">
        <f t="shared" si="58"/>
        <v>1</v>
      </c>
      <c r="AR158" s="164"/>
      <c r="AS158" s="164"/>
      <c r="AU158" s="33"/>
      <c r="AV158" s="8"/>
      <c r="AW158" s="96">
        <f t="shared" si="65"/>
        <v>0</v>
      </c>
      <c r="AX158" s="118">
        <f t="shared" si="66"/>
        <v>0</v>
      </c>
      <c r="AY158" s="152" t="b">
        <f t="shared" si="63"/>
        <v>1</v>
      </c>
    </row>
    <row r="159" spans="1:51" s="3" customFormat="1">
      <c r="A159" s="632" t="s">
        <v>0</v>
      </c>
      <c r="B159" s="632" t="s">
        <v>1</v>
      </c>
      <c r="C159" s="632"/>
      <c r="D159" s="632"/>
      <c r="E159" s="632"/>
      <c r="F159" s="632" t="s">
        <v>3</v>
      </c>
      <c r="G159" s="632" t="s">
        <v>4</v>
      </c>
      <c r="H159" s="637" t="s">
        <v>387</v>
      </c>
      <c r="I159" s="638"/>
      <c r="J159" s="638"/>
      <c r="K159" s="638"/>
      <c r="L159" s="638"/>
      <c r="M159" s="638"/>
      <c r="N159" s="638"/>
      <c r="O159" s="638"/>
      <c r="P159" s="638"/>
      <c r="Q159" s="638"/>
      <c r="R159" s="638"/>
      <c r="S159" s="638"/>
      <c r="T159" s="638"/>
      <c r="U159" s="638"/>
      <c r="V159" s="638"/>
      <c r="W159" s="638"/>
      <c r="X159" s="638"/>
      <c r="Y159" s="638"/>
      <c r="Z159" s="638"/>
      <c r="AA159" s="638"/>
      <c r="AB159" s="638"/>
      <c r="AC159" s="638"/>
      <c r="AD159" s="638"/>
      <c r="AE159" s="638"/>
      <c r="AF159" s="638"/>
      <c r="AG159" s="543"/>
      <c r="AH159" s="544"/>
      <c r="AI159" s="632" t="s">
        <v>11</v>
      </c>
      <c r="AJ159" s="375"/>
      <c r="AK159" s="284"/>
      <c r="AL159" s="164"/>
      <c r="AM159" s="328" t="e">
        <f t="shared" si="60"/>
        <v>#VALUE!</v>
      </c>
      <c r="AN159" s="311"/>
      <c r="AO159" s="311"/>
      <c r="AP159" s="284" t="e">
        <f t="shared" si="56"/>
        <v>#VALUE!</v>
      </c>
      <c r="AQ159" s="164" t="e">
        <f t="shared" si="58"/>
        <v>#VALUE!</v>
      </c>
      <c r="AR159" s="311"/>
      <c r="AS159" s="311"/>
      <c r="AT159" s="152"/>
      <c r="AW159" s="96">
        <f t="shared" si="65"/>
        <v>0</v>
      </c>
      <c r="AX159" s="118" t="e">
        <f t="shared" si="66"/>
        <v>#VALUE!</v>
      </c>
      <c r="AY159" s="152" t="e">
        <f t="shared" si="63"/>
        <v>#VALUE!</v>
      </c>
    </row>
    <row r="160" spans="1:51" s="3" customFormat="1">
      <c r="A160" s="633"/>
      <c r="B160" s="633"/>
      <c r="C160" s="633"/>
      <c r="D160" s="633"/>
      <c r="E160" s="633"/>
      <c r="F160" s="633"/>
      <c r="G160" s="633"/>
      <c r="H160" s="634" t="s">
        <v>5</v>
      </c>
      <c r="I160" s="635"/>
      <c r="J160" s="636"/>
      <c r="K160" s="634" t="s">
        <v>240</v>
      </c>
      <c r="L160" s="635"/>
      <c r="M160" s="636"/>
      <c r="N160" s="634" t="s">
        <v>6</v>
      </c>
      <c r="O160" s="635"/>
      <c r="P160" s="636"/>
      <c r="Q160" s="634" t="s">
        <v>273</v>
      </c>
      <c r="R160" s="635"/>
      <c r="S160" s="636"/>
      <c r="T160" s="634" t="s">
        <v>9</v>
      </c>
      <c r="U160" s="635"/>
      <c r="V160" s="636"/>
      <c r="W160" s="637" t="s">
        <v>374</v>
      </c>
      <c r="X160" s="638"/>
      <c r="Y160" s="639"/>
      <c r="Z160" s="634" t="s">
        <v>272</v>
      </c>
      <c r="AA160" s="635"/>
      <c r="AB160" s="636"/>
      <c r="AC160" s="637" t="s">
        <v>375</v>
      </c>
      <c r="AD160" s="638"/>
      <c r="AE160" s="639"/>
      <c r="AF160" s="637" t="s">
        <v>376</v>
      </c>
      <c r="AG160" s="638"/>
      <c r="AH160" s="639"/>
      <c r="AI160" s="633"/>
      <c r="AJ160" s="375"/>
      <c r="AK160" s="284"/>
      <c r="AL160" s="164"/>
      <c r="AM160" s="328">
        <f t="shared" si="60"/>
        <v>0</v>
      </c>
      <c r="AN160" s="311"/>
      <c r="AO160" s="311"/>
      <c r="AP160" s="284" t="e">
        <f t="shared" si="56"/>
        <v>#VALUE!</v>
      </c>
      <c r="AQ160" s="164" t="e">
        <f t="shared" si="58"/>
        <v>#VALUE!</v>
      </c>
      <c r="AR160" s="311"/>
      <c r="AS160" s="311"/>
      <c r="AT160" s="152"/>
      <c r="AW160" s="96" t="e">
        <f>I160+L160+O160+R160+U160+W160</f>
        <v>#VALUE!</v>
      </c>
      <c r="AX160" s="118" t="e">
        <f>H160+K160+N160+Q160+T160+#REF!</f>
        <v>#VALUE!</v>
      </c>
      <c r="AY160" s="152" t="e">
        <f t="shared" si="63"/>
        <v>#VALUE!</v>
      </c>
    </row>
    <row r="161" spans="1:51">
      <c r="A161" s="142"/>
      <c r="B161" s="143"/>
      <c r="C161" s="144"/>
      <c r="D161" s="144"/>
      <c r="E161" s="145"/>
      <c r="F161" s="146"/>
      <c r="G161" s="146"/>
      <c r="H161" s="491" t="s">
        <v>237</v>
      </c>
      <c r="I161" s="141" t="s">
        <v>238</v>
      </c>
      <c r="J161" s="489" t="s">
        <v>235</v>
      </c>
      <c r="K161" s="491" t="s">
        <v>237</v>
      </c>
      <c r="L161" s="141" t="s">
        <v>238</v>
      </c>
      <c r="M161" s="489" t="s">
        <v>235</v>
      </c>
      <c r="N161" s="491" t="s">
        <v>237</v>
      </c>
      <c r="O161" s="141" t="s">
        <v>238</v>
      </c>
      <c r="P161" s="489" t="s">
        <v>235</v>
      </c>
      <c r="Q161" s="491" t="s">
        <v>237</v>
      </c>
      <c r="R161" s="141" t="s">
        <v>238</v>
      </c>
      <c r="S161" s="489" t="s">
        <v>235</v>
      </c>
      <c r="T161" s="491" t="s">
        <v>237</v>
      </c>
      <c r="U161" s="141" t="s">
        <v>238</v>
      </c>
      <c r="V161" s="489" t="s">
        <v>235</v>
      </c>
      <c r="W161" s="491" t="s">
        <v>237</v>
      </c>
      <c r="X161" s="141" t="s">
        <v>238</v>
      </c>
      <c r="Y161" s="489" t="s">
        <v>235</v>
      </c>
      <c r="Z161" s="491" t="s">
        <v>237</v>
      </c>
      <c r="AA161" s="141" t="s">
        <v>238</v>
      </c>
      <c r="AB161" s="489" t="s">
        <v>235</v>
      </c>
      <c r="AC161" s="491" t="s">
        <v>237</v>
      </c>
      <c r="AD161" s="141" t="s">
        <v>238</v>
      </c>
      <c r="AE161" s="489" t="s">
        <v>235</v>
      </c>
      <c r="AF161" s="491" t="s">
        <v>237</v>
      </c>
      <c r="AG161" s="141" t="s">
        <v>238</v>
      </c>
      <c r="AH161" s="489" t="s">
        <v>235</v>
      </c>
      <c r="AI161" s="146"/>
      <c r="AJ161" s="376"/>
      <c r="AK161" s="284"/>
      <c r="AL161" s="164"/>
      <c r="AM161" s="328">
        <f t="shared" si="60"/>
        <v>0</v>
      </c>
      <c r="AN161" s="278"/>
      <c r="AO161" s="278"/>
      <c r="AP161" s="284" t="e">
        <f t="shared" si="56"/>
        <v>#VALUE!</v>
      </c>
      <c r="AQ161" s="164" t="e">
        <f t="shared" si="58"/>
        <v>#VALUE!</v>
      </c>
      <c r="AR161" s="278"/>
      <c r="AS161" s="278"/>
      <c r="AW161" s="96" t="e">
        <f t="shared" ref="AW161" si="101">I161+L161+O161+R161+U161+X161</f>
        <v>#VALUE!</v>
      </c>
      <c r="AX161" s="118" t="e">
        <f t="shared" ref="AX161" si="102">H161+K161+N161+Q161+T161+W161</f>
        <v>#VALUE!</v>
      </c>
      <c r="AY161" s="152" t="e">
        <f t="shared" si="63"/>
        <v>#VALUE!</v>
      </c>
    </row>
    <row r="162" spans="1:51">
      <c r="A162" s="147"/>
      <c r="B162" s="148"/>
      <c r="C162" s="149"/>
      <c r="D162" s="149"/>
      <c r="E162" s="150"/>
      <c r="F162" s="151"/>
      <c r="G162" s="151"/>
      <c r="H162" s="151"/>
      <c r="I162" s="151"/>
      <c r="J162" s="151"/>
      <c r="K162" s="151"/>
      <c r="L162" s="151"/>
      <c r="M162" s="151"/>
      <c r="N162" s="151"/>
      <c r="O162" s="151"/>
      <c r="P162" s="151"/>
      <c r="Q162" s="151"/>
      <c r="R162" s="151"/>
      <c r="S162" s="151"/>
      <c r="T162" s="151"/>
      <c r="U162" s="151"/>
      <c r="V162" s="151"/>
      <c r="W162" s="151"/>
      <c r="X162" s="151"/>
      <c r="Y162" s="151"/>
      <c r="Z162" s="151"/>
      <c r="AA162" s="151"/>
      <c r="AB162" s="151"/>
      <c r="AC162" s="151"/>
      <c r="AD162" s="151"/>
      <c r="AE162" s="151"/>
      <c r="AF162" s="151"/>
      <c r="AG162" s="151"/>
      <c r="AH162" s="151"/>
      <c r="AI162" s="151"/>
      <c r="AJ162" s="376"/>
      <c r="AK162" s="284">
        <f t="shared" si="57"/>
        <v>0</v>
      </c>
      <c r="AL162" s="164" t="b">
        <f t="shared" si="59"/>
        <v>1</v>
      </c>
      <c r="AM162" s="284">
        <f t="shared" si="60"/>
        <v>0</v>
      </c>
      <c r="AN162" s="278"/>
      <c r="AO162" s="278"/>
      <c r="AP162" s="284">
        <f t="shared" si="56"/>
        <v>0</v>
      </c>
      <c r="AQ162" s="164" t="b">
        <f t="shared" si="58"/>
        <v>1</v>
      </c>
      <c r="AR162" s="278"/>
      <c r="AS162" s="278"/>
      <c r="AV162" s="42" t="b">
        <f t="shared" ref="AV162" si="103">G162=AU162</f>
        <v>1</v>
      </c>
      <c r="AW162" s="96">
        <f t="shared" si="65"/>
        <v>0</v>
      </c>
      <c r="AX162" s="118">
        <f t="shared" si="66"/>
        <v>0</v>
      </c>
      <c r="AY162" s="152" t="b">
        <f t="shared" si="63"/>
        <v>1</v>
      </c>
    </row>
    <row r="163" spans="1:51">
      <c r="A163" s="512"/>
      <c r="B163" s="513" t="s">
        <v>22</v>
      </c>
      <c r="C163" s="514" t="s">
        <v>315</v>
      </c>
      <c r="D163" s="514"/>
      <c r="E163" s="515"/>
      <c r="F163" s="519" t="s">
        <v>368</v>
      </c>
      <c r="G163" s="520">
        <f>G164</f>
        <v>17000000</v>
      </c>
      <c r="H163" s="520">
        <f t="shared" ref="H163:AF163" si="104">H164</f>
        <v>0</v>
      </c>
      <c r="I163" s="520">
        <f t="shared" si="104"/>
        <v>0</v>
      </c>
      <c r="J163" s="520">
        <f t="shared" si="104"/>
        <v>0</v>
      </c>
      <c r="K163" s="520">
        <f t="shared" si="104"/>
        <v>0</v>
      </c>
      <c r="L163" s="520">
        <f t="shared" si="104"/>
        <v>0</v>
      </c>
      <c r="M163" s="520">
        <f t="shared" si="104"/>
        <v>0</v>
      </c>
      <c r="N163" s="520">
        <f t="shared" si="104"/>
        <v>17000000</v>
      </c>
      <c r="O163" s="520">
        <f t="shared" si="104"/>
        <v>0</v>
      </c>
      <c r="P163" s="520">
        <f t="shared" si="104"/>
        <v>0</v>
      </c>
      <c r="Q163" s="520">
        <f t="shared" si="104"/>
        <v>0</v>
      </c>
      <c r="R163" s="520">
        <f t="shared" si="104"/>
        <v>0</v>
      </c>
      <c r="S163" s="520">
        <f t="shared" si="104"/>
        <v>0</v>
      </c>
      <c r="T163" s="520">
        <f t="shared" si="104"/>
        <v>0</v>
      </c>
      <c r="U163" s="520">
        <f t="shared" si="104"/>
        <v>0</v>
      </c>
      <c r="V163" s="520">
        <f t="shared" si="104"/>
        <v>0</v>
      </c>
      <c r="W163" s="520">
        <f t="shared" si="104"/>
        <v>0</v>
      </c>
      <c r="X163" s="520">
        <f t="shared" si="104"/>
        <v>0</v>
      </c>
      <c r="Y163" s="520">
        <f t="shared" si="104"/>
        <v>0</v>
      </c>
      <c r="Z163" s="520">
        <f t="shared" si="104"/>
        <v>0</v>
      </c>
      <c r="AA163" s="520">
        <f t="shared" si="104"/>
        <v>0</v>
      </c>
      <c r="AB163" s="520">
        <f t="shared" si="104"/>
        <v>0</v>
      </c>
      <c r="AC163" s="520">
        <f t="shared" si="104"/>
        <v>0</v>
      </c>
      <c r="AD163" s="520">
        <f t="shared" si="104"/>
        <v>0</v>
      </c>
      <c r="AE163" s="520">
        <f t="shared" si="104"/>
        <v>0</v>
      </c>
      <c r="AF163" s="520">
        <f t="shared" si="104"/>
        <v>0</v>
      </c>
      <c r="AG163" s="516"/>
      <c r="AH163" s="516"/>
      <c r="AI163" s="516"/>
      <c r="AJ163" s="376"/>
      <c r="AK163" s="284"/>
      <c r="AL163" s="164"/>
      <c r="AM163" s="284"/>
      <c r="AN163" s="278"/>
      <c r="AO163" s="278"/>
      <c r="AP163" s="284">
        <f t="shared" si="56"/>
        <v>17000000</v>
      </c>
      <c r="AQ163" s="164" t="b">
        <f t="shared" si="58"/>
        <v>1</v>
      </c>
      <c r="AR163" s="278"/>
      <c r="AS163" s="278"/>
      <c r="AV163" s="42"/>
      <c r="AW163" s="96"/>
      <c r="AX163" s="118"/>
      <c r="AY163" s="152"/>
    </row>
    <row r="164" spans="1:51">
      <c r="A164" s="502"/>
      <c r="B164" s="503"/>
      <c r="C164" s="504"/>
      <c r="D164" s="641" t="s">
        <v>320</v>
      </c>
      <c r="E164" s="642"/>
      <c r="F164" s="505" t="s">
        <v>132</v>
      </c>
      <c r="G164" s="506">
        <f>SUM(G165:G166)</f>
        <v>17000000</v>
      </c>
      <c r="H164" s="506">
        <f t="shared" ref="H164:AF164" si="105">SUM(H165:H166)</f>
        <v>0</v>
      </c>
      <c r="I164" s="506">
        <f t="shared" si="105"/>
        <v>0</v>
      </c>
      <c r="J164" s="506">
        <f t="shared" si="105"/>
        <v>0</v>
      </c>
      <c r="K164" s="506">
        <f t="shared" si="105"/>
        <v>0</v>
      </c>
      <c r="L164" s="506">
        <f t="shared" si="105"/>
        <v>0</v>
      </c>
      <c r="M164" s="506">
        <f t="shared" si="105"/>
        <v>0</v>
      </c>
      <c r="N164" s="506">
        <f t="shared" si="105"/>
        <v>17000000</v>
      </c>
      <c r="O164" s="506">
        <f t="shared" si="105"/>
        <v>0</v>
      </c>
      <c r="P164" s="506">
        <f t="shared" si="105"/>
        <v>0</v>
      </c>
      <c r="Q164" s="506">
        <f t="shared" si="105"/>
        <v>0</v>
      </c>
      <c r="R164" s="506">
        <f t="shared" si="105"/>
        <v>0</v>
      </c>
      <c r="S164" s="506">
        <f t="shared" si="105"/>
        <v>0</v>
      </c>
      <c r="T164" s="506">
        <f t="shared" si="105"/>
        <v>0</v>
      </c>
      <c r="U164" s="506">
        <f t="shared" si="105"/>
        <v>0</v>
      </c>
      <c r="V164" s="506">
        <f t="shared" si="105"/>
        <v>0</v>
      </c>
      <c r="W164" s="506">
        <f t="shared" si="105"/>
        <v>0</v>
      </c>
      <c r="X164" s="506">
        <f t="shared" si="105"/>
        <v>0</v>
      </c>
      <c r="Y164" s="506">
        <f t="shared" si="105"/>
        <v>0</v>
      </c>
      <c r="Z164" s="506">
        <f t="shared" si="105"/>
        <v>0</v>
      </c>
      <c r="AA164" s="506">
        <f t="shared" si="105"/>
        <v>0</v>
      </c>
      <c r="AB164" s="506">
        <f t="shared" si="105"/>
        <v>0</v>
      </c>
      <c r="AC164" s="506">
        <f t="shared" si="105"/>
        <v>0</v>
      </c>
      <c r="AD164" s="506">
        <f t="shared" si="105"/>
        <v>0</v>
      </c>
      <c r="AE164" s="506">
        <f t="shared" si="105"/>
        <v>0</v>
      </c>
      <c r="AF164" s="506">
        <f t="shared" si="105"/>
        <v>0</v>
      </c>
      <c r="AG164" s="507"/>
      <c r="AH164" s="507"/>
      <c r="AI164" s="507"/>
      <c r="AJ164" s="376"/>
      <c r="AK164" s="284"/>
      <c r="AL164" s="164"/>
      <c r="AM164" s="284"/>
      <c r="AN164" s="278"/>
      <c r="AO164" s="278"/>
      <c r="AP164" s="284">
        <f t="shared" si="56"/>
        <v>17000000</v>
      </c>
      <c r="AQ164" s="164" t="b">
        <f t="shared" si="58"/>
        <v>1</v>
      </c>
      <c r="AR164" s="278"/>
      <c r="AS164" s="278"/>
      <c r="AV164" s="42"/>
      <c r="AW164" s="96"/>
      <c r="AX164" s="118"/>
      <c r="AY164" s="152"/>
    </row>
    <row r="165" spans="1:51">
      <c r="A165" s="502"/>
      <c r="B165" s="503"/>
      <c r="C165" s="504"/>
      <c r="D165" s="504"/>
      <c r="E165" s="508" t="s">
        <v>316</v>
      </c>
      <c r="F165" s="505" t="s">
        <v>317</v>
      </c>
      <c r="G165" s="506">
        <v>7000000</v>
      </c>
      <c r="H165" s="507"/>
      <c r="I165" s="507"/>
      <c r="J165" s="507"/>
      <c r="K165" s="552"/>
      <c r="L165" s="507"/>
      <c r="M165" s="507"/>
      <c r="N165" s="553">
        <v>7000000</v>
      </c>
      <c r="O165" s="507"/>
      <c r="P165" s="507"/>
      <c r="Q165" s="507"/>
      <c r="R165" s="507"/>
      <c r="S165" s="507"/>
      <c r="T165" s="507"/>
      <c r="U165" s="507"/>
      <c r="V165" s="507"/>
      <c r="W165" s="507"/>
      <c r="X165" s="507"/>
      <c r="Y165" s="507"/>
      <c r="Z165" s="507"/>
      <c r="AA165" s="507"/>
      <c r="AB165" s="507"/>
      <c r="AC165" s="507"/>
      <c r="AD165" s="507"/>
      <c r="AE165" s="507"/>
      <c r="AF165" s="507"/>
      <c r="AG165" s="507"/>
      <c r="AH165" s="507"/>
      <c r="AI165" s="507"/>
      <c r="AJ165" s="376"/>
      <c r="AK165" s="284"/>
      <c r="AL165" s="164"/>
      <c r="AM165" s="284"/>
      <c r="AN165" s="278"/>
      <c r="AO165" s="278"/>
      <c r="AP165" s="284">
        <f t="shared" si="56"/>
        <v>7000000</v>
      </c>
      <c r="AQ165" s="164" t="b">
        <f t="shared" si="58"/>
        <v>1</v>
      </c>
      <c r="AR165" s="278"/>
      <c r="AS165" s="278"/>
      <c r="AV165" s="42"/>
      <c r="AW165" s="96"/>
      <c r="AX165" s="118"/>
      <c r="AY165" s="152"/>
    </row>
    <row r="166" spans="1:51" ht="30" customHeight="1">
      <c r="A166" s="502"/>
      <c r="B166" s="503"/>
      <c r="C166" s="504"/>
      <c r="D166" s="504"/>
      <c r="E166" s="509" t="s">
        <v>319</v>
      </c>
      <c r="F166" s="510" t="s">
        <v>318</v>
      </c>
      <c r="G166" s="511">
        <v>10000000</v>
      </c>
      <c r="H166" s="507"/>
      <c r="I166" s="507"/>
      <c r="J166" s="507"/>
      <c r="K166" s="552"/>
      <c r="L166" s="507"/>
      <c r="M166" s="507"/>
      <c r="N166" s="580">
        <v>10000000</v>
      </c>
      <c r="O166" s="507"/>
      <c r="P166" s="507"/>
      <c r="Q166" s="507"/>
      <c r="R166" s="507"/>
      <c r="S166" s="507"/>
      <c r="T166" s="507"/>
      <c r="U166" s="507"/>
      <c r="V166" s="507"/>
      <c r="W166" s="507"/>
      <c r="X166" s="507"/>
      <c r="Y166" s="507"/>
      <c r="Z166" s="507"/>
      <c r="AA166" s="507"/>
      <c r="AB166" s="507"/>
      <c r="AC166" s="507"/>
      <c r="AD166" s="507"/>
      <c r="AE166" s="507"/>
      <c r="AF166" s="507"/>
      <c r="AG166" s="507"/>
      <c r="AH166" s="507"/>
      <c r="AI166" s="507"/>
      <c r="AJ166" s="376"/>
      <c r="AK166" s="284"/>
      <c r="AL166" s="164"/>
      <c r="AM166" s="284"/>
      <c r="AN166" s="278"/>
      <c r="AO166" s="278"/>
      <c r="AP166" s="284">
        <f t="shared" si="56"/>
        <v>10000000</v>
      </c>
      <c r="AQ166" s="164" t="b">
        <f t="shared" si="58"/>
        <v>1</v>
      </c>
      <c r="AR166" s="278"/>
      <c r="AS166" s="278"/>
      <c r="AV166" s="42"/>
      <c r="AW166" s="96"/>
      <c r="AX166" s="118"/>
      <c r="AY166" s="152"/>
    </row>
    <row r="167" spans="1:51">
      <c r="A167" s="502"/>
      <c r="B167" s="503"/>
      <c r="C167" s="504"/>
      <c r="D167" s="504"/>
      <c r="E167" s="508"/>
      <c r="F167" s="505"/>
      <c r="G167" s="506"/>
      <c r="H167" s="507"/>
      <c r="I167" s="507"/>
      <c r="J167" s="507"/>
      <c r="K167" s="507"/>
      <c r="L167" s="507"/>
      <c r="M167" s="507"/>
      <c r="N167" s="507"/>
      <c r="O167" s="507"/>
      <c r="P167" s="507"/>
      <c r="Q167" s="507"/>
      <c r="R167" s="507"/>
      <c r="S167" s="507"/>
      <c r="T167" s="507"/>
      <c r="U167" s="507"/>
      <c r="V167" s="507"/>
      <c r="W167" s="507"/>
      <c r="X167" s="507"/>
      <c r="Y167" s="507"/>
      <c r="Z167" s="507"/>
      <c r="AA167" s="507"/>
      <c r="AB167" s="507"/>
      <c r="AC167" s="507"/>
      <c r="AD167" s="507"/>
      <c r="AE167" s="507"/>
      <c r="AF167" s="507"/>
      <c r="AG167" s="507"/>
      <c r="AH167" s="507"/>
      <c r="AI167" s="507"/>
      <c r="AJ167" s="376"/>
      <c r="AK167" s="284"/>
      <c r="AL167" s="164"/>
      <c r="AM167" s="284"/>
      <c r="AN167" s="278"/>
      <c r="AO167" s="278"/>
      <c r="AP167" s="284">
        <f t="shared" si="56"/>
        <v>0</v>
      </c>
      <c r="AQ167" s="164" t="b">
        <f t="shared" si="58"/>
        <v>1</v>
      </c>
      <c r="AR167" s="278"/>
      <c r="AS167" s="278"/>
      <c r="AV167" s="42"/>
      <c r="AW167" s="96"/>
      <c r="AX167" s="118"/>
      <c r="AY167" s="152"/>
    </row>
    <row r="168" spans="1:51" s="110" customFormat="1">
      <c r="A168" s="115"/>
      <c r="B168" s="108" t="s">
        <v>22</v>
      </c>
      <c r="C168" s="667" t="s">
        <v>79</v>
      </c>
      <c r="D168" s="667"/>
      <c r="E168" s="668"/>
      <c r="F168" s="109" t="s">
        <v>142</v>
      </c>
      <c r="G168" s="116">
        <f>G169</f>
        <v>7000000</v>
      </c>
      <c r="H168" s="116">
        <f t="shared" ref="H168:AF168" si="106">H169</f>
        <v>1000000</v>
      </c>
      <c r="I168" s="116">
        <f t="shared" si="106"/>
        <v>4230000</v>
      </c>
      <c r="J168" s="116">
        <f t="shared" si="106"/>
        <v>-3230000</v>
      </c>
      <c r="K168" s="116">
        <f t="shared" si="106"/>
        <v>6000000</v>
      </c>
      <c r="L168" s="116">
        <f t="shared" si="106"/>
        <v>0</v>
      </c>
      <c r="M168" s="116">
        <f t="shared" si="106"/>
        <v>0</v>
      </c>
      <c r="N168" s="116">
        <f t="shared" si="106"/>
        <v>0</v>
      </c>
      <c r="O168" s="116">
        <f t="shared" si="106"/>
        <v>0</v>
      </c>
      <c r="P168" s="116">
        <f t="shared" si="106"/>
        <v>0</v>
      </c>
      <c r="Q168" s="116">
        <f t="shared" si="106"/>
        <v>0</v>
      </c>
      <c r="R168" s="116">
        <f t="shared" si="106"/>
        <v>0</v>
      </c>
      <c r="S168" s="116">
        <f t="shared" si="106"/>
        <v>0</v>
      </c>
      <c r="T168" s="116">
        <f t="shared" si="106"/>
        <v>0</v>
      </c>
      <c r="U168" s="116">
        <f t="shared" si="106"/>
        <v>0</v>
      </c>
      <c r="V168" s="116">
        <f t="shared" si="106"/>
        <v>0</v>
      </c>
      <c r="W168" s="116">
        <f t="shared" si="106"/>
        <v>0</v>
      </c>
      <c r="X168" s="116">
        <f t="shared" si="106"/>
        <v>0</v>
      </c>
      <c r="Y168" s="116">
        <f t="shared" si="106"/>
        <v>0</v>
      </c>
      <c r="Z168" s="116">
        <f t="shared" si="106"/>
        <v>0</v>
      </c>
      <c r="AA168" s="116">
        <f t="shared" si="106"/>
        <v>0</v>
      </c>
      <c r="AB168" s="116">
        <f t="shared" si="106"/>
        <v>0</v>
      </c>
      <c r="AC168" s="116">
        <f t="shared" si="106"/>
        <v>0</v>
      </c>
      <c r="AD168" s="116">
        <f t="shared" si="106"/>
        <v>0</v>
      </c>
      <c r="AE168" s="116">
        <f t="shared" si="106"/>
        <v>0</v>
      </c>
      <c r="AF168" s="116">
        <f t="shared" si="106"/>
        <v>0</v>
      </c>
      <c r="AG168" s="116">
        <f t="shared" ref="H168:AH169" si="107">AG169</f>
        <v>0</v>
      </c>
      <c r="AH168" s="116">
        <f t="shared" si="107"/>
        <v>0</v>
      </c>
      <c r="AI168" s="94"/>
      <c r="AJ168" s="373"/>
      <c r="AK168" s="284">
        <f t="shared" si="57"/>
        <v>7000000</v>
      </c>
      <c r="AL168" s="164" t="b">
        <f t="shared" si="59"/>
        <v>1</v>
      </c>
      <c r="AM168" s="284">
        <f t="shared" si="60"/>
        <v>0</v>
      </c>
      <c r="AN168" s="221"/>
      <c r="AO168" s="221"/>
      <c r="AP168" s="284">
        <f t="shared" si="56"/>
        <v>7000000</v>
      </c>
      <c r="AQ168" s="164" t="b">
        <f t="shared" si="58"/>
        <v>1</v>
      </c>
      <c r="AR168" s="221"/>
      <c r="AS168" s="221"/>
      <c r="AT168" s="236"/>
      <c r="AU168" s="118">
        <f t="shared" si="22"/>
        <v>7000000</v>
      </c>
      <c r="AV168" s="110" t="b">
        <f t="shared" si="23"/>
        <v>1</v>
      </c>
      <c r="AW168" s="96">
        <f t="shared" si="65"/>
        <v>4230000</v>
      </c>
      <c r="AX168" s="118">
        <f t="shared" si="66"/>
        <v>7000000</v>
      </c>
      <c r="AY168" s="152" t="b">
        <f t="shared" si="63"/>
        <v>1</v>
      </c>
    </row>
    <row r="169" spans="1:51" s="80" customFormat="1">
      <c r="A169" s="337"/>
      <c r="B169" s="338"/>
      <c r="C169" s="339"/>
      <c r="D169" s="645" t="s">
        <v>15</v>
      </c>
      <c r="E169" s="646"/>
      <c r="F169" s="81" t="s">
        <v>130</v>
      </c>
      <c r="G169" s="87">
        <f>G170</f>
        <v>7000000</v>
      </c>
      <c r="H169" s="87">
        <f t="shared" si="107"/>
        <v>1000000</v>
      </c>
      <c r="I169" s="87">
        <f t="shared" si="107"/>
        <v>4230000</v>
      </c>
      <c r="J169" s="87">
        <f t="shared" si="107"/>
        <v>-3230000</v>
      </c>
      <c r="K169" s="87">
        <f t="shared" si="107"/>
        <v>6000000</v>
      </c>
      <c r="L169" s="87">
        <f t="shared" si="107"/>
        <v>0</v>
      </c>
      <c r="M169" s="87">
        <f t="shared" si="107"/>
        <v>0</v>
      </c>
      <c r="N169" s="87">
        <f t="shared" si="107"/>
        <v>0</v>
      </c>
      <c r="O169" s="87">
        <f t="shared" si="107"/>
        <v>0</v>
      </c>
      <c r="P169" s="87">
        <f t="shared" si="107"/>
        <v>0</v>
      </c>
      <c r="Q169" s="87">
        <f t="shared" si="107"/>
        <v>0</v>
      </c>
      <c r="R169" s="87">
        <f t="shared" si="107"/>
        <v>0</v>
      </c>
      <c r="S169" s="87">
        <f t="shared" si="107"/>
        <v>0</v>
      </c>
      <c r="T169" s="87">
        <f t="shared" si="107"/>
        <v>0</v>
      </c>
      <c r="U169" s="87">
        <f t="shared" si="107"/>
        <v>0</v>
      </c>
      <c r="V169" s="87">
        <f t="shared" si="107"/>
        <v>0</v>
      </c>
      <c r="W169" s="87">
        <f t="shared" si="107"/>
        <v>0</v>
      </c>
      <c r="X169" s="87">
        <f t="shared" si="107"/>
        <v>0</v>
      </c>
      <c r="Y169" s="87">
        <f t="shared" si="107"/>
        <v>0</v>
      </c>
      <c r="Z169" s="87">
        <f t="shared" si="107"/>
        <v>0</v>
      </c>
      <c r="AA169" s="87">
        <f t="shared" si="107"/>
        <v>0</v>
      </c>
      <c r="AB169" s="87">
        <f t="shared" si="107"/>
        <v>0</v>
      </c>
      <c r="AC169" s="87">
        <f t="shared" si="107"/>
        <v>0</v>
      </c>
      <c r="AD169" s="87">
        <f t="shared" si="107"/>
        <v>0</v>
      </c>
      <c r="AE169" s="87">
        <f t="shared" si="107"/>
        <v>0</v>
      </c>
      <c r="AF169" s="87">
        <f t="shared" si="107"/>
        <v>0</v>
      </c>
      <c r="AG169" s="87">
        <f t="shared" si="107"/>
        <v>0</v>
      </c>
      <c r="AH169" s="87">
        <f t="shared" si="107"/>
        <v>0</v>
      </c>
      <c r="AI169" s="87">
        <f t="shared" ref="AI169" si="108">AI170</f>
        <v>0</v>
      </c>
      <c r="AJ169" s="372"/>
      <c r="AK169" s="284">
        <f t="shared" si="57"/>
        <v>7000000</v>
      </c>
      <c r="AL169" s="164" t="b">
        <f t="shared" si="59"/>
        <v>1</v>
      </c>
      <c r="AM169" s="284">
        <f t="shared" si="60"/>
        <v>0</v>
      </c>
      <c r="AN169" s="164"/>
      <c r="AO169" s="164"/>
      <c r="AP169" s="284">
        <f t="shared" si="56"/>
        <v>7000000</v>
      </c>
      <c r="AQ169" s="164" t="b">
        <f t="shared" si="58"/>
        <v>1</v>
      </c>
      <c r="AR169" s="164"/>
      <c r="AS169" s="164"/>
      <c r="AU169" s="341">
        <f t="shared" ref="AU169:AU293" si="109">SUM(I169:X169)</f>
        <v>7000000</v>
      </c>
      <c r="AV169" s="59" t="b">
        <f t="shared" ref="AV169:AV293" si="110">G169=AU169</f>
        <v>1</v>
      </c>
      <c r="AW169" s="335">
        <f t="shared" si="65"/>
        <v>4230000</v>
      </c>
      <c r="AX169" s="336">
        <f t="shared" si="66"/>
        <v>7000000</v>
      </c>
      <c r="AY169" s="152" t="b">
        <f t="shared" si="63"/>
        <v>1</v>
      </c>
    </row>
    <row r="170" spans="1:51" s="153" customFormat="1">
      <c r="A170" s="332"/>
      <c r="B170" s="333"/>
      <c r="C170" s="334"/>
      <c r="D170" s="334"/>
      <c r="E170" s="88" t="s">
        <v>80</v>
      </c>
      <c r="F170" s="71" t="s">
        <v>81</v>
      </c>
      <c r="G170" s="69">
        <v>7000000</v>
      </c>
      <c r="H170" s="69">
        <v>1000000</v>
      </c>
      <c r="I170" s="70">
        <v>4230000</v>
      </c>
      <c r="J170" s="70">
        <f>H170-I170</f>
        <v>-3230000</v>
      </c>
      <c r="K170" s="70">
        <f>G170-H170</f>
        <v>6000000</v>
      </c>
      <c r="L170" s="70"/>
      <c r="M170" s="70"/>
      <c r="N170" s="70"/>
      <c r="O170" s="70"/>
      <c r="P170" s="70"/>
      <c r="Q170" s="70"/>
      <c r="R170" s="70"/>
      <c r="S170" s="70"/>
      <c r="T170" s="70"/>
      <c r="U170" s="70"/>
      <c r="V170" s="70"/>
      <c r="W170" s="70"/>
      <c r="X170" s="70"/>
      <c r="Y170" s="70"/>
      <c r="Z170" s="70"/>
      <c r="AA170" s="70"/>
      <c r="AB170" s="70"/>
      <c r="AC170" s="70"/>
      <c r="AD170" s="70"/>
      <c r="AE170" s="70"/>
      <c r="AF170" s="70"/>
      <c r="AG170" s="70"/>
      <c r="AH170" s="70"/>
      <c r="AI170" s="71"/>
      <c r="AJ170" s="374"/>
      <c r="AK170" s="284">
        <f t="shared" si="57"/>
        <v>7000000</v>
      </c>
      <c r="AL170" s="164" t="b">
        <f t="shared" si="59"/>
        <v>1</v>
      </c>
      <c r="AM170" s="284">
        <f t="shared" si="60"/>
        <v>0</v>
      </c>
      <c r="AN170" s="232"/>
      <c r="AO170" s="232"/>
      <c r="AP170" s="284">
        <f t="shared" si="56"/>
        <v>7000000</v>
      </c>
      <c r="AQ170" s="164" t="b">
        <f t="shared" si="58"/>
        <v>1</v>
      </c>
      <c r="AR170" s="232"/>
      <c r="AS170" s="232"/>
      <c r="AU170" s="335">
        <f t="shared" si="109"/>
        <v>7000000</v>
      </c>
      <c r="AV170" s="72" t="b">
        <f t="shared" si="110"/>
        <v>1</v>
      </c>
      <c r="AW170" s="335">
        <f t="shared" si="65"/>
        <v>4230000</v>
      </c>
      <c r="AX170" s="336">
        <f t="shared" si="66"/>
        <v>7000000</v>
      </c>
      <c r="AY170" s="152" t="b">
        <f t="shared" si="63"/>
        <v>1</v>
      </c>
    </row>
    <row r="171" spans="1:51" s="153" customFormat="1">
      <c r="A171" s="332"/>
      <c r="B171" s="333"/>
      <c r="C171" s="334"/>
      <c r="D171" s="334"/>
      <c r="E171" s="88"/>
      <c r="F171" s="71"/>
      <c r="G171" s="69"/>
      <c r="H171" s="69"/>
      <c r="I171" s="70"/>
      <c r="J171" s="70"/>
      <c r="K171" s="70"/>
      <c r="L171" s="70"/>
      <c r="M171" s="70"/>
      <c r="N171" s="70"/>
      <c r="O171" s="70"/>
      <c r="P171" s="70"/>
      <c r="Q171" s="70"/>
      <c r="R171" s="70"/>
      <c r="S171" s="70"/>
      <c r="T171" s="70"/>
      <c r="U171" s="70"/>
      <c r="V171" s="70"/>
      <c r="W171" s="70"/>
      <c r="X171" s="70"/>
      <c r="Y171" s="70"/>
      <c r="Z171" s="70"/>
      <c r="AA171" s="70"/>
      <c r="AB171" s="70"/>
      <c r="AC171" s="70"/>
      <c r="AD171" s="70"/>
      <c r="AE171" s="70"/>
      <c r="AF171" s="70"/>
      <c r="AG171" s="70"/>
      <c r="AH171" s="70"/>
      <c r="AI171" s="71"/>
      <c r="AJ171" s="374"/>
      <c r="AK171" s="284"/>
      <c r="AL171" s="164"/>
      <c r="AM171" s="284"/>
      <c r="AN171" s="232"/>
      <c r="AO171" s="232"/>
      <c r="AP171" s="284">
        <f t="shared" si="56"/>
        <v>0</v>
      </c>
      <c r="AQ171" s="164" t="b">
        <f t="shared" si="58"/>
        <v>1</v>
      </c>
      <c r="AR171" s="232"/>
      <c r="AS171" s="232"/>
      <c r="AU171" s="335"/>
      <c r="AV171" s="72"/>
      <c r="AW171" s="335"/>
      <c r="AX171" s="336"/>
      <c r="AY171" s="152"/>
    </row>
    <row r="172" spans="1:51" s="153" customFormat="1">
      <c r="A172" s="432"/>
      <c r="B172" s="433" t="s">
        <v>22</v>
      </c>
      <c r="C172" s="434"/>
      <c r="D172" s="643" t="s">
        <v>321</v>
      </c>
      <c r="E172" s="644"/>
      <c r="F172" s="130" t="s">
        <v>322</v>
      </c>
      <c r="G172" s="129">
        <f>G173</f>
        <v>28555800</v>
      </c>
      <c r="H172" s="129">
        <f t="shared" ref="H172:AF172" si="111">H173</f>
        <v>4500000</v>
      </c>
      <c r="I172" s="129">
        <f t="shared" si="111"/>
        <v>0</v>
      </c>
      <c r="J172" s="129">
        <f t="shared" si="111"/>
        <v>0</v>
      </c>
      <c r="K172" s="129">
        <f t="shared" si="111"/>
        <v>0</v>
      </c>
      <c r="L172" s="129">
        <f t="shared" si="111"/>
        <v>0</v>
      </c>
      <c r="M172" s="129">
        <f t="shared" si="111"/>
        <v>0</v>
      </c>
      <c r="N172" s="129">
        <f t="shared" si="111"/>
        <v>24055800</v>
      </c>
      <c r="O172" s="129">
        <f t="shared" si="111"/>
        <v>0</v>
      </c>
      <c r="P172" s="129">
        <f t="shared" si="111"/>
        <v>0</v>
      </c>
      <c r="Q172" s="129">
        <f t="shared" si="111"/>
        <v>0</v>
      </c>
      <c r="R172" s="129">
        <f t="shared" si="111"/>
        <v>0</v>
      </c>
      <c r="S172" s="129">
        <f t="shared" si="111"/>
        <v>0</v>
      </c>
      <c r="T172" s="129">
        <f t="shared" si="111"/>
        <v>0</v>
      </c>
      <c r="U172" s="129">
        <f t="shared" si="111"/>
        <v>0</v>
      </c>
      <c r="V172" s="129">
        <f t="shared" si="111"/>
        <v>0</v>
      </c>
      <c r="W172" s="129">
        <f t="shared" si="111"/>
        <v>0</v>
      </c>
      <c r="X172" s="129">
        <f t="shared" si="111"/>
        <v>0</v>
      </c>
      <c r="Y172" s="129">
        <f t="shared" si="111"/>
        <v>0</v>
      </c>
      <c r="Z172" s="129">
        <f t="shared" si="111"/>
        <v>0</v>
      </c>
      <c r="AA172" s="129">
        <f t="shared" si="111"/>
        <v>0</v>
      </c>
      <c r="AB172" s="129">
        <f t="shared" si="111"/>
        <v>0</v>
      </c>
      <c r="AC172" s="129">
        <f t="shared" si="111"/>
        <v>0</v>
      </c>
      <c r="AD172" s="129">
        <f t="shared" si="111"/>
        <v>0</v>
      </c>
      <c r="AE172" s="129">
        <f t="shared" si="111"/>
        <v>0</v>
      </c>
      <c r="AF172" s="129">
        <f t="shared" si="111"/>
        <v>0</v>
      </c>
      <c r="AG172" s="517"/>
      <c r="AH172" s="517"/>
      <c r="AI172" s="518"/>
      <c r="AJ172" s="374"/>
      <c r="AK172" s="284"/>
      <c r="AL172" s="164"/>
      <c r="AM172" s="284"/>
      <c r="AN172" s="232"/>
      <c r="AO172" s="232"/>
      <c r="AP172" s="284">
        <f t="shared" si="56"/>
        <v>28555800</v>
      </c>
      <c r="AQ172" s="164" t="b">
        <f t="shared" si="58"/>
        <v>1</v>
      </c>
      <c r="AR172" s="232"/>
      <c r="AS172" s="232"/>
      <c r="AU172" s="335"/>
      <c r="AV172" s="72"/>
      <c r="AW172" s="335"/>
      <c r="AX172" s="336"/>
      <c r="AY172" s="152"/>
    </row>
    <row r="173" spans="1:51" s="153" customFormat="1">
      <c r="A173" s="332"/>
      <c r="B173" s="333"/>
      <c r="C173" s="334"/>
      <c r="D173" s="645" t="s">
        <v>15</v>
      </c>
      <c r="E173" s="646"/>
      <c r="F173" s="71" t="s">
        <v>130</v>
      </c>
      <c r="G173" s="69">
        <f>SUM(G174:G176)</f>
        <v>28555800</v>
      </c>
      <c r="H173" s="69">
        <f t="shared" ref="H173:AF173" si="112">SUM(H174:H176)</f>
        <v>4500000</v>
      </c>
      <c r="I173" s="69">
        <f t="shared" si="112"/>
        <v>0</v>
      </c>
      <c r="J173" s="69">
        <f t="shared" si="112"/>
        <v>0</v>
      </c>
      <c r="K173" s="69">
        <f t="shared" si="112"/>
        <v>0</v>
      </c>
      <c r="L173" s="69">
        <f t="shared" si="112"/>
        <v>0</v>
      </c>
      <c r="M173" s="69">
        <f t="shared" si="112"/>
        <v>0</v>
      </c>
      <c r="N173" s="69">
        <f t="shared" si="112"/>
        <v>24055800</v>
      </c>
      <c r="O173" s="69">
        <f t="shared" si="112"/>
        <v>0</v>
      </c>
      <c r="P173" s="69">
        <f t="shared" si="112"/>
        <v>0</v>
      </c>
      <c r="Q173" s="69">
        <f t="shared" si="112"/>
        <v>0</v>
      </c>
      <c r="R173" s="69">
        <f t="shared" si="112"/>
        <v>0</v>
      </c>
      <c r="S173" s="69">
        <f t="shared" si="112"/>
        <v>0</v>
      </c>
      <c r="T173" s="69">
        <f t="shared" si="112"/>
        <v>0</v>
      </c>
      <c r="U173" s="69">
        <f t="shared" si="112"/>
        <v>0</v>
      </c>
      <c r="V173" s="69">
        <f t="shared" si="112"/>
        <v>0</v>
      </c>
      <c r="W173" s="69">
        <f t="shared" si="112"/>
        <v>0</v>
      </c>
      <c r="X173" s="69">
        <f t="shared" si="112"/>
        <v>0</v>
      </c>
      <c r="Y173" s="69">
        <f t="shared" si="112"/>
        <v>0</v>
      </c>
      <c r="Z173" s="69">
        <f t="shared" si="112"/>
        <v>0</v>
      </c>
      <c r="AA173" s="69">
        <f t="shared" si="112"/>
        <v>0</v>
      </c>
      <c r="AB173" s="69">
        <f t="shared" si="112"/>
        <v>0</v>
      </c>
      <c r="AC173" s="69">
        <f t="shared" si="112"/>
        <v>0</v>
      </c>
      <c r="AD173" s="69">
        <f t="shared" si="112"/>
        <v>0</v>
      </c>
      <c r="AE173" s="69">
        <f t="shared" si="112"/>
        <v>0</v>
      </c>
      <c r="AF173" s="69">
        <f t="shared" si="112"/>
        <v>0</v>
      </c>
      <c r="AG173" s="70"/>
      <c r="AH173" s="70"/>
      <c r="AI173" s="71"/>
      <c r="AJ173" s="374"/>
      <c r="AK173" s="284"/>
      <c r="AL173" s="164"/>
      <c r="AM173" s="284"/>
      <c r="AN173" s="232"/>
      <c r="AO173" s="232"/>
      <c r="AP173" s="284">
        <f t="shared" si="56"/>
        <v>28555800</v>
      </c>
      <c r="AQ173" s="164" t="b">
        <f t="shared" si="58"/>
        <v>1</v>
      </c>
      <c r="AR173" s="232"/>
      <c r="AS173" s="232"/>
      <c r="AU173" s="335"/>
      <c r="AV173" s="72"/>
      <c r="AW173" s="335"/>
      <c r="AX173" s="336"/>
      <c r="AY173" s="152"/>
    </row>
    <row r="174" spans="1:51" s="153" customFormat="1">
      <c r="A174" s="332"/>
      <c r="B174" s="333"/>
      <c r="C174" s="334"/>
      <c r="D174" s="334"/>
      <c r="E174" s="88" t="s">
        <v>125</v>
      </c>
      <c r="F174" s="71" t="s">
        <v>126</v>
      </c>
      <c r="G174" s="69">
        <v>7500000</v>
      </c>
      <c r="H174" s="69">
        <v>1500000</v>
      </c>
      <c r="I174" s="70"/>
      <c r="J174" s="70"/>
      <c r="K174" s="70"/>
      <c r="L174" s="70"/>
      <c r="M174" s="70"/>
      <c r="N174" s="70">
        <f>G174-H174</f>
        <v>6000000</v>
      </c>
      <c r="O174" s="70"/>
      <c r="P174" s="70"/>
      <c r="Q174" s="70"/>
      <c r="R174" s="70"/>
      <c r="S174" s="70"/>
      <c r="T174" s="70"/>
      <c r="U174" s="70"/>
      <c r="V174" s="70"/>
      <c r="W174" s="70"/>
      <c r="X174" s="70"/>
      <c r="Y174" s="70"/>
      <c r="Z174" s="70"/>
      <c r="AA174" s="70"/>
      <c r="AB174" s="70"/>
      <c r="AC174" s="70"/>
      <c r="AD174" s="70"/>
      <c r="AE174" s="70"/>
      <c r="AF174" s="70"/>
      <c r="AG174" s="70"/>
      <c r="AH174" s="70"/>
      <c r="AI174" s="71"/>
      <c r="AJ174" s="374"/>
      <c r="AK174" s="284"/>
      <c r="AL174" s="164"/>
      <c r="AM174" s="284"/>
      <c r="AN174" s="232"/>
      <c r="AO174" s="232"/>
      <c r="AP174" s="284">
        <f t="shared" si="56"/>
        <v>7500000</v>
      </c>
      <c r="AQ174" s="164" t="b">
        <f t="shared" si="58"/>
        <v>1</v>
      </c>
      <c r="AR174" s="232"/>
      <c r="AS174" s="232"/>
      <c r="AU174" s="335"/>
      <c r="AV174" s="72"/>
      <c r="AW174" s="335"/>
      <c r="AX174" s="336"/>
      <c r="AY174" s="152"/>
    </row>
    <row r="175" spans="1:51" s="153" customFormat="1">
      <c r="A175" s="332"/>
      <c r="B175" s="333"/>
      <c r="C175" s="334"/>
      <c r="D175" s="334"/>
      <c r="E175" s="88" t="s">
        <v>324</v>
      </c>
      <c r="F175" s="71" t="s">
        <v>323</v>
      </c>
      <c r="G175" s="69">
        <v>21055800</v>
      </c>
      <c r="H175" s="69">
        <v>3000000</v>
      </c>
      <c r="I175" s="70"/>
      <c r="J175" s="70"/>
      <c r="K175" s="70"/>
      <c r="L175" s="70"/>
      <c r="M175" s="70"/>
      <c r="N175" s="70">
        <f>G175-H175</f>
        <v>18055800</v>
      </c>
      <c r="O175" s="70"/>
      <c r="P175" s="70"/>
      <c r="Q175" s="70"/>
      <c r="R175" s="70"/>
      <c r="S175" s="70"/>
      <c r="T175" s="70"/>
      <c r="U175" s="70"/>
      <c r="V175" s="70"/>
      <c r="W175" s="70"/>
      <c r="X175" s="70"/>
      <c r="Y175" s="70"/>
      <c r="Z175" s="70"/>
      <c r="AA175" s="70"/>
      <c r="AB175" s="70"/>
      <c r="AC175" s="70"/>
      <c r="AD175" s="70"/>
      <c r="AE175" s="70"/>
      <c r="AF175" s="70"/>
      <c r="AG175" s="70"/>
      <c r="AH175" s="70"/>
      <c r="AI175" s="71"/>
      <c r="AJ175" s="374"/>
      <c r="AK175" s="284"/>
      <c r="AL175" s="164"/>
      <c r="AM175" s="284"/>
      <c r="AN175" s="232"/>
      <c r="AO175" s="232"/>
      <c r="AP175" s="284">
        <f t="shared" si="56"/>
        <v>21055800</v>
      </c>
      <c r="AQ175" s="164" t="b">
        <f t="shared" si="58"/>
        <v>1</v>
      </c>
      <c r="AR175" s="232"/>
      <c r="AS175" s="232"/>
      <c r="AU175" s="335"/>
      <c r="AV175" s="72"/>
      <c r="AW175" s="335"/>
      <c r="AX175" s="336"/>
      <c r="AY175" s="152"/>
    </row>
    <row r="176" spans="1:51" s="153" customFormat="1">
      <c r="A176" s="332"/>
      <c r="B176" s="333"/>
      <c r="C176" s="334"/>
      <c r="D176" s="334"/>
      <c r="E176" s="88"/>
      <c r="F176" s="71"/>
      <c r="G176" s="69"/>
      <c r="H176" s="69"/>
      <c r="I176" s="70"/>
      <c r="J176" s="70"/>
      <c r="K176" s="70"/>
      <c r="L176" s="70"/>
      <c r="M176" s="70"/>
      <c r="N176" s="70"/>
      <c r="O176" s="70"/>
      <c r="P176" s="70"/>
      <c r="Q176" s="70"/>
      <c r="R176" s="70"/>
      <c r="S176" s="70"/>
      <c r="T176" s="70"/>
      <c r="U176" s="70"/>
      <c r="V176" s="70"/>
      <c r="W176" s="70"/>
      <c r="X176" s="70"/>
      <c r="Y176" s="70"/>
      <c r="Z176" s="70"/>
      <c r="AA176" s="70"/>
      <c r="AB176" s="70"/>
      <c r="AC176" s="70"/>
      <c r="AD176" s="70"/>
      <c r="AE176" s="70"/>
      <c r="AF176" s="70"/>
      <c r="AG176" s="70"/>
      <c r="AH176" s="70"/>
      <c r="AI176" s="71"/>
      <c r="AJ176" s="374"/>
      <c r="AK176" s="284"/>
      <c r="AL176" s="164"/>
      <c r="AM176" s="284"/>
      <c r="AN176" s="232"/>
      <c r="AO176" s="232"/>
      <c r="AP176" s="284">
        <f t="shared" ref="AP176:AP217" si="113">H176+K176+N176+Q176+T176+W176+Z176+AC176+AF176</f>
        <v>0</v>
      </c>
      <c r="AQ176" s="164" t="b">
        <f t="shared" si="58"/>
        <v>1</v>
      </c>
      <c r="AR176" s="232"/>
      <c r="AS176" s="232"/>
      <c r="AU176" s="335"/>
      <c r="AV176" s="72"/>
      <c r="AW176" s="335"/>
      <c r="AX176" s="336"/>
      <c r="AY176" s="152"/>
    </row>
    <row r="177" spans="1:51" s="117" customFormat="1" ht="30.75" customHeight="1">
      <c r="A177" s="115"/>
      <c r="B177" s="108" t="s">
        <v>22</v>
      </c>
      <c r="C177" s="667" t="s">
        <v>82</v>
      </c>
      <c r="D177" s="669"/>
      <c r="E177" s="670"/>
      <c r="F177" s="109" t="s">
        <v>143</v>
      </c>
      <c r="G177" s="116">
        <f>G178</f>
        <v>296310000</v>
      </c>
      <c r="H177" s="116">
        <f t="shared" ref="H177:AF177" si="114">H178</f>
        <v>115000000</v>
      </c>
      <c r="I177" s="116" t="e">
        <f t="shared" si="114"/>
        <v>#REF!</v>
      </c>
      <c r="J177" s="116" t="e">
        <f t="shared" si="114"/>
        <v>#REF!</v>
      </c>
      <c r="K177" s="116">
        <f t="shared" si="114"/>
        <v>0</v>
      </c>
      <c r="L177" s="116">
        <f t="shared" si="114"/>
        <v>49345147</v>
      </c>
      <c r="M177" s="116">
        <f t="shared" si="114"/>
        <v>-49345147</v>
      </c>
      <c r="N177" s="116">
        <f t="shared" si="114"/>
        <v>181310000</v>
      </c>
      <c r="O177" s="116">
        <f t="shared" si="114"/>
        <v>0</v>
      </c>
      <c r="P177" s="116">
        <f t="shared" si="114"/>
        <v>181310000</v>
      </c>
      <c r="Q177" s="116">
        <f t="shared" si="114"/>
        <v>0</v>
      </c>
      <c r="R177" s="116">
        <f t="shared" si="114"/>
        <v>0</v>
      </c>
      <c r="S177" s="116">
        <f t="shared" si="114"/>
        <v>0</v>
      </c>
      <c r="T177" s="116">
        <f t="shared" si="114"/>
        <v>0</v>
      </c>
      <c r="U177" s="116">
        <f t="shared" si="114"/>
        <v>0</v>
      </c>
      <c r="V177" s="116">
        <f t="shared" si="114"/>
        <v>0</v>
      </c>
      <c r="W177" s="116">
        <f t="shared" si="114"/>
        <v>0</v>
      </c>
      <c r="X177" s="116">
        <f t="shared" si="114"/>
        <v>0</v>
      </c>
      <c r="Y177" s="116">
        <f t="shared" si="114"/>
        <v>0</v>
      </c>
      <c r="Z177" s="116">
        <f t="shared" si="114"/>
        <v>0</v>
      </c>
      <c r="AA177" s="116">
        <f t="shared" si="114"/>
        <v>0</v>
      </c>
      <c r="AB177" s="116">
        <f t="shared" si="114"/>
        <v>0</v>
      </c>
      <c r="AC177" s="116">
        <f t="shared" si="114"/>
        <v>0</v>
      </c>
      <c r="AD177" s="116">
        <f t="shared" si="114"/>
        <v>0</v>
      </c>
      <c r="AE177" s="116">
        <f t="shared" si="114"/>
        <v>0</v>
      </c>
      <c r="AF177" s="116">
        <f t="shared" si="114"/>
        <v>0</v>
      </c>
      <c r="AG177" s="116">
        <f t="shared" ref="AG177:AH177" si="115">AG178</f>
        <v>0</v>
      </c>
      <c r="AH177" s="116">
        <f t="shared" si="115"/>
        <v>0</v>
      </c>
      <c r="AI177" s="94"/>
      <c r="AJ177" s="373"/>
      <c r="AK177" s="284">
        <f t="shared" si="57"/>
        <v>296310000</v>
      </c>
      <c r="AL177" s="164" t="b">
        <f t="shared" si="59"/>
        <v>1</v>
      </c>
      <c r="AM177" s="284">
        <f t="shared" si="60"/>
        <v>0</v>
      </c>
      <c r="AN177" s="221"/>
      <c r="AO177" s="221"/>
      <c r="AP177" s="284">
        <f t="shared" si="113"/>
        <v>296310000</v>
      </c>
      <c r="AQ177" s="164" t="b">
        <f t="shared" ref="AQ177:AQ218" si="116">AP177=G177</f>
        <v>1</v>
      </c>
      <c r="AR177" s="221"/>
      <c r="AS177" s="221"/>
      <c r="AT177" s="236"/>
      <c r="AU177" s="118" t="e">
        <f t="shared" si="109"/>
        <v>#REF!</v>
      </c>
      <c r="AV177" s="110" t="e">
        <f t="shared" si="110"/>
        <v>#REF!</v>
      </c>
      <c r="AW177" s="96" t="e">
        <f t="shared" si="65"/>
        <v>#REF!</v>
      </c>
      <c r="AX177" s="118">
        <f t="shared" si="66"/>
        <v>296310000</v>
      </c>
      <c r="AY177" s="152" t="b">
        <f t="shared" si="63"/>
        <v>1</v>
      </c>
    </row>
    <row r="178" spans="1:51" s="80" customFormat="1">
      <c r="A178" s="337"/>
      <c r="B178" s="338"/>
      <c r="C178" s="339"/>
      <c r="D178" s="645" t="s">
        <v>15</v>
      </c>
      <c r="E178" s="646"/>
      <c r="F178" s="81" t="s">
        <v>130</v>
      </c>
      <c r="G178" s="87">
        <f t="shared" ref="G178:AI178" si="117">SUM(G179:G180)</f>
        <v>296310000</v>
      </c>
      <c r="H178" s="87">
        <f t="shared" si="117"/>
        <v>115000000</v>
      </c>
      <c r="I178" s="87" t="e">
        <f t="shared" si="117"/>
        <v>#REF!</v>
      </c>
      <c r="J178" s="87" t="e">
        <f t="shared" si="117"/>
        <v>#REF!</v>
      </c>
      <c r="K178" s="87">
        <f t="shared" si="117"/>
        <v>0</v>
      </c>
      <c r="L178" s="87">
        <f t="shared" si="117"/>
        <v>49345147</v>
      </c>
      <c r="M178" s="87">
        <f t="shared" si="117"/>
        <v>-49345147</v>
      </c>
      <c r="N178" s="87">
        <f t="shared" si="117"/>
        <v>181310000</v>
      </c>
      <c r="O178" s="87">
        <f t="shared" si="117"/>
        <v>0</v>
      </c>
      <c r="P178" s="87">
        <f t="shared" si="117"/>
        <v>181310000</v>
      </c>
      <c r="Q178" s="87">
        <f t="shared" si="117"/>
        <v>0</v>
      </c>
      <c r="R178" s="87">
        <f t="shared" si="117"/>
        <v>0</v>
      </c>
      <c r="S178" s="87">
        <f t="shared" si="117"/>
        <v>0</v>
      </c>
      <c r="T178" s="87">
        <f t="shared" si="117"/>
        <v>0</v>
      </c>
      <c r="U178" s="87">
        <f t="shared" si="117"/>
        <v>0</v>
      </c>
      <c r="V178" s="87">
        <f t="shared" si="117"/>
        <v>0</v>
      </c>
      <c r="W178" s="87">
        <f t="shared" si="117"/>
        <v>0</v>
      </c>
      <c r="X178" s="87">
        <f t="shared" si="117"/>
        <v>0</v>
      </c>
      <c r="Y178" s="87">
        <f t="shared" si="117"/>
        <v>0</v>
      </c>
      <c r="Z178" s="87">
        <f t="shared" si="117"/>
        <v>0</v>
      </c>
      <c r="AA178" s="87">
        <f t="shared" si="117"/>
        <v>0</v>
      </c>
      <c r="AB178" s="87">
        <f t="shared" si="117"/>
        <v>0</v>
      </c>
      <c r="AC178" s="87">
        <f t="shared" si="117"/>
        <v>0</v>
      </c>
      <c r="AD178" s="87">
        <f t="shared" si="117"/>
        <v>0</v>
      </c>
      <c r="AE178" s="87">
        <f t="shared" si="117"/>
        <v>0</v>
      </c>
      <c r="AF178" s="87">
        <f t="shared" si="117"/>
        <v>0</v>
      </c>
      <c r="AG178" s="87">
        <f t="shared" si="117"/>
        <v>0</v>
      </c>
      <c r="AH178" s="87">
        <f t="shared" si="117"/>
        <v>0</v>
      </c>
      <c r="AI178" s="87">
        <f t="shared" si="117"/>
        <v>0</v>
      </c>
      <c r="AJ178" s="372"/>
      <c r="AK178" s="284">
        <f t="shared" si="57"/>
        <v>296310000</v>
      </c>
      <c r="AL178" s="164" t="b">
        <f t="shared" si="59"/>
        <v>1</v>
      </c>
      <c r="AM178" s="284">
        <f t="shared" si="60"/>
        <v>0</v>
      </c>
      <c r="AN178" s="164"/>
      <c r="AO178" s="164"/>
      <c r="AP178" s="284">
        <f t="shared" si="113"/>
        <v>296310000</v>
      </c>
      <c r="AQ178" s="164" t="b">
        <f t="shared" si="116"/>
        <v>1</v>
      </c>
      <c r="AR178" s="164"/>
      <c r="AS178" s="164"/>
      <c r="AU178" s="341" t="e">
        <f t="shared" si="109"/>
        <v>#REF!</v>
      </c>
      <c r="AV178" s="59" t="e">
        <f t="shared" si="110"/>
        <v>#REF!</v>
      </c>
      <c r="AW178" s="335" t="e">
        <f t="shared" si="65"/>
        <v>#REF!</v>
      </c>
      <c r="AX178" s="336">
        <f t="shared" si="66"/>
        <v>296310000</v>
      </c>
      <c r="AY178" s="152" t="b">
        <f t="shared" si="63"/>
        <v>1</v>
      </c>
    </row>
    <row r="179" spans="1:51" s="153" customFormat="1">
      <c r="A179" s="332"/>
      <c r="B179" s="333"/>
      <c r="C179" s="334"/>
      <c r="D179" s="334"/>
      <c r="E179" s="88" t="s">
        <v>61</v>
      </c>
      <c r="F179" s="71" t="s">
        <v>62</v>
      </c>
      <c r="G179" s="69">
        <v>21310000</v>
      </c>
      <c r="H179" s="69">
        <v>15000000</v>
      </c>
      <c r="I179" s="70" t="e">
        <f>#REF!</f>
        <v>#REF!</v>
      </c>
      <c r="J179" s="70" t="e">
        <f>H179-I179</f>
        <v>#REF!</v>
      </c>
      <c r="K179" s="70"/>
      <c r="L179" s="70">
        <v>7934600</v>
      </c>
      <c r="M179" s="70">
        <f>K179-L179</f>
        <v>-7934600</v>
      </c>
      <c r="N179" s="70">
        <f>G179-H179</f>
        <v>6310000</v>
      </c>
      <c r="O179" s="70"/>
      <c r="P179" s="87">
        <f t="shared" ref="P179:P180" si="118">N179-O179</f>
        <v>6310000</v>
      </c>
      <c r="Q179" s="70"/>
      <c r="R179" s="70"/>
      <c r="S179" s="70"/>
      <c r="T179" s="70"/>
      <c r="U179" s="70"/>
      <c r="V179" s="70"/>
      <c r="W179" s="70"/>
      <c r="X179" s="70"/>
      <c r="Y179" s="70"/>
      <c r="Z179" s="70"/>
      <c r="AA179" s="70"/>
      <c r="AB179" s="70"/>
      <c r="AC179" s="70"/>
      <c r="AD179" s="70"/>
      <c r="AE179" s="70"/>
      <c r="AF179" s="70"/>
      <c r="AG179" s="70"/>
      <c r="AH179" s="70"/>
      <c r="AI179" s="71"/>
      <c r="AJ179" s="374"/>
      <c r="AK179" s="284">
        <f t="shared" si="57"/>
        <v>21310000</v>
      </c>
      <c r="AL179" s="164" t="b">
        <f t="shared" si="59"/>
        <v>1</v>
      </c>
      <c r="AM179" s="284">
        <f t="shared" si="60"/>
        <v>0</v>
      </c>
      <c r="AN179" s="232"/>
      <c r="AO179" s="232"/>
      <c r="AP179" s="284">
        <f t="shared" si="113"/>
        <v>21310000</v>
      </c>
      <c r="AQ179" s="164" t="b">
        <f t="shared" si="116"/>
        <v>1</v>
      </c>
      <c r="AR179" s="232"/>
      <c r="AS179" s="232"/>
      <c r="AU179" s="335" t="e">
        <f t="shared" si="109"/>
        <v>#REF!</v>
      </c>
      <c r="AV179" s="72" t="e">
        <f t="shared" si="110"/>
        <v>#REF!</v>
      </c>
      <c r="AW179" s="335" t="e">
        <f t="shared" si="65"/>
        <v>#REF!</v>
      </c>
      <c r="AX179" s="336">
        <f t="shared" si="66"/>
        <v>21310000</v>
      </c>
      <c r="AY179" s="152" t="b">
        <f t="shared" si="63"/>
        <v>1</v>
      </c>
    </row>
    <row r="180" spans="1:51" s="153" customFormat="1">
      <c r="A180" s="332"/>
      <c r="B180" s="333"/>
      <c r="C180" s="334"/>
      <c r="D180" s="334"/>
      <c r="E180" s="88" t="s">
        <v>83</v>
      </c>
      <c r="F180" s="71" t="s">
        <v>84</v>
      </c>
      <c r="G180" s="69">
        <v>275000000</v>
      </c>
      <c r="H180" s="69">
        <v>100000000</v>
      </c>
      <c r="I180" s="70" t="e">
        <f>#REF!</f>
        <v>#REF!</v>
      </c>
      <c r="J180" s="70" t="e">
        <f>H180-I180</f>
        <v>#REF!</v>
      </c>
      <c r="K180" s="70"/>
      <c r="L180" s="70">
        <v>41410547</v>
      </c>
      <c r="M180" s="70">
        <f>K180-L180</f>
        <v>-41410547</v>
      </c>
      <c r="N180" s="70">
        <v>175000000</v>
      </c>
      <c r="O180" s="70"/>
      <c r="P180" s="87">
        <f t="shared" si="118"/>
        <v>175000000</v>
      </c>
      <c r="Q180" s="70"/>
      <c r="R180" s="70"/>
      <c r="S180" s="70"/>
      <c r="T180" s="70"/>
      <c r="U180" s="70"/>
      <c r="V180" s="70"/>
      <c r="W180" s="70"/>
      <c r="X180" s="70"/>
      <c r="Y180" s="70"/>
      <c r="Z180" s="70"/>
      <c r="AA180" s="70"/>
      <c r="AB180" s="70"/>
      <c r="AC180" s="70"/>
      <c r="AD180" s="70"/>
      <c r="AE180" s="70"/>
      <c r="AF180" s="70"/>
      <c r="AG180" s="70"/>
      <c r="AH180" s="70"/>
      <c r="AI180" s="71"/>
      <c r="AJ180" s="374"/>
      <c r="AK180" s="284">
        <f t="shared" si="57"/>
        <v>275000000</v>
      </c>
      <c r="AL180" s="164" t="b">
        <f t="shared" si="59"/>
        <v>1</v>
      </c>
      <c r="AM180" s="284">
        <f t="shared" si="60"/>
        <v>0</v>
      </c>
      <c r="AN180" s="232"/>
      <c r="AO180" s="232"/>
      <c r="AP180" s="284">
        <f t="shared" si="113"/>
        <v>275000000</v>
      </c>
      <c r="AQ180" s="164" t="b">
        <f t="shared" si="116"/>
        <v>1</v>
      </c>
      <c r="AR180" s="232"/>
      <c r="AS180" s="232"/>
      <c r="AU180" s="335" t="e">
        <f t="shared" si="109"/>
        <v>#REF!</v>
      </c>
      <c r="AV180" s="72" t="e">
        <f t="shared" si="110"/>
        <v>#REF!</v>
      </c>
      <c r="AW180" s="335" t="e">
        <f t="shared" si="65"/>
        <v>#REF!</v>
      </c>
      <c r="AX180" s="336">
        <f t="shared" si="66"/>
        <v>275000000</v>
      </c>
      <c r="AY180" s="152" t="b">
        <f t="shared" si="63"/>
        <v>1</v>
      </c>
    </row>
    <row r="181" spans="1:51">
      <c r="A181" s="28"/>
      <c r="B181" s="11"/>
      <c r="C181" s="12"/>
      <c r="D181" s="12"/>
      <c r="E181" s="13"/>
      <c r="F181" s="81"/>
      <c r="G181" s="87"/>
      <c r="H181" s="87"/>
      <c r="I181" s="102"/>
      <c r="J181" s="102"/>
      <c r="K181" s="102"/>
      <c r="L181" s="102"/>
      <c r="M181" s="102"/>
      <c r="N181" s="102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1"/>
      <c r="AH181" s="31"/>
      <c r="AI181" s="10"/>
      <c r="AJ181" s="372"/>
      <c r="AK181" s="284">
        <f t="shared" si="57"/>
        <v>0</v>
      </c>
      <c r="AL181" s="164" t="b">
        <f t="shared" si="59"/>
        <v>1</v>
      </c>
      <c r="AM181" s="284">
        <f t="shared" si="60"/>
        <v>0</v>
      </c>
      <c r="AN181" s="164"/>
      <c r="AO181" s="164"/>
      <c r="AP181" s="284">
        <f t="shared" si="113"/>
        <v>0</v>
      </c>
      <c r="AQ181" s="164" t="b">
        <f t="shared" si="116"/>
        <v>1</v>
      </c>
      <c r="AR181" s="164"/>
      <c r="AS181" s="164"/>
      <c r="AU181" s="33">
        <f t="shared" si="109"/>
        <v>0</v>
      </c>
      <c r="AV181" s="8" t="b">
        <f t="shared" si="110"/>
        <v>1</v>
      </c>
      <c r="AW181" s="96">
        <f t="shared" si="65"/>
        <v>0</v>
      </c>
      <c r="AX181" s="118">
        <f t="shared" si="66"/>
        <v>0</v>
      </c>
      <c r="AY181" s="152" t="b">
        <f t="shared" si="63"/>
        <v>1</v>
      </c>
    </row>
    <row r="182" spans="1:51" s="117" customFormat="1">
      <c r="A182" s="115"/>
      <c r="B182" s="108" t="s">
        <v>22</v>
      </c>
      <c r="C182" s="630" t="s">
        <v>85</v>
      </c>
      <c r="D182" s="651"/>
      <c r="E182" s="652"/>
      <c r="F182" s="109" t="s">
        <v>144</v>
      </c>
      <c r="G182" s="116">
        <f>G183</f>
        <v>28024000</v>
      </c>
      <c r="H182" s="116">
        <f t="shared" ref="H182:AF182" si="119">H183</f>
        <v>7400000</v>
      </c>
      <c r="I182" s="116">
        <f t="shared" si="119"/>
        <v>0</v>
      </c>
      <c r="J182" s="116">
        <f t="shared" si="119"/>
        <v>0</v>
      </c>
      <c r="K182" s="116">
        <f t="shared" si="119"/>
        <v>20624000</v>
      </c>
      <c r="L182" s="116" t="e">
        <f t="shared" si="119"/>
        <v>#REF!</v>
      </c>
      <c r="M182" s="116" t="e">
        <f t="shared" si="119"/>
        <v>#REF!</v>
      </c>
      <c r="N182" s="116">
        <f t="shared" si="119"/>
        <v>0</v>
      </c>
      <c r="O182" s="116">
        <f t="shared" si="119"/>
        <v>0</v>
      </c>
      <c r="P182" s="116">
        <f t="shared" si="119"/>
        <v>0</v>
      </c>
      <c r="Q182" s="116">
        <f t="shared" si="119"/>
        <v>0</v>
      </c>
      <c r="R182" s="116">
        <f t="shared" si="119"/>
        <v>0</v>
      </c>
      <c r="S182" s="116">
        <f t="shared" si="119"/>
        <v>0</v>
      </c>
      <c r="T182" s="116">
        <f t="shared" si="119"/>
        <v>0</v>
      </c>
      <c r="U182" s="116">
        <f t="shared" si="119"/>
        <v>0</v>
      </c>
      <c r="V182" s="116">
        <f t="shared" si="119"/>
        <v>0</v>
      </c>
      <c r="W182" s="116">
        <f t="shared" si="119"/>
        <v>0</v>
      </c>
      <c r="X182" s="116">
        <f t="shared" si="119"/>
        <v>0</v>
      </c>
      <c r="Y182" s="116">
        <f t="shared" si="119"/>
        <v>0</v>
      </c>
      <c r="Z182" s="116">
        <f t="shared" si="119"/>
        <v>0</v>
      </c>
      <c r="AA182" s="116">
        <f t="shared" si="119"/>
        <v>0</v>
      </c>
      <c r="AB182" s="116">
        <f t="shared" si="119"/>
        <v>0</v>
      </c>
      <c r="AC182" s="116">
        <f t="shared" si="119"/>
        <v>0</v>
      </c>
      <c r="AD182" s="116">
        <f t="shared" si="119"/>
        <v>0</v>
      </c>
      <c r="AE182" s="116">
        <f t="shared" si="119"/>
        <v>0</v>
      </c>
      <c r="AF182" s="116">
        <f t="shared" si="119"/>
        <v>0</v>
      </c>
      <c r="AG182" s="116">
        <f t="shared" ref="AG182:AH182" si="120">AG183</f>
        <v>0</v>
      </c>
      <c r="AH182" s="116">
        <f t="shared" si="120"/>
        <v>0</v>
      </c>
      <c r="AI182" s="94"/>
      <c r="AJ182" s="373"/>
      <c r="AK182" s="284">
        <f t="shared" si="57"/>
        <v>28024000</v>
      </c>
      <c r="AL182" s="164" t="b">
        <f t="shared" si="59"/>
        <v>1</v>
      </c>
      <c r="AM182" s="284">
        <f t="shared" si="60"/>
        <v>0</v>
      </c>
      <c r="AN182" s="221"/>
      <c r="AO182" s="221"/>
      <c r="AP182" s="284">
        <f t="shared" si="113"/>
        <v>28024000</v>
      </c>
      <c r="AQ182" s="164" t="b">
        <f t="shared" si="116"/>
        <v>1</v>
      </c>
      <c r="AR182" s="221"/>
      <c r="AS182" s="221"/>
      <c r="AT182" s="236"/>
      <c r="AU182" s="118" t="e">
        <f t="shared" si="109"/>
        <v>#REF!</v>
      </c>
      <c r="AV182" s="110" t="e">
        <f t="shared" si="110"/>
        <v>#REF!</v>
      </c>
      <c r="AW182" s="96" t="e">
        <f t="shared" si="65"/>
        <v>#REF!</v>
      </c>
      <c r="AX182" s="118">
        <f t="shared" si="66"/>
        <v>28024000</v>
      </c>
      <c r="AY182" s="152" t="b">
        <f t="shared" si="63"/>
        <v>1</v>
      </c>
    </row>
    <row r="183" spans="1:51" s="80" customFormat="1">
      <c r="A183" s="337"/>
      <c r="B183" s="338"/>
      <c r="C183" s="339"/>
      <c r="D183" s="645" t="s">
        <v>15</v>
      </c>
      <c r="E183" s="646"/>
      <c r="F183" s="81" t="s">
        <v>130</v>
      </c>
      <c r="G183" s="87">
        <f t="shared" ref="G183:AH183" si="121">SUM(G184:G188)</f>
        <v>28024000</v>
      </c>
      <c r="H183" s="87">
        <f t="shared" si="121"/>
        <v>7400000</v>
      </c>
      <c r="I183" s="87">
        <f t="shared" si="121"/>
        <v>0</v>
      </c>
      <c r="J183" s="87">
        <f t="shared" si="121"/>
        <v>0</v>
      </c>
      <c r="K183" s="87">
        <f t="shared" si="121"/>
        <v>20624000</v>
      </c>
      <c r="L183" s="87" t="e">
        <f t="shared" si="121"/>
        <v>#REF!</v>
      </c>
      <c r="M183" s="87" t="e">
        <f t="shared" si="121"/>
        <v>#REF!</v>
      </c>
      <c r="N183" s="87">
        <f t="shared" si="121"/>
        <v>0</v>
      </c>
      <c r="O183" s="87">
        <f t="shared" si="121"/>
        <v>0</v>
      </c>
      <c r="P183" s="87">
        <f t="shared" si="121"/>
        <v>0</v>
      </c>
      <c r="Q183" s="87">
        <f t="shared" si="121"/>
        <v>0</v>
      </c>
      <c r="R183" s="87">
        <f t="shared" si="121"/>
        <v>0</v>
      </c>
      <c r="S183" s="87">
        <f t="shared" si="121"/>
        <v>0</v>
      </c>
      <c r="T183" s="87">
        <f t="shared" si="121"/>
        <v>0</v>
      </c>
      <c r="U183" s="87">
        <f t="shared" si="121"/>
        <v>0</v>
      </c>
      <c r="V183" s="87">
        <f t="shared" si="121"/>
        <v>0</v>
      </c>
      <c r="W183" s="87">
        <f t="shared" si="121"/>
        <v>0</v>
      </c>
      <c r="X183" s="87">
        <f t="shared" si="121"/>
        <v>0</v>
      </c>
      <c r="Y183" s="87">
        <f t="shared" si="121"/>
        <v>0</v>
      </c>
      <c r="Z183" s="87">
        <f t="shared" si="121"/>
        <v>0</v>
      </c>
      <c r="AA183" s="87">
        <f t="shared" si="121"/>
        <v>0</v>
      </c>
      <c r="AB183" s="87">
        <f t="shared" si="121"/>
        <v>0</v>
      </c>
      <c r="AC183" s="87">
        <f t="shared" si="121"/>
        <v>0</v>
      </c>
      <c r="AD183" s="87">
        <f t="shared" si="121"/>
        <v>0</v>
      </c>
      <c r="AE183" s="87">
        <f t="shared" si="121"/>
        <v>0</v>
      </c>
      <c r="AF183" s="87">
        <f t="shared" si="121"/>
        <v>0</v>
      </c>
      <c r="AG183" s="87">
        <f t="shared" si="121"/>
        <v>0</v>
      </c>
      <c r="AH183" s="87">
        <f t="shared" si="121"/>
        <v>0</v>
      </c>
      <c r="AI183" s="81"/>
      <c r="AJ183" s="372"/>
      <c r="AK183" s="284">
        <f t="shared" si="57"/>
        <v>28024000</v>
      </c>
      <c r="AL183" s="164" t="b">
        <f t="shared" si="59"/>
        <v>1</v>
      </c>
      <c r="AM183" s="284">
        <f t="shared" si="60"/>
        <v>0</v>
      </c>
      <c r="AN183" s="164"/>
      <c r="AO183" s="164"/>
      <c r="AP183" s="284">
        <f t="shared" si="113"/>
        <v>28024000</v>
      </c>
      <c r="AQ183" s="164" t="b">
        <f t="shared" si="116"/>
        <v>1</v>
      </c>
      <c r="AR183" s="164"/>
      <c r="AS183" s="164"/>
      <c r="AU183" s="341" t="e">
        <f t="shared" si="109"/>
        <v>#REF!</v>
      </c>
      <c r="AV183" s="59" t="e">
        <f t="shared" si="110"/>
        <v>#REF!</v>
      </c>
      <c r="AW183" s="335" t="e">
        <f t="shared" si="65"/>
        <v>#REF!</v>
      </c>
      <c r="AX183" s="336">
        <f t="shared" si="66"/>
        <v>28024000</v>
      </c>
      <c r="AY183" s="152" t="b">
        <f t="shared" si="63"/>
        <v>1</v>
      </c>
    </row>
    <row r="184" spans="1:51" s="153" customFormat="1">
      <c r="A184" s="332"/>
      <c r="B184" s="333"/>
      <c r="C184" s="334"/>
      <c r="D184" s="334"/>
      <c r="E184" s="88" t="s">
        <v>55</v>
      </c>
      <c r="F184" s="71" t="s">
        <v>56</v>
      </c>
      <c r="G184" s="69">
        <v>2032400</v>
      </c>
      <c r="H184" s="70">
        <v>1000000</v>
      </c>
      <c r="I184" s="70"/>
      <c r="J184" s="70"/>
      <c r="K184" s="70">
        <f>G184-H184</f>
        <v>1032400</v>
      </c>
      <c r="L184" s="70">
        <v>15623740</v>
      </c>
      <c r="M184" s="70">
        <f>K184-L184</f>
        <v>-14591340</v>
      </c>
      <c r="N184" s="70"/>
      <c r="O184" s="70"/>
      <c r="P184" s="70">
        <f>N184-O184</f>
        <v>0</v>
      </c>
      <c r="Q184" s="70"/>
      <c r="R184" s="70"/>
      <c r="S184" s="70"/>
      <c r="T184" s="70"/>
      <c r="U184" s="70"/>
      <c r="V184" s="70"/>
      <c r="W184" s="70"/>
      <c r="X184" s="70"/>
      <c r="Y184" s="70"/>
      <c r="Z184" s="70"/>
      <c r="AA184" s="70"/>
      <c r="AB184" s="70"/>
      <c r="AC184" s="70"/>
      <c r="AD184" s="70"/>
      <c r="AE184" s="70"/>
      <c r="AF184" s="70"/>
      <c r="AG184" s="70"/>
      <c r="AH184" s="70"/>
      <c r="AI184" s="71"/>
      <c r="AJ184" s="374"/>
      <c r="AK184" s="284">
        <f t="shared" si="57"/>
        <v>2032400</v>
      </c>
      <c r="AL184" s="164" t="b">
        <f t="shared" si="59"/>
        <v>1</v>
      </c>
      <c r="AM184" s="284">
        <f t="shared" si="60"/>
        <v>0</v>
      </c>
      <c r="AN184" s="232"/>
      <c r="AO184" s="232"/>
      <c r="AP184" s="284">
        <f t="shared" si="113"/>
        <v>2032400</v>
      </c>
      <c r="AQ184" s="164" t="b">
        <f t="shared" si="116"/>
        <v>1</v>
      </c>
      <c r="AR184" s="232"/>
      <c r="AS184" s="232"/>
      <c r="AU184" s="335">
        <f t="shared" si="109"/>
        <v>2064800</v>
      </c>
      <c r="AV184" s="72" t="b">
        <f t="shared" si="110"/>
        <v>0</v>
      </c>
      <c r="AW184" s="335">
        <f t="shared" si="65"/>
        <v>15623740</v>
      </c>
      <c r="AX184" s="336">
        <f t="shared" si="66"/>
        <v>2032400</v>
      </c>
      <c r="AY184" s="152" t="b">
        <f t="shared" si="63"/>
        <v>1</v>
      </c>
    </row>
    <row r="185" spans="1:51" s="153" customFormat="1">
      <c r="A185" s="332"/>
      <c r="B185" s="333"/>
      <c r="C185" s="334"/>
      <c r="D185" s="334"/>
      <c r="E185" s="88" t="s">
        <v>16</v>
      </c>
      <c r="F185" s="71" t="s">
        <v>19</v>
      </c>
      <c r="G185" s="69">
        <v>840000</v>
      </c>
      <c r="H185" s="70">
        <v>400000</v>
      </c>
      <c r="I185" s="70"/>
      <c r="J185" s="70"/>
      <c r="K185" s="70">
        <f t="shared" ref="K185:K188" si="122">G185-H185</f>
        <v>440000</v>
      </c>
      <c r="L185" s="70" t="e">
        <f>#REF!</f>
        <v>#REF!</v>
      </c>
      <c r="M185" s="70" t="e">
        <f t="shared" ref="M185:M188" si="123">K185-L185</f>
        <v>#REF!</v>
      </c>
      <c r="N185" s="70"/>
      <c r="O185" s="70"/>
      <c r="P185" s="70">
        <f t="shared" ref="P185:P188" si="124">N185-O185</f>
        <v>0</v>
      </c>
      <c r="Q185" s="70"/>
      <c r="R185" s="70"/>
      <c r="S185" s="70"/>
      <c r="T185" s="70"/>
      <c r="U185" s="70"/>
      <c r="V185" s="70"/>
      <c r="W185" s="70"/>
      <c r="X185" s="70"/>
      <c r="Y185" s="70"/>
      <c r="Z185" s="70"/>
      <c r="AA185" s="70"/>
      <c r="AB185" s="70"/>
      <c r="AC185" s="70"/>
      <c r="AD185" s="70"/>
      <c r="AE185" s="70"/>
      <c r="AF185" s="70"/>
      <c r="AG185" s="70"/>
      <c r="AH185" s="70"/>
      <c r="AI185" s="71"/>
      <c r="AJ185" s="374"/>
      <c r="AK185" s="284">
        <f t="shared" si="57"/>
        <v>840000</v>
      </c>
      <c r="AL185" s="164" t="b">
        <f t="shared" si="59"/>
        <v>1</v>
      </c>
      <c r="AM185" s="284">
        <f t="shared" si="60"/>
        <v>0</v>
      </c>
      <c r="AN185" s="232"/>
      <c r="AO185" s="232"/>
      <c r="AP185" s="284">
        <f t="shared" si="113"/>
        <v>840000</v>
      </c>
      <c r="AQ185" s="164" t="b">
        <f t="shared" si="116"/>
        <v>1</v>
      </c>
      <c r="AR185" s="232"/>
      <c r="AS185" s="232"/>
      <c r="AU185" s="335" t="e">
        <f t="shared" si="109"/>
        <v>#REF!</v>
      </c>
      <c r="AV185" s="72" t="e">
        <f t="shared" si="110"/>
        <v>#REF!</v>
      </c>
      <c r="AW185" s="335" t="e">
        <f t="shared" si="65"/>
        <v>#REF!</v>
      </c>
      <c r="AX185" s="336">
        <f t="shared" si="66"/>
        <v>840000</v>
      </c>
      <c r="AY185" s="152" t="b">
        <f t="shared" si="63"/>
        <v>1</v>
      </c>
    </row>
    <row r="186" spans="1:51" s="153" customFormat="1">
      <c r="A186" s="332"/>
      <c r="B186" s="333"/>
      <c r="C186" s="334"/>
      <c r="D186" s="334"/>
      <c r="E186" s="88" t="s">
        <v>325</v>
      </c>
      <c r="F186" s="71" t="s">
        <v>18</v>
      </c>
      <c r="G186" s="69">
        <v>18000000</v>
      </c>
      <c r="H186" s="70">
        <v>6000000</v>
      </c>
      <c r="I186" s="70"/>
      <c r="J186" s="70"/>
      <c r="K186" s="70">
        <f t="shared" si="122"/>
        <v>12000000</v>
      </c>
      <c r="L186" s="70"/>
      <c r="M186" s="70"/>
      <c r="N186" s="70"/>
      <c r="O186" s="70"/>
      <c r="P186" s="70"/>
      <c r="Q186" s="70"/>
      <c r="R186" s="70"/>
      <c r="S186" s="70"/>
      <c r="T186" s="70"/>
      <c r="U186" s="70"/>
      <c r="V186" s="70"/>
      <c r="W186" s="70"/>
      <c r="X186" s="70"/>
      <c r="Y186" s="70"/>
      <c r="Z186" s="70"/>
      <c r="AA186" s="70"/>
      <c r="AB186" s="70"/>
      <c r="AC186" s="70"/>
      <c r="AD186" s="70"/>
      <c r="AE186" s="70"/>
      <c r="AF186" s="70"/>
      <c r="AG186" s="70"/>
      <c r="AH186" s="70"/>
      <c r="AI186" s="71"/>
      <c r="AJ186" s="374"/>
      <c r="AK186" s="284"/>
      <c r="AL186" s="164"/>
      <c r="AM186" s="284"/>
      <c r="AN186" s="232"/>
      <c r="AO186" s="232"/>
      <c r="AP186" s="284">
        <f t="shared" si="113"/>
        <v>18000000</v>
      </c>
      <c r="AQ186" s="164" t="b">
        <f t="shared" si="116"/>
        <v>1</v>
      </c>
      <c r="AR186" s="232"/>
      <c r="AS186" s="232"/>
      <c r="AU186" s="335"/>
      <c r="AV186" s="72"/>
      <c r="AW186" s="335"/>
      <c r="AX186" s="336"/>
      <c r="AY186" s="152"/>
    </row>
    <row r="187" spans="1:51" s="153" customFormat="1">
      <c r="A187" s="332"/>
      <c r="B187" s="333"/>
      <c r="C187" s="334"/>
      <c r="D187" s="334"/>
      <c r="E187" s="88" t="s">
        <v>326</v>
      </c>
      <c r="F187" s="71" t="s">
        <v>32</v>
      </c>
      <c r="G187" s="69">
        <v>2650000</v>
      </c>
      <c r="H187" s="70"/>
      <c r="I187" s="70"/>
      <c r="J187" s="70"/>
      <c r="K187" s="70">
        <f t="shared" si="122"/>
        <v>2650000</v>
      </c>
      <c r="L187" s="70"/>
      <c r="M187" s="70"/>
      <c r="N187" s="70"/>
      <c r="O187" s="70"/>
      <c r="P187" s="70"/>
      <c r="Q187" s="70"/>
      <c r="R187" s="70"/>
      <c r="S187" s="70"/>
      <c r="T187" s="70"/>
      <c r="U187" s="70"/>
      <c r="V187" s="70"/>
      <c r="W187" s="70"/>
      <c r="X187" s="70"/>
      <c r="Y187" s="70"/>
      <c r="Z187" s="70"/>
      <c r="AA187" s="70"/>
      <c r="AB187" s="70"/>
      <c r="AC187" s="70"/>
      <c r="AD187" s="70"/>
      <c r="AE187" s="70"/>
      <c r="AF187" s="70"/>
      <c r="AG187" s="70"/>
      <c r="AH187" s="70"/>
      <c r="AI187" s="71"/>
      <c r="AJ187" s="374"/>
      <c r="AK187" s="284"/>
      <c r="AL187" s="164"/>
      <c r="AM187" s="284"/>
      <c r="AN187" s="232"/>
      <c r="AO187" s="232"/>
      <c r="AP187" s="284">
        <f t="shared" si="113"/>
        <v>2650000</v>
      </c>
      <c r="AQ187" s="164" t="b">
        <f t="shared" si="116"/>
        <v>1</v>
      </c>
      <c r="AR187" s="232"/>
      <c r="AS187" s="232"/>
      <c r="AU187" s="335"/>
      <c r="AV187" s="72"/>
      <c r="AW187" s="335"/>
      <c r="AX187" s="336"/>
      <c r="AY187" s="152"/>
    </row>
    <row r="188" spans="1:51" s="153" customFormat="1">
      <c r="A188" s="332"/>
      <c r="B188" s="333"/>
      <c r="C188" s="334"/>
      <c r="D188" s="334"/>
      <c r="E188" s="88" t="s">
        <v>59</v>
      </c>
      <c r="F188" s="71" t="s">
        <v>60</v>
      </c>
      <c r="G188" s="241">
        <v>4501600</v>
      </c>
      <c r="H188" s="70"/>
      <c r="I188" s="70"/>
      <c r="J188" s="70"/>
      <c r="K188" s="70">
        <f t="shared" si="122"/>
        <v>4501600</v>
      </c>
      <c r="L188" s="70">
        <v>1922745</v>
      </c>
      <c r="M188" s="70">
        <f t="shared" si="123"/>
        <v>2578855</v>
      </c>
      <c r="N188" s="70"/>
      <c r="O188" s="70"/>
      <c r="P188" s="70">
        <f t="shared" si="124"/>
        <v>0</v>
      </c>
      <c r="Q188" s="70"/>
      <c r="R188" s="70"/>
      <c r="S188" s="70"/>
      <c r="T188" s="70"/>
      <c r="U188" s="70"/>
      <c r="V188" s="70"/>
      <c r="W188" s="70"/>
      <c r="X188" s="70"/>
      <c r="Y188" s="70"/>
      <c r="Z188" s="70"/>
      <c r="AA188" s="70"/>
      <c r="AB188" s="70"/>
      <c r="AC188" s="70"/>
      <c r="AD188" s="70"/>
      <c r="AE188" s="70"/>
      <c r="AF188" s="70"/>
      <c r="AG188" s="70"/>
      <c r="AH188" s="70"/>
      <c r="AI188" s="71"/>
      <c r="AJ188" s="374"/>
      <c r="AK188" s="284">
        <f t="shared" si="57"/>
        <v>4501600</v>
      </c>
      <c r="AL188" s="164" t="b">
        <f t="shared" si="59"/>
        <v>1</v>
      </c>
      <c r="AM188" s="284">
        <f t="shared" si="60"/>
        <v>0</v>
      </c>
      <c r="AN188" s="232"/>
      <c r="AO188" s="232"/>
      <c r="AP188" s="284">
        <f t="shared" si="113"/>
        <v>4501600</v>
      </c>
      <c r="AQ188" s="164" t="b">
        <f t="shared" si="116"/>
        <v>1</v>
      </c>
      <c r="AR188" s="232"/>
      <c r="AS188" s="232"/>
      <c r="AU188" s="335">
        <f t="shared" si="109"/>
        <v>9003200</v>
      </c>
      <c r="AV188" s="72" t="b">
        <f t="shared" si="110"/>
        <v>0</v>
      </c>
      <c r="AW188" s="335">
        <f t="shared" si="65"/>
        <v>1922745</v>
      </c>
      <c r="AX188" s="336">
        <f t="shared" si="66"/>
        <v>4501600</v>
      </c>
      <c r="AY188" s="152" t="b">
        <f t="shared" si="63"/>
        <v>1</v>
      </c>
    </row>
    <row r="189" spans="1:51">
      <c r="A189" s="28"/>
      <c r="B189" s="11"/>
      <c r="C189" s="12"/>
      <c r="D189" s="12"/>
      <c r="E189" s="13"/>
      <c r="F189" s="81"/>
      <c r="G189" s="87"/>
      <c r="H189" s="87"/>
      <c r="I189" s="102"/>
      <c r="J189" s="102"/>
      <c r="K189" s="102"/>
      <c r="L189" s="102"/>
      <c r="M189" s="102"/>
      <c r="N189" s="102"/>
      <c r="O189" s="31"/>
      <c r="P189" s="31"/>
      <c r="Q189" s="31"/>
      <c r="R189" s="31"/>
      <c r="S189" s="31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  <c r="AG189" s="31"/>
      <c r="AH189" s="31"/>
      <c r="AI189" s="10"/>
      <c r="AJ189" s="372"/>
      <c r="AK189" s="284">
        <f t="shared" si="57"/>
        <v>0</v>
      </c>
      <c r="AL189" s="164" t="b">
        <f t="shared" si="59"/>
        <v>1</v>
      </c>
      <c r="AM189" s="284">
        <f t="shared" si="60"/>
        <v>0</v>
      </c>
      <c r="AN189" s="164"/>
      <c r="AO189" s="164"/>
      <c r="AP189" s="284">
        <f t="shared" si="113"/>
        <v>0</v>
      </c>
      <c r="AQ189" s="164" t="b">
        <f t="shared" si="116"/>
        <v>1</v>
      </c>
      <c r="AR189" s="164"/>
      <c r="AS189" s="164"/>
      <c r="AU189" s="33">
        <f t="shared" si="109"/>
        <v>0</v>
      </c>
      <c r="AV189" s="8" t="b">
        <f t="shared" si="110"/>
        <v>1</v>
      </c>
      <c r="AW189" s="96">
        <f t="shared" si="65"/>
        <v>0</v>
      </c>
      <c r="AX189" s="118">
        <f t="shared" si="66"/>
        <v>0</v>
      </c>
      <c r="AY189" s="152" t="b">
        <f t="shared" si="63"/>
        <v>1</v>
      </c>
    </row>
    <row r="190" spans="1:51" s="16" customFormat="1">
      <c r="A190" s="26">
        <v>2</v>
      </c>
      <c r="B190" s="653" t="s">
        <v>86</v>
      </c>
      <c r="C190" s="654"/>
      <c r="D190" s="654"/>
      <c r="E190" s="655"/>
      <c r="F190" s="30" t="s">
        <v>153</v>
      </c>
      <c r="G190" s="17">
        <f>G191+G213+G227+G241+G245+G266+G270+G274</f>
        <v>2467135000</v>
      </c>
      <c r="H190" s="17">
        <f t="shared" ref="H190:AH190" si="125">H191+H213+H227+H241+H245+H266+H274+H270</f>
        <v>87625000</v>
      </c>
      <c r="I190" s="17" t="e">
        <f t="shared" si="125"/>
        <v>#REF!</v>
      </c>
      <c r="J190" s="17" t="e">
        <f t="shared" si="125"/>
        <v>#REF!</v>
      </c>
      <c r="K190" s="17">
        <f t="shared" si="125"/>
        <v>803010000</v>
      </c>
      <c r="L190" s="17" t="e">
        <f t="shared" si="125"/>
        <v>#REF!</v>
      </c>
      <c r="M190" s="17" t="e">
        <f t="shared" si="125"/>
        <v>#REF!</v>
      </c>
      <c r="N190" s="17">
        <f t="shared" si="125"/>
        <v>1576500000</v>
      </c>
      <c r="O190" s="17">
        <f t="shared" si="125"/>
        <v>0</v>
      </c>
      <c r="P190" s="17">
        <f t="shared" si="125"/>
        <v>509500000</v>
      </c>
      <c r="Q190" s="17">
        <f t="shared" si="125"/>
        <v>0</v>
      </c>
      <c r="R190" s="17">
        <f t="shared" si="125"/>
        <v>0</v>
      </c>
      <c r="S190" s="17">
        <f t="shared" si="125"/>
        <v>0</v>
      </c>
      <c r="T190" s="17">
        <f t="shared" si="125"/>
        <v>0</v>
      </c>
      <c r="U190" s="17">
        <f t="shared" si="125"/>
        <v>0</v>
      </c>
      <c r="V190" s="17">
        <f t="shared" si="125"/>
        <v>0</v>
      </c>
      <c r="W190" s="17">
        <f t="shared" si="125"/>
        <v>0</v>
      </c>
      <c r="X190" s="17">
        <f t="shared" si="125"/>
        <v>0</v>
      </c>
      <c r="Y190" s="17">
        <f t="shared" si="125"/>
        <v>0</v>
      </c>
      <c r="Z190" s="17">
        <f t="shared" si="125"/>
        <v>0</v>
      </c>
      <c r="AA190" s="17">
        <f t="shared" si="125"/>
        <v>0</v>
      </c>
      <c r="AB190" s="17">
        <f t="shared" si="125"/>
        <v>0</v>
      </c>
      <c r="AC190" s="17">
        <f t="shared" si="125"/>
        <v>0</v>
      </c>
      <c r="AD190" s="17">
        <f t="shared" si="125"/>
        <v>0</v>
      </c>
      <c r="AE190" s="17">
        <f t="shared" si="125"/>
        <v>0</v>
      </c>
      <c r="AF190" s="17">
        <f t="shared" si="125"/>
        <v>0</v>
      </c>
      <c r="AG190" s="17">
        <f t="shared" si="125"/>
        <v>0</v>
      </c>
      <c r="AH190" s="17">
        <f t="shared" si="125"/>
        <v>0</v>
      </c>
      <c r="AI190" s="15"/>
      <c r="AJ190" s="373"/>
      <c r="AK190" s="284">
        <f t="shared" si="57"/>
        <v>2467135000</v>
      </c>
      <c r="AL190" s="164" t="b">
        <f t="shared" si="59"/>
        <v>1</v>
      </c>
      <c r="AM190" s="284">
        <f t="shared" si="60"/>
        <v>0</v>
      </c>
      <c r="AN190" s="221"/>
      <c r="AO190" s="221"/>
      <c r="AP190" s="284">
        <f t="shared" si="113"/>
        <v>2467135000</v>
      </c>
      <c r="AQ190" s="164" t="b">
        <f t="shared" si="116"/>
        <v>1</v>
      </c>
      <c r="AR190" s="221"/>
      <c r="AS190" s="221"/>
      <c r="AT190" s="236"/>
      <c r="AU190" s="104" t="e">
        <f>I190+L190</f>
        <v>#REF!</v>
      </c>
      <c r="AV190" s="105" t="e">
        <f t="shared" si="110"/>
        <v>#REF!</v>
      </c>
      <c r="AW190" s="96" t="e">
        <f t="shared" si="65"/>
        <v>#REF!</v>
      </c>
      <c r="AX190" s="118">
        <f t="shared" si="66"/>
        <v>2467135000</v>
      </c>
      <c r="AY190" s="152" t="b">
        <f t="shared" si="63"/>
        <v>1</v>
      </c>
    </row>
    <row r="191" spans="1:51" s="117" customFormat="1">
      <c r="A191" s="115"/>
      <c r="B191" s="108" t="s">
        <v>22</v>
      </c>
      <c r="C191" s="630" t="s">
        <v>87</v>
      </c>
      <c r="D191" s="651"/>
      <c r="E191" s="652"/>
      <c r="F191" s="109" t="s">
        <v>145</v>
      </c>
      <c r="G191" s="116">
        <f>G192</f>
        <v>1562000000</v>
      </c>
      <c r="H191" s="116">
        <f t="shared" ref="H191:AF191" si="126">H192</f>
        <v>0</v>
      </c>
      <c r="I191" s="116" t="e">
        <f t="shared" si="126"/>
        <v>#REF!</v>
      </c>
      <c r="J191" s="116" t="e">
        <f t="shared" si="126"/>
        <v>#REF!</v>
      </c>
      <c r="K191" s="116">
        <f t="shared" si="126"/>
        <v>500000000</v>
      </c>
      <c r="L191" s="116">
        <f t="shared" si="126"/>
        <v>0</v>
      </c>
      <c r="M191" s="116">
        <f t="shared" si="126"/>
        <v>0</v>
      </c>
      <c r="N191" s="116">
        <f>N192</f>
        <v>1062000000</v>
      </c>
      <c r="O191" s="116">
        <f t="shared" si="126"/>
        <v>0</v>
      </c>
      <c r="P191" s="116">
        <f t="shared" si="126"/>
        <v>0</v>
      </c>
      <c r="Q191" s="116">
        <f t="shared" si="126"/>
        <v>0</v>
      </c>
      <c r="R191" s="116">
        <f t="shared" si="126"/>
        <v>0</v>
      </c>
      <c r="S191" s="116">
        <f t="shared" si="126"/>
        <v>0</v>
      </c>
      <c r="T191" s="116">
        <f t="shared" si="126"/>
        <v>0</v>
      </c>
      <c r="U191" s="116">
        <f t="shared" si="126"/>
        <v>0</v>
      </c>
      <c r="V191" s="116">
        <f t="shared" si="126"/>
        <v>0</v>
      </c>
      <c r="W191" s="116">
        <f t="shared" si="126"/>
        <v>0</v>
      </c>
      <c r="X191" s="116">
        <f t="shared" si="126"/>
        <v>0</v>
      </c>
      <c r="Y191" s="116">
        <f t="shared" si="126"/>
        <v>0</v>
      </c>
      <c r="Z191" s="116">
        <f t="shared" si="126"/>
        <v>0</v>
      </c>
      <c r="AA191" s="116">
        <f t="shared" si="126"/>
        <v>0</v>
      </c>
      <c r="AB191" s="116">
        <f t="shared" si="126"/>
        <v>0</v>
      </c>
      <c r="AC191" s="116">
        <f t="shared" si="126"/>
        <v>0</v>
      </c>
      <c r="AD191" s="116">
        <f t="shared" si="126"/>
        <v>0</v>
      </c>
      <c r="AE191" s="116">
        <f t="shared" si="126"/>
        <v>0</v>
      </c>
      <c r="AF191" s="116">
        <f t="shared" si="126"/>
        <v>0</v>
      </c>
      <c r="AG191" s="116">
        <f t="shared" ref="AG191:AH192" si="127">AG192</f>
        <v>0</v>
      </c>
      <c r="AH191" s="116">
        <f t="shared" si="127"/>
        <v>0</v>
      </c>
      <c r="AI191" s="94"/>
      <c r="AJ191" s="373"/>
      <c r="AK191" s="284">
        <f t="shared" si="57"/>
        <v>1562000000</v>
      </c>
      <c r="AL191" s="164" t="b">
        <f t="shared" si="59"/>
        <v>1</v>
      </c>
      <c r="AM191" s="284">
        <f t="shared" si="60"/>
        <v>0</v>
      </c>
      <c r="AN191" s="221"/>
      <c r="AO191" s="221"/>
      <c r="AP191" s="284">
        <f t="shared" si="113"/>
        <v>1562000000</v>
      </c>
      <c r="AQ191" s="164" t="b">
        <f t="shared" si="116"/>
        <v>1</v>
      </c>
      <c r="AR191" s="221"/>
      <c r="AS191" s="221"/>
      <c r="AT191" s="236"/>
      <c r="AU191" s="118" t="e">
        <f t="shared" si="109"/>
        <v>#REF!</v>
      </c>
      <c r="AV191" s="110" t="e">
        <f t="shared" si="110"/>
        <v>#REF!</v>
      </c>
      <c r="AW191" s="96" t="e">
        <f t="shared" si="65"/>
        <v>#REF!</v>
      </c>
      <c r="AX191" s="118">
        <f t="shared" si="66"/>
        <v>1562000000</v>
      </c>
      <c r="AY191" s="152" t="b">
        <f t="shared" si="63"/>
        <v>1</v>
      </c>
    </row>
    <row r="192" spans="1:51">
      <c r="A192" s="28"/>
      <c r="B192" s="11"/>
      <c r="C192" s="12"/>
      <c r="D192" s="649" t="s">
        <v>69</v>
      </c>
      <c r="E192" s="650"/>
      <c r="F192" s="81" t="s">
        <v>132</v>
      </c>
      <c r="G192" s="87">
        <f>SUM(G193:G197)</f>
        <v>1562000000</v>
      </c>
      <c r="H192" s="87">
        <f t="shared" ref="H192:AF192" si="128">SUM(H193:H197)</f>
        <v>0</v>
      </c>
      <c r="I192" s="87" t="e">
        <f t="shared" si="128"/>
        <v>#REF!</v>
      </c>
      <c r="J192" s="87" t="e">
        <f t="shared" si="128"/>
        <v>#REF!</v>
      </c>
      <c r="K192" s="87">
        <f t="shared" si="128"/>
        <v>500000000</v>
      </c>
      <c r="L192" s="87">
        <f t="shared" si="128"/>
        <v>0</v>
      </c>
      <c r="M192" s="87">
        <f t="shared" si="128"/>
        <v>0</v>
      </c>
      <c r="N192" s="87">
        <f>SUM(N193:N197)</f>
        <v>1062000000</v>
      </c>
      <c r="O192" s="87">
        <f t="shared" si="128"/>
        <v>0</v>
      </c>
      <c r="P192" s="87">
        <f t="shared" si="128"/>
        <v>0</v>
      </c>
      <c r="Q192" s="87">
        <f t="shared" si="128"/>
        <v>0</v>
      </c>
      <c r="R192" s="87">
        <f t="shared" si="128"/>
        <v>0</v>
      </c>
      <c r="S192" s="87">
        <f t="shared" si="128"/>
        <v>0</v>
      </c>
      <c r="T192" s="87">
        <f t="shared" si="128"/>
        <v>0</v>
      </c>
      <c r="U192" s="87">
        <f t="shared" si="128"/>
        <v>0</v>
      </c>
      <c r="V192" s="87">
        <f t="shared" si="128"/>
        <v>0</v>
      </c>
      <c r="W192" s="87">
        <f t="shared" si="128"/>
        <v>0</v>
      </c>
      <c r="X192" s="87">
        <f t="shared" si="128"/>
        <v>0</v>
      </c>
      <c r="Y192" s="87">
        <f t="shared" si="128"/>
        <v>0</v>
      </c>
      <c r="Z192" s="87">
        <f t="shared" si="128"/>
        <v>0</v>
      </c>
      <c r="AA192" s="87">
        <f t="shared" si="128"/>
        <v>0</v>
      </c>
      <c r="AB192" s="87">
        <f t="shared" si="128"/>
        <v>0</v>
      </c>
      <c r="AC192" s="87">
        <f t="shared" si="128"/>
        <v>0</v>
      </c>
      <c r="AD192" s="87">
        <f t="shared" si="128"/>
        <v>0</v>
      </c>
      <c r="AE192" s="87">
        <f t="shared" si="128"/>
        <v>0</v>
      </c>
      <c r="AF192" s="87">
        <f t="shared" si="128"/>
        <v>0</v>
      </c>
      <c r="AG192" s="87">
        <f t="shared" si="127"/>
        <v>0</v>
      </c>
      <c r="AH192" s="87">
        <f t="shared" si="127"/>
        <v>0</v>
      </c>
      <c r="AI192" s="10"/>
      <c r="AJ192" s="372"/>
      <c r="AK192" s="284">
        <f t="shared" si="57"/>
        <v>1562000000</v>
      </c>
      <c r="AL192" s="164" t="b">
        <f t="shared" si="59"/>
        <v>1</v>
      </c>
      <c r="AM192" s="284">
        <f t="shared" si="60"/>
        <v>0</v>
      </c>
      <c r="AN192" s="164"/>
      <c r="AO192" s="164"/>
      <c r="AP192" s="284">
        <f t="shared" si="113"/>
        <v>1562000000</v>
      </c>
      <c r="AQ192" s="164" t="b">
        <f t="shared" si="116"/>
        <v>1</v>
      </c>
      <c r="AR192" s="164"/>
      <c r="AS192" s="164"/>
      <c r="AU192" s="33" t="e">
        <f t="shared" si="109"/>
        <v>#REF!</v>
      </c>
      <c r="AV192" s="8" t="e">
        <f t="shared" si="110"/>
        <v>#REF!</v>
      </c>
      <c r="AW192" s="96" t="e">
        <f t="shared" si="65"/>
        <v>#REF!</v>
      </c>
      <c r="AX192" s="118">
        <f t="shared" si="66"/>
        <v>1562000000</v>
      </c>
      <c r="AY192" s="152" t="b">
        <f t="shared" si="63"/>
        <v>1</v>
      </c>
    </row>
    <row r="193" spans="1:51" s="153" customFormat="1" ht="30">
      <c r="A193" s="332"/>
      <c r="B193" s="333"/>
      <c r="C193" s="334"/>
      <c r="D193" s="334"/>
      <c r="E193" s="88" t="s">
        <v>327</v>
      </c>
      <c r="F193" s="71" t="s">
        <v>328</v>
      </c>
      <c r="G193" s="69">
        <v>250000000</v>
      </c>
      <c r="H193" s="69"/>
      <c r="I193" s="70" t="e">
        <f>#REF!</f>
        <v>#REF!</v>
      </c>
      <c r="J193" s="70" t="e">
        <f>H193-I193</f>
        <v>#REF!</v>
      </c>
      <c r="K193" s="70"/>
      <c r="L193" s="70"/>
      <c r="M193" s="70"/>
      <c r="N193" s="70">
        <f>G193</f>
        <v>250000000</v>
      </c>
      <c r="O193" s="70"/>
      <c r="P193" s="70"/>
      <c r="Q193" s="70"/>
      <c r="R193" s="70"/>
      <c r="S193" s="70"/>
      <c r="T193" s="70"/>
      <c r="U193" s="70"/>
      <c r="V193" s="70"/>
      <c r="W193" s="70"/>
      <c r="X193" s="70"/>
      <c r="Y193" s="70"/>
      <c r="Z193" s="70"/>
      <c r="AA193" s="70"/>
      <c r="AB193" s="70"/>
      <c r="AC193" s="70"/>
      <c r="AD193" s="70"/>
      <c r="AE193" s="70"/>
      <c r="AF193" s="70"/>
      <c r="AG193" s="70"/>
      <c r="AH193" s="70"/>
      <c r="AI193" s="71"/>
      <c r="AJ193" s="374"/>
      <c r="AK193" s="284">
        <f>H193+K193+N193+Q193+T193+W193+Z193+AC193+AF193</f>
        <v>250000000</v>
      </c>
      <c r="AL193" s="164" t="b">
        <f t="shared" si="59"/>
        <v>1</v>
      </c>
      <c r="AM193" s="284">
        <f t="shared" si="60"/>
        <v>0</v>
      </c>
      <c r="AN193" s="232"/>
      <c r="AO193" s="232"/>
      <c r="AP193" s="284">
        <f t="shared" si="113"/>
        <v>250000000</v>
      </c>
      <c r="AQ193" s="164" t="b">
        <f t="shared" si="116"/>
        <v>1</v>
      </c>
      <c r="AR193" s="232"/>
      <c r="AS193" s="232"/>
      <c r="AU193" s="335" t="e">
        <f t="shared" si="109"/>
        <v>#REF!</v>
      </c>
      <c r="AV193" s="72" t="e">
        <f t="shared" si="110"/>
        <v>#REF!</v>
      </c>
      <c r="AW193" s="335" t="e">
        <f t="shared" si="65"/>
        <v>#REF!</v>
      </c>
      <c r="AX193" s="336">
        <f t="shared" si="66"/>
        <v>250000000</v>
      </c>
      <c r="AY193" s="152" t="b">
        <f t="shared" si="63"/>
        <v>1</v>
      </c>
    </row>
    <row r="194" spans="1:51" s="153" customFormat="1" ht="30">
      <c r="A194" s="332"/>
      <c r="B194" s="333"/>
      <c r="C194" s="334"/>
      <c r="D194" s="334"/>
      <c r="E194" s="88" t="s">
        <v>88</v>
      </c>
      <c r="F194" s="71" t="s">
        <v>89</v>
      </c>
      <c r="G194" s="69">
        <v>112000000</v>
      </c>
      <c r="H194" s="69"/>
      <c r="I194" s="70"/>
      <c r="J194" s="70"/>
      <c r="K194" s="70"/>
      <c r="L194" s="70"/>
      <c r="M194" s="70"/>
      <c r="N194" s="70">
        <f>G194</f>
        <v>112000000</v>
      </c>
      <c r="O194" s="70"/>
      <c r="P194" s="70"/>
      <c r="Q194" s="70"/>
      <c r="R194" s="70"/>
      <c r="S194" s="70"/>
      <c r="T194" s="70"/>
      <c r="U194" s="70"/>
      <c r="V194" s="70"/>
      <c r="W194" s="70"/>
      <c r="X194" s="70"/>
      <c r="Y194" s="70"/>
      <c r="Z194" s="70"/>
      <c r="AA194" s="70"/>
      <c r="AB194" s="70"/>
      <c r="AC194" s="70"/>
      <c r="AD194" s="70"/>
      <c r="AE194" s="70"/>
      <c r="AF194" s="70"/>
      <c r="AG194" s="70"/>
      <c r="AH194" s="70"/>
      <c r="AI194" s="71"/>
      <c r="AJ194" s="374"/>
      <c r="AK194" s="284"/>
      <c r="AL194" s="164"/>
      <c r="AM194" s="284"/>
      <c r="AN194" s="232"/>
      <c r="AO194" s="232"/>
      <c r="AP194" s="284">
        <f t="shared" si="113"/>
        <v>112000000</v>
      </c>
      <c r="AQ194" s="164" t="b">
        <f t="shared" si="116"/>
        <v>1</v>
      </c>
      <c r="AR194" s="232"/>
      <c r="AS194" s="232"/>
      <c r="AU194" s="335"/>
      <c r="AV194" s="72"/>
      <c r="AW194" s="335"/>
      <c r="AX194" s="336"/>
      <c r="AY194" s="152"/>
    </row>
    <row r="195" spans="1:51" s="153" customFormat="1" ht="30">
      <c r="A195" s="332"/>
      <c r="B195" s="333"/>
      <c r="C195" s="334"/>
      <c r="D195" s="334"/>
      <c r="E195" s="88" t="s">
        <v>330</v>
      </c>
      <c r="F195" s="71" t="s">
        <v>329</v>
      </c>
      <c r="G195" s="69">
        <v>1100000000</v>
      </c>
      <c r="H195" s="69"/>
      <c r="I195" s="70"/>
      <c r="J195" s="70"/>
      <c r="K195" s="70">
        <v>500000000</v>
      </c>
      <c r="L195" s="70"/>
      <c r="M195" s="70"/>
      <c r="N195" s="70">
        <f>G195-K195</f>
        <v>600000000</v>
      </c>
      <c r="O195" s="70"/>
      <c r="P195" s="70"/>
      <c r="Q195" s="70"/>
      <c r="R195" s="70"/>
      <c r="S195" s="70"/>
      <c r="T195" s="70"/>
      <c r="U195" s="70"/>
      <c r="V195" s="70"/>
      <c r="W195" s="70"/>
      <c r="X195" s="70"/>
      <c r="Y195" s="70"/>
      <c r="Z195" s="70"/>
      <c r="AA195" s="70"/>
      <c r="AB195" s="70"/>
      <c r="AC195" s="70"/>
      <c r="AD195" s="70"/>
      <c r="AE195" s="70"/>
      <c r="AF195" s="70"/>
      <c r="AG195" s="70"/>
      <c r="AH195" s="70"/>
      <c r="AI195" s="71"/>
      <c r="AJ195" s="374"/>
      <c r="AK195" s="284"/>
      <c r="AL195" s="164"/>
      <c r="AM195" s="284"/>
      <c r="AN195" s="232"/>
      <c r="AO195" s="232"/>
      <c r="AP195" s="284">
        <f t="shared" si="113"/>
        <v>1100000000</v>
      </c>
      <c r="AQ195" s="164" t="b">
        <f t="shared" si="116"/>
        <v>1</v>
      </c>
      <c r="AR195" s="232"/>
      <c r="AS195" s="232"/>
      <c r="AU195" s="335"/>
      <c r="AV195" s="72"/>
      <c r="AW195" s="335"/>
      <c r="AX195" s="336"/>
      <c r="AY195" s="152"/>
    </row>
    <row r="196" spans="1:51" s="153" customFormat="1">
      <c r="A196" s="332"/>
      <c r="B196" s="333"/>
      <c r="C196" s="334"/>
      <c r="D196" s="334"/>
      <c r="E196" s="671" t="s">
        <v>331</v>
      </c>
      <c r="F196" s="673" t="s">
        <v>332</v>
      </c>
      <c r="G196" s="628">
        <v>100000000</v>
      </c>
      <c r="H196" s="69"/>
      <c r="I196" s="70"/>
      <c r="J196" s="70"/>
      <c r="K196" s="70"/>
      <c r="L196" s="70"/>
      <c r="M196" s="70"/>
      <c r="N196" s="70">
        <f>G196</f>
        <v>100000000</v>
      </c>
      <c r="O196" s="70"/>
      <c r="P196" s="70"/>
      <c r="Q196" s="70"/>
      <c r="R196" s="70"/>
      <c r="S196" s="70"/>
      <c r="T196" s="70"/>
      <c r="U196" s="70"/>
      <c r="V196" s="70"/>
      <c r="W196" s="70"/>
      <c r="X196" s="70"/>
      <c r="Y196" s="70"/>
      <c r="Z196" s="70"/>
      <c r="AA196" s="70"/>
      <c r="AB196" s="70"/>
      <c r="AC196" s="70"/>
      <c r="AD196" s="70"/>
      <c r="AE196" s="70"/>
      <c r="AF196" s="70"/>
      <c r="AG196" s="70"/>
      <c r="AH196" s="70"/>
      <c r="AI196" s="71"/>
      <c r="AJ196" s="374"/>
      <c r="AK196" s="284"/>
      <c r="AL196" s="164"/>
      <c r="AM196" s="284"/>
      <c r="AN196" s="232"/>
      <c r="AO196" s="232"/>
      <c r="AP196" s="284">
        <f t="shared" si="113"/>
        <v>100000000</v>
      </c>
      <c r="AQ196" s="164" t="b">
        <f t="shared" si="116"/>
        <v>1</v>
      </c>
      <c r="AR196" s="232"/>
      <c r="AS196" s="232"/>
      <c r="AU196" s="335"/>
      <c r="AV196" s="72"/>
      <c r="AW196" s="335"/>
      <c r="AX196" s="336"/>
      <c r="AY196" s="152"/>
    </row>
    <row r="197" spans="1:51" s="153" customFormat="1">
      <c r="A197" s="332"/>
      <c r="B197" s="333"/>
      <c r="C197" s="334"/>
      <c r="D197" s="334"/>
      <c r="E197" s="672"/>
      <c r="F197" s="674"/>
      <c r="G197" s="629"/>
      <c r="H197" s="69"/>
      <c r="I197" s="70"/>
      <c r="J197" s="70"/>
      <c r="K197" s="70"/>
      <c r="L197" s="70"/>
      <c r="M197" s="70"/>
      <c r="N197" s="70"/>
      <c r="O197" s="70"/>
      <c r="P197" s="70"/>
      <c r="Q197" s="70"/>
      <c r="R197" s="70"/>
      <c r="S197" s="70"/>
      <c r="T197" s="70"/>
      <c r="U197" s="70"/>
      <c r="V197" s="70"/>
      <c r="W197" s="70"/>
      <c r="X197" s="70"/>
      <c r="Y197" s="70"/>
      <c r="Z197" s="70"/>
      <c r="AA197" s="70"/>
      <c r="AB197" s="70"/>
      <c r="AC197" s="70"/>
      <c r="AD197" s="70"/>
      <c r="AE197" s="70"/>
      <c r="AF197" s="70"/>
      <c r="AG197" s="70"/>
      <c r="AH197" s="70"/>
      <c r="AI197" s="71"/>
      <c r="AJ197" s="374"/>
      <c r="AK197" s="284"/>
      <c r="AL197" s="164"/>
      <c r="AM197" s="284"/>
      <c r="AN197" s="232"/>
      <c r="AO197" s="232"/>
      <c r="AP197" s="284">
        <f t="shared" si="113"/>
        <v>0</v>
      </c>
      <c r="AQ197" s="164" t="b">
        <f t="shared" si="116"/>
        <v>1</v>
      </c>
      <c r="AR197" s="232"/>
      <c r="AS197" s="232"/>
      <c r="AU197" s="335"/>
      <c r="AV197" s="72"/>
      <c r="AW197" s="335"/>
      <c r="AX197" s="336"/>
      <c r="AY197" s="152"/>
    </row>
    <row r="198" spans="1:51" s="153" customFormat="1">
      <c r="A198" s="332"/>
      <c r="B198" s="333"/>
      <c r="C198" s="334"/>
      <c r="D198" s="334"/>
      <c r="E198" s="88"/>
      <c r="F198" s="71"/>
      <c r="G198" s="69"/>
      <c r="H198" s="69"/>
      <c r="I198" s="70"/>
      <c r="J198" s="70"/>
      <c r="K198" s="70"/>
      <c r="L198" s="70"/>
      <c r="M198" s="70"/>
      <c r="N198" s="70"/>
      <c r="O198" s="70"/>
      <c r="P198" s="70"/>
      <c r="Q198" s="70"/>
      <c r="R198" s="70"/>
      <c r="S198" s="70"/>
      <c r="T198" s="70"/>
      <c r="U198" s="70"/>
      <c r="V198" s="70"/>
      <c r="W198" s="70"/>
      <c r="X198" s="70"/>
      <c r="Y198" s="70"/>
      <c r="Z198" s="70"/>
      <c r="AA198" s="70"/>
      <c r="AB198" s="70"/>
      <c r="AC198" s="70"/>
      <c r="AD198" s="70"/>
      <c r="AE198" s="70"/>
      <c r="AF198" s="70"/>
      <c r="AG198" s="70"/>
      <c r="AH198" s="70"/>
      <c r="AI198" s="71"/>
      <c r="AJ198" s="374"/>
      <c r="AK198" s="284"/>
      <c r="AL198" s="164"/>
      <c r="AM198" s="284"/>
      <c r="AN198" s="232"/>
      <c r="AO198" s="232"/>
      <c r="AP198" s="284">
        <f t="shared" si="113"/>
        <v>0</v>
      </c>
      <c r="AQ198" s="164" t="b">
        <f t="shared" si="116"/>
        <v>1</v>
      </c>
      <c r="AR198" s="232"/>
      <c r="AS198" s="232"/>
      <c r="AU198" s="335"/>
      <c r="AV198" s="72"/>
      <c r="AW198" s="335"/>
      <c r="AX198" s="336"/>
      <c r="AY198" s="152"/>
    </row>
    <row r="199" spans="1:51" s="153" customFormat="1">
      <c r="A199" s="332"/>
      <c r="B199" s="333"/>
      <c r="C199" s="334"/>
      <c r="D199" s="334"/>
      <c r="E199" s="88"/>
      <c r="F199" s="71"/>
      <c r="G199" s="69"/>
      <c r="H199" s="69"/>
      <c r="I199" s="70"/>
      <c r="J199" s="70"/>
      <c r="K199" s="70"/>
      <c r="L199" s="70"/>
      <c r="M199" s="70"/>
      <c r="N199" s="70"/>
      <c r="O199" s="70"/>
      <c r="P199" s="70"/>
      <c r="Q199" s="70"/>
      <c r="R199" s="70"/>
      <c r="S199" s="70"/>
      <c r="T199" s="70"/>
      <c r="U199" s="70"/>
      <c r="V199" s="70"/>
      <c r="W199" s="70"/>
      <c r="X199" s="70"/>
      <c r="Y199" s="70"/>
      <c r="Z199" s="70"/>
      <c r="AA199" s="70"/>
      <c r="AB199" s="70"/>
      <c r="AC199" s="70"/>
      <c r="AD199" s="70"/>
      <c r="AE199" s="70"/>
      <c r="AF199" s="70"/>
      <c r="AG199" s="70"/>
      <c r="AH199" s="70"/>
      <c r="AI199" s="71"/>
      <c r="AJ199" s="374"/>
      <c r="AK199" s="284"/>
      <c r="AL199" s="164"/>
      <c r="AM199" s="284"/>
      <c r="AN199" s="232"/>
      <c r="AO199" s="232"/>
      <c r="AP199" s="284">
        <f t="shared" si="113"/>
        <v>0</v>
      </c>
      <c r="AQ199" s="164" t="b">
        <f t="shared" si="116"/>
        <v>1</v>
      </c>
      <c r="AR199" s="232"/>
      <c r="AS199" s="232"/>
      <c r="AU199" s="335"/>
      <c r="AV199" s="72"/>
      <c r="AW199" s="335"/>
      <c r="AX199" s="336"/>
      <c r="AY199" s="152"/>
    </row>
    <row r="200" spans="1:51" s="153" customFormat="1">
      <c r="A200" s="360"/>
      <c r="B200" s="177"/>
      <c r="C200" s="177"/>
      <c r="D200" s="177"/>
      <c r="E200" s="177"/>
      <c r="F200" s="177"/>
      <c r="G200" s="178"/>
      <c r="H200" s="178"/>
      <c r="I200" s="179"/>
      <c r="J200" s="179"/>
      <c r="K200" s="179"/>
      <c r="L200" s="179"/>
      <c r="M200" s="179"/>
      <c r="N200" s="179"/>
      <c r="O200" s="179"/>
      <c r="P200" s="179"/>
      <c r="Q200" s="179"/>
      <c r="R200" s="179"/>
      <c r="S200" s="179"/>
      <c r="T200" s="179"/>
      <c r="U200" s="179"/>
      <c r="V200" s="179"/>
      <c r="W200" s="179"/>
      <c r="X200" s="179"/>
      <c r="Y200" s="179"/>
      <c r="Z200" s="179"/>
      <c r="AA200" s="179"/>
      <c r="AB200" s="179"/>
      <c r="AC200" s="179"/>
      <c r="AD200" s="179"/>
      <c r="AE200" s="179"/>
      <c r="AF200" s="179"/>
      <c r="AG200" s="179"/>
      <c r="AH200" s="179"/>
      <c r="AI200" s="177"/>
      <c r="AJ200" s="374"/>
      <c r="AK200" s="284"/>
      <c r="AL200" s="164"/>
      <c r="AM200" s="284"/>
      <c r="AN200" s="232"/>
      <c r="AO200" s="232"/>
      <c r="AP200" s="284">
        <f t="shared" si="113"/>
        <v>0</v>
      </c>
      <c r="AQ200" s="164" t="b">
        <f t="shared" si="116"/>
        <v>1</v>
      </c>
      <c r="AR200" s="232"/>
      <c r="AS200" s="232"/>
      <c r="AU200" s="335"/>
      <c r="AV200" s="72"/>
      <c r="AW200" s="335"/>
      <c r="AX200" s="336"/>
      <c r="AY200" s="152"/>
    </row>
    <row r="201" spans="1:51" s="153" customFormat="1">
      <c r="A201" s="361"/>
      <c r="B201" s="232"/>
      <c r="C201" s="232"/>
      <c r="D201" s="232"/>
      <c r="E201" s="232"/>
      <c r="F201" s="232"/>
      <c r="G201" s="233"/>
      <c r="H201" s="233"/>
      <c r="I201" s="234"/>
      <c r="J201" s="234"/>
      <c r="K201" s="234"/>
      <c r="L201" s="234"/>
      <c r="M201" s="234"/>
      <c r="N201" s="234"/>
      <c r="O201" s="234"/>
      <c r="P201" s="234"/>
      <c r="Q201" s="234"/>
      <c r="R201" s="234"/>
      <c r="S201" s="234"/>
      <c r="T201" s="234"/>
      <c r="U201" s="234"/>
      <c r="V201" s="234"/>
      <c r="W201" s="234"/>
      <c r="X201" s="234"/>
      <c r="Y201" s="234"/>
      <c r="Z201" s="234"/>
      <c r="AA201" s="234"/>
      <c r="AB201" s="234"/>
      <c r="AC201" s="234"/>
      <c r="AD201" s="234"/>
      <c r="AE201" s="234"/>
      <c r="AF201" s="234"/>
      <c r="AG201" s="234"/>
      <c r="AH201" s="234"/>
      <c r="AI201" s="232"/>
      <c r="AJ201" s="374"/>
      <c r="AK201" s="284"/>
      <c r="AL201" s="164"/>
      <c r="AM201" s="284"/>
      <c r="AN201" s="232"/>
      <c r="AO201" s="232"/>
      <c r="AP201" s="284">
        <f t="shared" si="113"/>
        <v>0</v>
      </c>
      <c r="AQ201" s="164" t="b">
        <f t="shared" si="116"/>
        <v>1</v>
      </c>
      <c r="AR201" s="232"/>
      <c r="AS201" s="232"/>
      <c r="AU201" s="335"/>
      <c r="AV201" s="72"/>
      <c r="AW201" s="335"/>
      <c r="AX201" s="336"/>
      <c r="AY201" s="152"/>
    </row>
    <row r="202" spans="1:51" s="153" customFormat="1">
      <c r="A202" s="361"/>
      <c r="B202" s="232"/>
      <c r="C202" s="232"/>
      <c r="D202" s="232"/>
      <c r="E202" s="232"/>
      <c r="F202" s="232"/>
      <c r="G202" s="233"/>
      <c r="H202" s="233"/>
      <c r="I202" s="234"/>
      <c r="J202" s="234"/>
      <c r="K202" s="234"/>
      <c r="L202" s="234"/>
      <c r="M202" s="234"/>
      <c r="N202" s="234"/>
      <c r="O202" s="234"/>
      <c r="P202" s="234"/>
      <c r="Q202" s="234"/>
      <c r="R202" s="234"/>
      <c r="S202" s="234"/>
      <c r="T202" s="234"/>
      <c r="U202" s="234"/>
      <c r="V202" s="234"/>
      <c r="W202" s="234"/>
      <c r="X202" s="234"/>
      <c r="Y202" s="234"/>
      <c r="Z202" s="234"/>
      <c r="AA202" s="234"/>
      <c r="AB202" s="234"/>
      <c r="AC202" s="234"/>
      <c r="AD202" s="234"/>
      <c r="AE202" s="234"/>
      <c r="AF202" s="234"/>
      <c r="AG202" s="234"/>
      <c r="AH202" s="234"/>
      <c r="AI202" s="232"/>
      <c r="AJ202" s="374"/>
      <c r="AK202" s="284"/>
      <c r="AL202" s="164"/>
      <c r="AM202" s="284"/>
      <c r="AN202" s="232"/>
      <c r="AO202" s="232"/>
      <c r="AP202" s="284">
        <f t="shared" si="113"/>
        <v>0</v>
      </c>
      <c r="AQ202" s="164" t="b">
        <f t="shared" si="116"/>
        <v>1</v>
      </c>
      <c r="AR202" s="232"/>
      <c r="AS202" s="232"/>
      <c r="AU202" s="335"/>
      <c r="AV202" s="72"/>
      <c r="AW202" s="335"/>
      <c r="AX202" s="336"/>
      <c r="AY202" s="152"/>
    </row>
    <row r="203" spans="1:51" s="153" customFormat="1">
      <c r="A203" s="361"/>
      <c r="B203" s="232"/>
      <c r="C203" s="232"/>
      <c r="D203" s="232"/>
      <c r="E203" s="232"/>
      <c r="F203" s="232"/>
      <c r="G203" s="233"/>
      <c r="H203" s="233"/>
      <c r="I203" s="234"/>
      <c r="J203" s="234"/>
      <c r="K203" s="234"/>
      <c r="L203" s="234"/>
      <c r="M203" s="234"/>
      <c r="N203" s="234"/>
      <c r="O203" s="234"/>
      <c r="P203" s="234"/>
      <c r="Q203" s="234"/>
      <c r="R203" s="234"/>
      <c r="S203" s="234"/>
      <c r="T203" s="234"/>
      <c r="U203" s="234"/>
      <c r="V203" s="234"/>
      <c r="W203" s="234"/>
      <c r="X203" s="234"/>
      <c r="Y203" s="234"/>
      <c r="Z203" s="234"/>
      <c r="AA203" s="234"/>
      <c r="AB203" s="234"/>
      <c r="AC203" s="234"/>
      <c r="AD203" s="234"/>
      <c r="AE203" s="234"/>
      <c r="AF203" s="234"/>
      <c r="AG203" s="234"/>
      <c r="AH203" s="234"/>
      <c r="AI203" s="232"/>
      <c r="AJ203" s="374"/>
      <c r="AK203" s="284"/>
      <c r="AL203" s="164"/>
      <c r="AM203" s="284"/>
      <c r="AN203" s="232"/>
      <c r="AO203" s="232"/>
      <c r="AP203" s="284"/>
      <c r="AQ203" s="164"/>
      <c r="AR203" s="232"/>
      <c r="AS203" s="232"/>
      <c r="AU203" s="335"/>
      <c r="AV203" s="72"/>
      <c r="AW203" s="335"/>
      <c r="AX203" s="336"/>
      <c r="AY203" s="152"/>
    </row>
    <row r="204" spans="1:51" s="153" customFormat="1">
      <c r="A204" s="361"/>
      <c r="B204" s="232"/>
      <c r="C204" s="232"/>
      <c r="D204" s="232"/>
      <c r="E204" s="232"/>
      <c r="F204" s="232"/>
      <c r="G204" s="233"/>
      <c r="H204" s="233"/>
      <c r="I204" s="234"/>
      <c r="J204" s="234"/>
      <c r="K204" s="234"/>
      <c r="L204" s="234"/>
      <c r="M204" s="234"/>
      <c r="N204" s="234"/>
      <c r="O204" s="234"/>
      <c r="P204" s="234"/>
      <c r="Q204" s="234"/>
      <c r="R204" s="234"/>
      <c r="S204" s="234"/>
      <c r="T204" s="234"/>
      <c r="U204" s="234"/>
      <c r="V204" s="234"/>
      <c r="W204" s="234"/>
      <c r="X204" s="234"/>
      <c r="Y204" s="234"/>
      <c r="Z204" s="234"/>
      <c r="AA204" s="234"/>
      <c r="AB204" s="234"/>
      <c r="AC204" s="234"/>
      <c r="AD204" s="234"/>
      <c r="AE204" s="234"/>
      <c r="AF204" s="234"/>
      <c r="AG204" s="234"/>
      <c r="AH204" s="234"/>
      <c r="AI204" s="232"/>
      <c r="AJ204" s="374"/>
      <c r="AK204" s="284"/>
      <c r="AL204" s="164"/>
      <c r="AM204" s="284"/>
      <c r="AN204" s="232"/>
      <c r="AO204" s="232"/>
      <c r="AP204" s="284"/>
      <c r="AQ204" s="164"/>
      <c r="AR204" s="232"/>
      <c r="AS204" s="232"/>
      <c r="AU204" s="335"/>
      <c r="AV204" s="72"/>
      <c r="AW204" s="335"/>
      <c r="AX204" s="336"/>
      <c r="AY204" s="152"/>
    </row>
    <row r="205" spans="1:51" s="153" customFormat="1">
      <c r="A205" s="361"/>
      <c r="B205" s="232"/>
      <c r="C205" s="232"/>
      <c r="D205" s="232"/>
      <c r="E205" s="232"/>
      <c r="F205" s="232"/>
      <c r="G205" s="233"/>
      <c r="H205" s="233"/>
      <c r="I205" s="234"/>
      <c r="J205" s="234"/>
      <c r="K205" s="234"/>
      <c r="L205" s="234"/>
      <c r="M205" s="234"/>
      <c r="N205" s="234"/>
      <c r="O205" s="234"/>
      <c r="P205" s="234"/>
      <c r="Q205" s="234"/>
      <c r="R205" s="234"/>
      <c r="S205" s="234"/>
      <c r="T205" s="234"/>
      <c r="U205" s="234"/>
      <c r="V205" s="234"/>
      <c r="W205" s="234"/>
      <c r="X205" s="234"/>
      <c r="Y205" s="234"/>
      <c r="Z205" s="234"/>
      <c r="AA205" s="234"/>
      <c r="AB205" s="234"/>
      <c r="AC205" s="234"/>
      <c r="AD205" s="234"/>
      <c r="AE205" s="234"/>
      <c r="AF205" s="234"/>
      <c r="AG205" s="234"/>
      <c r="AH205" s="234"/>
      <c r="AI205" s="232"/>
      <c r="AJ205" s="374"/>
      <c r="AK205" s="284"/>
      <c r="AL205" s="164"/>
      <c r="AM205" s="284"/>
      <c r="AN205" s="232"/>
      <c r="AO205" s="232"/>
      <c r="AP205" s="284"/>
      <c r="AQ205" s="164"/>
      <c r="AR205" s="232"/>
      <c r="AS205" s="232"/>
      <c r="AU205" s="335"/>
      <c r="AV205" s="72"/>
      <c r="AW205" s="335"/>
      <c r="AX205" s="336"/>
      <c r="AY205" s="152"/>
    </row>
    <row r="206" spans="1:51" s="153" customFormat="1">
      <c r="A206" s="361"/>
      <c r="B206" s="232"/>
      <c r="C206" s="232"/>
      <c r="D206" s="232"/>
      <c r="E206" s="232"/>
      <c r="F206" s="232"/>
      <c r="G206" s="233"/>
      <c r="H206" s="233"/>
      <c r="I206" s="234"/>
      <c r="J206" s="234"/>
      <c r="K206" s="234"/>
      <c r="L206" s="234"/>
      <c r="M206" s="234"/>
      <c r="N206" s="234"/>
      <c r="O206" s="234"/>
      <c r="P206" s="234"/>
      <c r="Q206" s="234"/>
      <c r="R206" s="234"/>
      <c r="S206" s="234"/>
      <c r="T206" s="234"/>
      <c r="U206" s="234"/>
      <c r="V206" s="234"/>
      <c r="W206" s="234"/>
      <c r="X206" s="234"/>
      <c r="Y206" s="234"/>
      <c r="Z206" s="234"/>
      <c r="AA206" s="234"/>
      <c r="AB206" s="234"/>
      <c r="AC206" s="234"/>
      <c r="AD206" s="234"/>
      <c r="AE206" s="234"/>
      <c r="AF206" s="234"/>
      <c r="AG206" s="234"/>
      <c r="AH206" s="234"/>
      <c r="AI206" s="232"/>
      <c r="AJ206" s="374"/>
      <c r="AK206" s="284"/>
      <c r="AL206" s="164"/>
      <c r="AM206" s="284"/>
      <c r="AN206" s="232"/>
      <c r="AO206" s="232"/>
      <c r="AP206" s="284">
        <f t="shared" si="113"/>
        <v>0</v>
      </c>
      <c r="AQ206" s="164" t="b">
        <f t="shared" si="116"/>
        <v>1</v>
      </c>
      <c r="AR206" s="232"/>
      <c r="AS206" s="232"/>
      <c r="AU206" s="335"/>
      <c r="AV206" s="72"/>
      <c r="AW206" s="335"/>
      <c r="AX206" s="336"/>
      <c r="AY206" s="152"/>
    </row>
    <row r="207" spans="1:51" s="153" customFormat="1">
      <c r="A207" s="361"/>
      <c r="B207" s="232"/>
      <c r="C207" s="232"/>
      <c r="D207" s="232"/>
      <c r="E207" s="232"/>
      <c r="F207" s="232"/>
      <c r="G207" s="233"/>
      <c r="H207" s="233"/>
      <c r="I207" s="234"/>
      <c r="J207" s="234"/>
      <c r="K207" s="234"/>
      <c r="L207" s="234"/>
      <c r="M207" s="234"/>
      <c r="N207" s="234"/>
      <c r="O207" s="234"/>
      <c r="P207" s="234"/>
      <c r="Q207" s="234"/>
      <c r="R207" s="234"/>
      <c r="S207" s="234"/>
      <c r="T207" s="234"/>
      <c r="U207" s="234"/>
      <c r="V207" s="234"/>
      <c r="W207" s="234"/>
      <c r="X207" s="234"/>
      <c r="Y207" s="234"/>
      <c r="Z207" s="234"/>
      <c r="AA207" s="234"/>
      <c r="AB207" s="234"/>
      <c r="AC207" s="234"/>
      <c r="AD207" s="234"/>
      <c r="AE207" s="234"/>
      <c r="AF207" s="234"/>
      <c r="AG207" s="234"/>
      <c r="AH207" s="234"/>
      <c r="AI207" s="232"/>
      <c r="AJ207" s="374"/>
      <c r="AK207" s="284"/>
      <c r="AL207" s="164"/>
      <c r="AM207" s="284"/>
      <c r="AN207" s="232"/>
      <c r="AO207" s="232"/>
      <c r="AP207" s="284">
        <f t="shared" si="113"/>
        <v>0</v>
      </c>
      <c r="AQ207" s="164" t="b">
        <f t="shared" si="116"/>
        <v>1</v>
      </c>
      <c r="AR207" s="232"/>
      <c r="AS207" s="232"/>
      <c r="AU207" s="335"/>
      <c r="AV207" s="72"/>
      <c r="AW207" s="335"/>
      <c r="AX207" s="336"/>
      <c r="AY207" s="152"/>
    </row>
    <row r="208" spans="1:51" s="153" customFormat="1">
      <c r="A208" s="361"/>
      <c r="B208" s="232"/>
      <c r="C208" s="232"/>
      <c r="D208" s="232"/>
      <c r="E208" s="232"/>
      <c r="F208" s="232"/>
      <c r="G208" s="233"/>
      <c r="H208" s="233"/>
      <c r="I208" s="234"/>
      <c r="J208" s="234"/>
      <c r="K208" s="234"/>
      <c r="L208" s="234"/>
      <c r="M208" s="234"/>
      <c r="N208" s="234"/>
      <c r="O208" s="234"/>
      <c r="P208" s="234"/>
      <c r="Q208" s="234"/>
      <c r="R208" s="234"/>
      <c r="S208" s="234"/>
      <c r="T208" s="234"/>
      <c r="U208" s="234"/>
      <c r="V208" s="234"/>
      <c r="W208" s="234"/>
      <c r="X208" s="234"/>
      <c r="Y208" s="234"/>
      <c r="Z208" s="234"/>
      <c r="AA208" s="234"/>
      <c r="AB208" s="234"/>
      <c r="AC208" s="234"/>
      <c r="AD208" s="234"/>
      <c r="AE208" s="234"/>
      <c r="AF208" s="234"/>
      <c r="AG208" s="234"/>
      <c r="AH208" s="234"/>
      <c r="AI208" s="232"/>
      <c r="AJ208" s="374"/>
      <c r="AK208" s="284"/>
      <c r="AL208" s="164"/>
      <c r="AM208" s="284"/>
      <c r="AN208" s="232"/>
      <c r="AO208" s="232"/>
      <c r="AP208" s="284">
        <f t="shared" si="113"/>
        <v>0</v>
      </c>
      <c r="AQ208" s="164" t="b">
        <f t="shared" si="116"/>
        <v>1</v>
      </c>
      <c r="AR208" s="232"/>
      <c r="AS208" s="232"/>
      <c r="AU208" s="335"/>
      <c r="AV208" s="72"/>
      <c r="AW208" s="335"/>
      <c r="AX208" s="336"/>
      <c r="AY208" s="152"/>
    </row>
    <row r="209" spans="1:51" s="3" customFormat="1">
      <c r="A209" s="632" t="s">
        <v>0</v>
      </c>
      <c r="B209" s="632" t="s">
        <v>1</v>
      </c>
      <c r="C209" s="632"/>
      <c r="D209" s="632"/>
      <c r="E209" s="632"/>
      <c r="F209" s="632" t="s">
        <v>3</v>
      </c>
      <c r="G209" s="632" t="s">
        <v>4</v>
      </c>
      <c r="H209" s="637" t="s">
        <v>387</v>
      </c>
      <c r="I209" s="638"/>
      <c r="J209" s="638"/>
      <c r="K209" s="638"/>
      <c r="L209" s="638"/>
      <c r="M209" s="638"/>
      <c r="N209" s="638"/>
      <c r="O209" s="638"/>
      <c r="P209" s="638"/>
      <c r="Q209" s="638"/>
      <c r="R209" s="638"/>
      <c r="S209" s="638"/>
      <c r="T209" s="638"/>
      <c r="U209" s="638"/>
      <c r="V209" s="638"/>
      <c r="W209" s="638"/>
      <c r="X209" s="638"/>
      <c r="Y209" s="638"/>
      <c r="Z209" s="638"/>
      <c r="AA209" s="638"/>
      <c r="AB209" s="638"/>
      <c r="AC209" s="638"/>
      <c r="AD209" s="638"/>
      <c r="AE209" s="638"/>
      <c r="AF209" s="638"/>
      <c r="AG209" s="543"/>
      <c r="AH209" s="544"/>
      <c r="AI209" s="632" t="s">
        <v>11</v>
      </c>
      <c r="AJ209" s="375"/>
      <c r="AK209" s="284"/>
      <c r="AL209" s="164"/>
      <c r="AM209" s="328" t="e">
        <f t="shared" ref="AM209:AM211" si="129">G209-AK209</f>
        <v>#VALUE!</v>
      </c>
      <c r="AN209" s="311"/>
      <c r="AO209" s="311"/>
      <c r="AP209" s="284" t="e">
        <f t="shared" si="113"/>
        <v>#VALUE!</v>
      </c>
      <c r="AQ209" s="164" t="e">
        <f t="shared" si="116"/>
        <v>#VALUE!</v>
      </c>
      <c r="AR209" s="311"/>
      <c r="AS209" s="311"/>
      <c r="AT209" s="152"/>
      <c r="AW209" s="96">
        <f t="shared" ref="AW209" si="130">I209+L209+O209+R209+U209+X209</f>
        <v>0</v>
      </c>
      <c r="AX209" s="118" t="e">
        <f t="shared" ref="AX209" si="131">H209+K209+N209+Q209+T209+W209</f>
        <v>#VALUE!</v>
      </c>
      <c r="AY209" s="152" t="e">
        <f t="shared" ref="AY209:AY211" si="132">G209=AX209</f>
        <v>#VALUE!</v>
      </c>
    </row>
    <row r="210" spans="1:51" s="3" customFormat="1">
      <c r="A210" s="633"/>
      <c r="B210" s="633"/>
      <c r="C210" s="633"/>
      <c r="D210" s="633"/>
      <c r="E210" s="633"/>
      <c r="F210" s="633"/>
      <c r="G210" s="633"/>
      <c r="H210" s="634" t="s">
        <v>5</v>
      </c>
      <c r="I210" s="635"/>
      <c r="J210" s="636"/>
      <c r="K210" s="634" t="s">
        <v>240</v>
      </c>
      <c r="L210" s="635"/>
      <c r="M210" s="636"/>
      <c r="N210" s="634" t="s">
        <v>6</v>
      </c>
      <c r="O210" s="635"/>
      <c r="P210" s="636"/>
      <c r="Q210" s="634" t="s">
        <v>273</v>
      </c>
      <c r="R210" s="635"/>
      <c r="S210" s="636"/>
      <c r="T210" s="634" t="s">
        <v>9</v>
      </c>
      <c r="U210" s="635"/>
      <c r="V210" s="636"/>
      <c r="W210" s="637" t="s">
        <v>374</v>
      </c>
      <c r="X210" s="638"/>
      <c r="Y210" s="639"/>
      <c r="Z210" s="634" t="s">
        <v>272</v>
      </c>
      <c r="AA210" s="635"/>
      <c r="AB210" s="636"/>
      <c r="AC210" s="637" t="s">
        <v>375</v>
      </c>
      <c r="AD210" s="638"/>
      <c r="AE210" s="639"/>
      <c r="AF210" s="637" t="s">
        <v>376</v>
      </c>
      <c r="AG210" s="638"/>
      <c r="AH210" s="639"/>
      <c r="AI210" s="633"/>
      <c r="AJ210" s="375"/>
      <c r="AK210" s="284"/>
      <c r="AL210" s="164"/>
      <c r="AM210" s="328">
        <f t="shared" si="129"/>
        <v>0</v>
      </c>
      <c r="AN210" s="311"/>
      <c r="AO210" s="311"/>
      <c r="AP210" s="284" t="e">
        <f t="shared" si="113"/>
        <v>#VALUE!</v>
      </c>
      <c r="AQ210" s="164" t="e">
        <f t="shared" si="116"/>
        <v>#VALUE!</v>
      </c>
      <c r="AR210" s="311"/>
      <c r="AS210" s="311"/>
      <c r="AT210" s="152"/>
      <c r="AW210" s="96" t="e">
        <f>I210+L210+O210+R210+U210+W210</f>
        <v>#VALUE!</v>
      </c>
      <c r="AX210" s="118" t="e">
        <f>H210+K210+N210+Q210+T210+#REF!</f>
        <v>#VALUE!</v>
      </c>
      <c r="AY210" s="152" t="e">
        <f t="shared" si="132"/>
        <v>#VALUE!</v>
      </c>
    </row>
    <row r="211" spans="1:51">
      <c r="A211" s="142"/>
      <c r="B211" s="143"/>
      <c r="C211" s="144"/>
      <c r="D211" s="144"/>
      <c r="E211" s="145"/>
      <c r="F211" s="146"/>
      <c r="G211" s="146"/>
      <c r="H211" s="491" t="s">
        <v>237</v>
      </c>
      <c r="I211" s="141" t="s">
        <v>238</v>
      </c>
      <c r="J211" s="489" t="s">
        <v>235</v>
      </c>
      <c r="K211" s="491" t="s">
        <v>237</v>
      </c>
      <c r="L211" s="141" t="s">
        <v>238</v>
      </c>
      <c r="M211" s="489" t="s">
        <v>235</v>
      </c>
      <c r="N211" s="491" t="s">
        <v>237</v>
      </c>
      <c r="O211" s="141" t="s">
        <v>238</v>
      </c>
      <c r="P211" s="489" t="s">
        <v>235</v>
      </c>
      <c r="Q211" s="491" t="s">
        <v>237</v>
      </c>
      <c r="R211" s="141" t="s">
        <v>238</v>
      </c>
      <c r="S211" s="489" t="s">
        <v>235</v>
      </c>
      <c r="T211" s="491" t="s">
        <v>237</v>
      </c>
      <c r="U211" s="141" t="s">
        <v>238</v>
      </c>
      <c r="V211" s="489" t="s">
        <v>235</v>
      </c>
      <c r="W211" s="491" t="s">
        <v>237</v>
      </c>
      <c r="X211" s="141" t="s">
        <v>238</v>
      </c>
      <c r="Y211" s="489" t="s">
        <v>235</v>
      </c>
      <c r="Z211" s="491" t="s">
        <v>237</v>
      </c>
      <c r="AA211" s="141" t="s">
        <v>238</v>
      </c>
      <c r="AB211" s="489" t="s">
        <v>235</v>
      </c>
      <c r="AC211" s="491" t="s">
        <v>237</v>
      </c>
      <c r="AD211" s="141" t="s">
        <v>238</v>
      </c>
      <c r="AE211" s="489" t="s">
        <v>235</v>
      </c>
      <c r="AF211" s="491" t="s">
        <v>237</v>
      </c>
      <c r="AG211" s="141" t="s">
        <v>238</v>
      </c>
      <c r="AH211" s="489" t="s">
        <v>235</v>
      </c>
      <c r="AI211" s="146"/>
      <c r="AJ211" s="376"/>
      <c r="AK211" s="284"/>
      <c r="AL211" s="164"/>
      <c r="AM211" s="328">
        <f t="shared" si="129"/>
        <v>0</v>
      </c>
      <c r="AN211" s="278"/>
      <c r="AO211" s="278"/>
      <c r="AP211" s="284" t="e">
        <f t="shared" si="113"/>
        <v>#VALUE!</v>
      </c>
      <c r="AQ211" s="164" t="e">
        <f t="shared" si="116"/>
        <v>#VALUE!</v>
      </c>
      <c r="AR211" s="278"/>
      <c r="AS211" s="278"/>
      <c r="AW211" s="96" t="e">
        <f t="shared" ref="AW211" si="133">I211+L211+O211+R211+U211+X211</f>
        <v>#VALUE!</v>
      </c>
      <c r="AX211" s="118" t="e">
        <f t="shared" ref="AX211" si="134">H211+K211+N211+Q211+T211+W211</f>
        <v>#VALUE!</v>
      </c>
      <c r="AY211" s="152" t="e">
        <f t="shared" si="132"/>
        <v>#VALUE!</v>
      </c>
    </row>
    <row r="212" spans="1:51" ht="15" customHeight="1">
      <c r="A212" s="147"/>
      <c r="B212" s="148"/>
      <c r="C212" s="149"/>
      <c r="D212" s="149"/>
      <c r="E212" s="150"/>
      <c r="F212" s="151"/>
      <c r="G212" s="151"/>
      <c r="H212" s="151"/>
      <c r="I212" s="151"/>
      <c r="J212" s="151"/>
      <c r="K212" s="151"/>
      <c r="L212" s="151"/>
      <c r="M212" s="151"/>
      <c r="N212" s="151"/>
      <c r="O212" s="151"/>
      <c r="P212" s="151"/>
      <c r="Q212" s="151"/>
      <c r="R212" s="151"/>
      <c r="S212" s="151"/>
      <c r="T212" s="151"/>
      <c r="U212" s="151"/>
      <c r="V212" s="151"/>
      <c r="W212" s="151"/>
      <c r="X212" s="151"/>
      <c r="Y212" s="151"/>
      <c r="Z212" s="151"/>
      <c r="AA212" s="151"/>
      <c r="AB212" s="151"/>
      <c r="AC212" s="151"/>
      <c r="AD212" s="151"/>
      <c r="AE212" s="151"/>
      <c r="AF212" s="151"/>
      <c r="AG212" s="151"/>
      <c r="AH212" s="151"/>
      <c r="AI212" s="151"/>
      <c r="AJ212" s="376"/>
      <c r="AK212" s="284">
        <f t="shared" ref="AK212" si="135">H212+K212+N212+Q212+T212+W212+Z212+AC212+AF212</f>
        <v>0</v>
      </c>
      <c r="AL212" s="164" t="b">
        <f t="shared" ref="AL212" si="136">AK212=G212</f>
        <v>1</v>
      </c>
      <c r="AM212" s="284">
        <f t="shared" ref="AM212" si="137">G212-AK212</f>
        <v>0</v>
      </c>
      <c r="AN212" s="278"/>
      <c r="AO212" s="278"/>
      <c r="AP212" s="284">
        <f t="shared" si="113"/>
        <v>0</v>
      </c>
      <c r="AQ212" s="164" t="b">
        <f t="shared" si="116"/>
        <v>1</v>
      </c>
      <c r="AR212" s="278"/>
      <c r="AS212" s="278"/>
      <c r="AV212" s="42" t="b">
        <f t="shared" ref="AV212" si="138">G212=AU212</f>
        <v>1</v>
      </c>
      <c r="AW212" s="96">
        <f t="shared" ref="AW212" si="139">I212+L212+O212+R212+U212+X212</f>
        <v>0</v>
      </c>
      <c r="AX212" s="118">
        <f t="shared" ref="AX212" si="140">H212+K212+N212+Q212+T212+W212</f>
        <v>0</v>
      </c>
      <c r="AY212" s="152" t="b">
        <f t="shared" ref="AY212" si="141">G212=AX212</f>
        <v>1</v>
      </c>
    </row>
    <row r="213" spans="1:51" s="117" customFormat="1">
      <c r="A213" s="115"/>
      <c r="B213" s="108" t="s">
        <v>22</v>
      </c>
      <c r="C213" s="630" t="s">
        <v>90</v>
      </c>
      <c r="D213" s="651"/>
      <c r="E213" s="652"/>
      <c r="F213" s="109" t="s">
        <v>146</v>
      </c>
      <c r="G213" s="116">
        <f>G214</f>
        <v>109500000</v>
      </c>
      <c r="H213" s="116">
        <f t="shared" ref="H213:AF213" si="142">H214</f>
        <v>0</v>
      </c>
      <c r="I213" s="116">
        <f t="shared" si="142"/>
        <v>0</v>
      </c>
      <c r="J213" s="116">
        <f t="shared" si="142"/>
        <v>0</v>
      </c>
      <c r="K213" s="116">
        <f t="shared" si="142"/>
        <v>0</v>
      </c>
      <c r="L213" s="116" t="e">
        <f t="shared" si="142"/>
        <v>#REF!</v>
      </c>
      <c r="M213" s="116" t="e">
        <f t="shared" si="142"/>
        <v>#REF!</v>
      </c>
      <c r="N213" s="116">
        <f t="shared" si="142"/>
        <v>109500000</v>
      </c>
      <c r="O213" s="116">
        <f t="shared" si="142"/>
        <v>0</v>
      </c>
      <c r="P213" s="116">
        <f t="shared" si="142"/>
        <v>109500000</v>
      </c>
      <c r="Q213" s="116">
        <f t="shared" si="142"/>
        <v>0</v>
      </c>
      <c r="R213" s="116">
        <f t="shared" si="142"/>
        <v>0</v>
      </c>
      <c r="S213" s="116">
        <f t="shared" si="142"/>
        <v>0</v>
      </c>
      <c r="T213" s="116">
        <f t="shared" si="142"/>
        <v>0</v>
      </c>
      <c r="U213" s="116">
        <f t="shared" si="142"/>
        <v>0</v>
      </c>
      <c r="V213" s="116">
        <f t="shared" si="142"/>
        <v>0</v>
      </c>
      <c r="W213" s="116">
        <f t="shared" si="142"/>
        <v>0</v>
      </c>
      <c r="X213" s="116">
        <f t="shared" si="142"/>
        <v>0</v>
      </c>
      <c r="Y213" s="116">
        <f t="shared" si="142"/>
        <v>0</v>
      </c>
      <c r="Z213" s="116">
        <f t="shared" si="142"/>
        <v>0</v>
      </c>
      <c r="AA213" s="116">
        <f t="shared" si="142"/>
        <v>0</v>
      </c>
      <c r="AB213" s="116">
        <f t="shared" si="142"/>
        <v>0</v>
      </c>
      <c r="AC213" s="116">
        <f t="shared" si="142"/>
        <v>0</v>
      </c>
      <c r="AD213" s="116">
        <f t="shared" si="142"/>
        <v>0</v>
      </c>
      <c r="AE213" s="116">
        <f t="shared" si="142"/>
        <v>0</v>
      </c>
      <c r="AF213" s="116">
        <f t="shared" si="142"/>
        <v>0</v>
      </c>
      <c r="AG213" s="116">
        <f t="shared" ref="AG213:AH213" si="143">AG214</f>
        <v>0</v>
      </c>
      <c r="AH213" s="116">
        <f t="shared" si="143"/>
        <v>0</v>
      </c>
      <c r="AI213" s="94"/>
      <c r="AJ213" s="373"/>
      <c r="AK213" s="314">
        <f t="shared" ref="AK213:AK214" si="144">H213+K213+N213+Q213+T213+W213+Z213+AC213+AF213</f>
        <v>109500000</v>
      </c>
      <c r="AL213" s="164" t="b">
        <f t="shared" si="59"/>
        <v>1</v>
      </c>
      <c r="AM213" s="284">
        <f t="shared" si="60"/>
        <v>0</v>
      </c>
      <c r="AN213" s="221"/>
      <c r="AO213" s="221"/>
      <c r="AP213" s="284">
        <f t="shared" si="113"/>
        <v>109500000</v>
      </c>
      <c r="AQ213" s="164" t="b">
        <f t="shared" si="116"/>
        <v>1</v>
      </c>
      <c r="AR213" s="221"/>
      <c r="AS213" s="221"/>
      <c r="AT213" s="236"/>
      <c r="AU213" s="118" t="e">
        <f t="shared" si="109"/>
        <v>#REF!</v>
      </c>
      <c r="AV213" s="110" t="e">
        <f t="shared" si="110"/>
        <v>#REF!</v>
      </c>
      <c r="AW213" s="96" t="e">
        <f t="shared" si="65"/>
        <v>#REF!</v>
      </c>
      <c r="AX213" s="118">
        <f t="shared" si="66"/>
        <v>109500000</v>
      </c>
      <c r="AY213" s="152" t="b">
        <f t="shared" si="63"/>
        <v>1</v>
      </c>
    </row>
    <row r="214" spans="1:51" s="80" customFormat="1">
      <c r="A214" s="337"/>
      <c r="B214" s="338"/>
      <c r="C214" s="339"/>
      <c r="D214" s="645" t="s">
        <v>69</v>
      </c>
      <c r="E214" s="646"/>
      <c r="F214" s="81" t="s">
        <v>132</v>
      </c>
      <c r="G214" s="87">
        <f t="shared" ref="G214:AI214" si="145">SUM(G215:G218)</f>
        <v>109500000</v>
      </c>
      <c r="H214" s="87">
        <f t="shared" si="145"/>
        <v>0</v>
      </c>
      <c r="I214" s="87">
        <f t="shared" si="145"/>
        <v>0</v>
      </c>
      <c r="J214" s="87">
        <f t="shared" si="145"/>
        <v>0</v>
      </c>
      <c r="K214" s="87">
        <f t="shared" si="145"/>
        <v>0</v>
      </c>
      <c r="L214" s="87" t="e">
        <f t="shared" si="145"/>
        <v>#REF!</v>
      </c>
      <c r="M214" s="87" t="e">
        <f t="shared" si="145"/>
        <v>#REF!</v>
      </c>
      <c r="N214" s="87">
        <f t="shared" si="145"/>
        <v>109500000</v>
      </c>
      <c r="O214" s="87">
        <f t="shared" si="145"/>
        <v>0</v>
      </c>
      <c r="P214" s="87">
        <f t="shared" si="145"/>
        <v>109500000</v>
      </c>
      <c r="Q214" s="87">
        <f t="shared" si="145"/>
        <v>0</v>
      </c>
      <c r="R214" s="87">
        <f t="shared" si="145"/>
        <v>0</v>
      </c>
      <c r="S214" s="87">
        <f t="shared" si="145"/>
        <v>0</v>
      </c>
      <c r="T214" s="87">
        <f t="shared" si="145"/>
        <v>0</v>
      </c>
      <c r="U214" s="87">
        <f t="shared" si="145"/>
        <v>0</v>
      </c>
      <c r="V214" s="87">
        <f t="shared" si="145"/>
        <v>0</v>
      </c>
      <c r="W214" s="87">
        <f t="shared" si="145"/>
        <v>0</v>
      </c>
      <c r="X214" s="87">
        <f t="shared" si="145"/>
        <v>0</v>
      </c>
      <c r="Y214" s="87">
        <f t="shared" si="145"/>
        <v>0</v>
      </c>
      <c r="Z214" s="87">
        <f t="shared" si="145"/>
        <v>0</v>
      </c>
      <c r="AA214" s="87">
        <f t="shared" si="145"/>
        <v>0</v>
      </c>
      <c r="AB214" s="87">
        <f t="shared" si="145"/>
        <v>0</v>
      </c>
      <c r="AC214" s="87">
        <f t="shared" si="145"/>
        <v>0</v>
      </c>
      <c r="AD214" s="87">
        <f t="shared" si="145"/>
        <v>0</v>
      </c>
      <c r="AE214" s="87">
        <f t="shared" si="145"/>
        <v>0</v>
      </c>
      <c r="AF214" s="87">
        <f t="shared" si="145"/>
        <v>0</v>
      </c>
      <c r="AG214" s="87">
        <f t="shared" si="145"/>
        <v>0</v>
      </c>
      <c r="AH214" s="87">
        <f t="shared" si="145"/>
        <v>0</v>
      </c>
      <c r="AI214" s="87">
        <f t="shared" si="145"/>
        <v>0</v>
      </c>
      <c r="AJ214" s="372"/>
      <c r="AK214" s="284">
        <f t="shared" si="144"/>
        <v>109500000</v>
      </c>
      <c r="AL214" s="164" t="b">
        <f t="shared" si="59"/>
        <v>1</v>
      </c>
      <c r="AM214" s="284">
        <f t="shared" si="60"/>
        <v>0</v>
      </c>
      <c r="AN214" s="164"/>
      <c r="AO214" s="164"/>
      <c r="AP214" s="284">
        <f t="shared" si="113"/>
        <v>109500000</v>
      </c>
      <c r="AQ214" s="164" t="b">
        <f t="shared" si="116"/>
        <v>1</v>
      </c>
      <c r="AR214" s="164"/>
      <c r="AS214" s="164"/>
      <c r="AU214" s="341" t="e">
        <f t="shared" si="109"/>
        <v>#REF!</v>
      </c>
      <c r="AV214" s="59" t="e">
        <f t="shared" si="110"/>
        <v>#REF!</v>
      </c>
      <c r="AW214" s="335" t="e">
        <f t="shared" si="65"/>
        <v>#REF!</v>
      </c>
      <c r="AX214" s="336">
        <f t="shared" si="66"/>
        <v>109500000</v>
      </c>
      <c r="AY214" s="152" t="b">
        <f t="shared" si="63"/>
        <v>1</v>
      </c>
    </row>
    <row r="215" spans="1:51" s="153" customFormat="1">
      <c r="A215" s="332"/>
      <c r="B215" s="333"/>
      <c r="C215" s="334"/>
      <c r="D215" s="334"/>
      <c r="E215" s="88" t="s">
        <v>91</v>
      </c>
      <c r="F215" s="71" t="s">
        <v>92</v>
      </c>
      <c r="G215" s="69">
        <v>25000000</v>
      </c>
      <c r="H215" s="69"/>
      <c r="I215" s="70"/>
      <c r="J215" s="70"/>
      <c r="K215" s="70"/>
      <c r="L215" s="70">
        <v>28380000</v>
      </c>
      <c r="M215" s="70">
        <f>K215-L215</f>
        <v>-28380000</v>
      </c>
      <c r="N215" s="70">
        <f>G215</f>
        <v>25000000</v>
      </c>
      <c r="O215" s="70"/>
      <c r="P215" s="70">
        <f>N215-O215</f>
        <v>25000000</v>
      </c>
      <c r="Q215" s="70"/>
      <c r="R215" s="70"/>
      <c r="S215" s="70"/>
      <c r="T215" s="70"/>
      <c r="U215" s="70"/>
      <c r="V215" s="70"/>
      <c r="W215" s="70"/>
      <c r="X215" s="70"/>
      <c r="Y215" s="70"/>
      <c r="Z215" s="70"/>
      <c r="AA215" s="70"/>
      <c r="AB215" s="70"/>
      <c r="AC215" s="70"/>
      <c r="AD215" s="70"/>
      <c r="AE215" s="70"/>
      <c r="AF215" s="70"/>
      <c r="AG215" s="70"/>
      <c r="AH215" s="70"/>
      <c r="AI215" s="71"/>
      <c r="AJ215" s="374"/>
      <c r="AK215" s="284">
        <f>H215+K215+N215+Q215+T215+W215+Z215+AC215+AF215</f>
        <v>25000000</v>
      </c>
      <c r="AL215" s="164" t="b">
        <f t="shared" si="59"/>
        <v>1</v>
      </c>
      <c r="AM215" s="284">
        <f t="shared" si="60"/>
        <v>0</v>
      </c>
      <c r="AN215" s="232"/>
      <c r="AO215" s="232"/>
      <c r="AP215" s="284">
        <f t="shared" si="113"/>
        <v>25000000</v>
      </c>
      <c r="AQ215" s="164" t="b">
        <f t="shared" si="116"/>
        <v>1</v>
      </c>
      <c r="AR215" s="232"/>
      <c r="AS215" s="232"/>
      <c r="AU215" s="335">
        <f t="shared" si="109"/>
        <v>50000000</v>
      </c>
      <c r="AV215" s="72" t="b">
        <f t="shared" si="110"/>
        <v>0</v>
      </c>
      <c r="AW215" s="335">
        <f t="shared" si="65"/>
        <v>28380000</v>
      </c>
      <c r="AX215" s="336">
        <f t="shared" si="66"/>
        <v>25000000</v>
      </c>
      <c r="AY215" s="152" t="b">
        <f t="shared" si="63"/>
        <v>1</v>
      </c>
    </row>
    <row r="216" spans="1:51" s="153" customFormat="1">
      <c r="A216" s="332"/>
      <c r="B216" s="333"/>
      <c r="C216" s="334"/>
      <c r="D216" s="334"/>
      <c r="E216" s="88" t="s">
        <v>93</v>
      </c>
      <c r="F216" s="71" t="s">
        <v>94</v>
      </c>
      <c r="G216" s="69">
        <v>10000000</v>
      </c>
      <c r="H216" s="69"/>
      <c r="I216" s="70"/>
      <c r="J216" s="70"/>
      <c r="K216" s="70"/>
      <c r="L216" s="70" t="e">
        <f>#REF!</f>
        <v>#REF!</v>
      </c>
      <c r="M216" s="70" t="e">
        <f t="shared" ref="M216:M217" si="146">K216-L216</f>
        <v>#REF!</v>
      </c>
      <c r="N216" s="70">
        <f>G216</f>
        <v>10000000</v>
      </c>
      <c r="O216" s="70"/>
      <c r="P216" s="70">
        <f t="shared" ref="P216:P218" si="147">N216-O216</f>
        <v>10000000</v>
      </c>
      <c r="Q216" s="70"/>
      <c r="R216" s="70"/>
      <c r="S216" s="70"/>
      <c r="T216" s="70"/>
      <c r="U216" s="70"/>
      <c r="V216" s="70"/>
      <c r="W216" s="70"/>
      <c r="X216" s="70"/>
      <c r="Y216" s="70"/>
      <c r="Z216" s="70"/>
      <c r="AA216" s="70"/>
      <c r="AB216" s="70"/>
      <c r="AC216" s="70"/>
      <c r="AD216" s="70"/>
      <c r="AE216" s="70"/>
      <c r="AF216" s="70"/>
      <c r="AG216" s="70"/>
      <c r="AH216" s="70"/>
      <c r="AI216" s="71"/>
      <c r="AJ216" s="374"/>
      <c r="AK216" s="284">
        <f t="shared" ref="AK216:AK218" si="148">H216+K216+N216+Q216+T216+W216+Z216+AC216+AF216</f>
        <v>10000000</v>
      </c>
      <c r="AL216" s="164" t="b">
        <f t="shared" si="59"/>
        <v>1</v>
      </c>
      <c r="AM216" s="284">
        <f t="shared" si="60"/>
        <v>0</v>
      </c>
      <c r="AN216" s="232"/>
      <c r="AO216" s="232"/>
      <c r="AP216" s="284">
        <f t="shared" si="113"/>
        <v>10000000</v>
      </c>
      <c r="AQ216" s="164" t="b">
        <f t="shared" si="116"/>
        <v>1</v>
      </c>
      <c r="AR216" s="232"/>
      <c r="AS216" s="232"/>
      <c r="AU216" s="335" t="e">
        <f t="shared" si="109"/>
        <v>#REF!</v>
      </c>
      <c r="AV216" s="72" t="e">
        <f t="shared" si="110"/>
        <v>#REF!</v>
      </c>
      <c r="AW216" s="335" t="e">
        <f t="shared" si="65"/>
        <v>#REF!</v>
      </c>
      <c r="AX216" s="336">
        <f t="shared" si="66"/>
        <v>10000000</v>
      </c>
      <c r="AY216" s="152" t="b">
        <f t="shared" si="63"/>
        <v>1</v>
      </c>
    </row>
    <row r="217" spans="1:51" s="153" customFormat="1">
      <c r="A217" s="332"/>
      <c r="B217" s="333"/>
      <c r="C217" s="334"/>
      <c r="D217" s="334"/>
      <c r="E217" s="88" t="s">
        <v>95</v>
      </c>
      <c r="F217" s="71" t="s">
        <v>96</v>
      </c>
      <c r="G217" s="69">
        <v>14500000</v>
      </c>
      <c r="H217" s="69"/>
      <c r="I217" s="70"/>
      <c r="J217" s="70"/>
      <c r="K217" s="70"/>
      <c r="L217" s="70" t="e">
        <f>#REF!</f>
        <v>#REF!</v>
      </c>
      <c r="M217" s="70" t="e">
        <f t="shared" si="146"/>
        <v>#REF!</v>
      </c>
      <c r="N217" s="70">
        <f>G217</f>
        <v>14500000</v>
      </c>
      <c r="O217" s="70"/>
      <c r="P217" s="70">
        <f t="shared" si="147"/>
        <v>14500000</v>
      </c>
      <c r="Q217" s="70"/>
      <c r="R217" s="70"/>
      <c r="S217" s="70"/>
      <c r="T217" s="70"/>
      <c r="U217" s="70"/>
      <c r="V217" s="70"/>
      <c r="W217" s="70"/>
      <c r="X217" s="70"/>
      <c r="Y217" s="70"/>
      <c r="Z217" s="70"/>
      <c r="AA217" s="70"/>
      <c r="AB217" s="70"/>
      <c r="AC217" s="70"/>
      <c r="AD217" s="70"/>
      <c r="AE217" s="70"/>
      <c r="AF217" s="70"/>
      <c r="AG217" s="70"/>
      <c r="AH217" s="70"/>
      <c r="AI217" s="71"/>
      <c r="AJ217" s="374"/>
      <c r="AK217" s="284">
        <f t="shared" si="148"/>
        <v>14500000</v>
      </c>
      <c r="AL217" s="164" t="b">
        <f t="shared" si="59"/>
        <v>1</v>
      </c>
      <c r="AM217" s="284">
        <f t="shared" si="60"/>
        <v>0</v>
      </c>
      <c r="AN217" s="232"/>
      <c r="AO217" s="232"/>
      <c r="AP217" s="284">
        <f t="shared" si="113"/>
        <v>14500000</v>
      </c>
      <c r="AQ217" s="164" t="b">
        <f t="shared" si="116"/>
        <v>1</v>
      </c>
      <c r="AR217" s="232"/>
      <c r="AS217" s="232"/>
      <c r="AU217" s="335" t="e">
        <f t="shared" si="109"/>
        <v>#REF!</v>
      </c>
      <c r="AV217" s="72" t="e">
        <f t="shared" si="110"/>
        <v>#REF!</v>
      </c>
      <c r="AW217" s="335" t="e">
        <f t="shared" si="65"/>
        <v>#REF!</v>
      </c>
      <c r="AX217" s="336">
        <f t="shared" si="66"/>
        <v>14500000</v>
      </c>
      <c r="AY217" s="152" t="b">
        <f t="shared" si="63"/>
        <v>1</v>
      </c>
    </row>
    <row r="218" spans="1:51" s="153" customFormat="1" ht="30">
      <c r="A218" s="332"/>
      <c r="B218" s="333"/>
      <c r="C218" s="334"/>
      <c r="D218" s="334"/>
      <c r="E218" s="88" t="s">
        <v>333</v>
      </c>
      <c r="F218" s="71" t="s">
        <v>334</v>
      </c>
      <c r="G218" s="69">
        <v>60000000</v>
      </c>
      <c r="H218" s="69"/>
      <c r="I218" s="70"/>
      <c r="J218" s="70"/>
      <c r="K218" s="70"/>
      <c r="L218" s="70"/>
      <c r="M218" s="70"/>
      <c r="N218" s="70">
        <f>G218</f>
        <v>60000000</v>
      </c>
      <c r="O218" s="70"/>
      <c r="P218" s="70">
        <f t="shared" si="147"/>
        <v>60000000</v>
      </c>
      <c r="Q218" s="70"/>
      <c r="R218" s="70"/>
      <c r="S218" s="70"/>
      <c r="T218" s="70"/>
      <c r="U218" s="70"/>
      <c r="V218" s="70"/>
      <c r="W218" s="70"/>
      <c r="X218" s="70"/>
      <c r="Y218" s="70"/>
      <c r="Z218" s="70"/>
      <c r="AA218" s="70"/>
      <c r="AB218" s="70">
        <f>Z218-AA218</f>
        <v>0</v>
      </c>
      <c r="AC218" s="70"/>
      <c r="AD218" s="70"/>
      <c r="AE218" s="70"/>
      <c r="AF218" s="70"/>
      <c r="AG218" s="70"/>
      <c r="AH218" s="70"/>
      <c r="AI218" s="71"/>
      <c r="AJ218" s="374"/>
      <c r="AK218" s="284">
        <f t="shared" si="148"/>
        <v>60000000</v>
      </c>
      <c r="AL218" s="164" t="b">
        <f t="shared" si="59"/>
        <v>1</v>
      </c>
      <c r="AM218" s="284">
        <f t="shared" si="60"/>
        <v>0</v>
      </c>
      <c r="AN218" s="232"/>
      <c r="AO218" s="232"/>
      <c r="AP218" s="284">
        <f t="shared" ref="AP218:AP233" si="149">H218+K218+N218+Q218+T218+W218+Z218+AC218+AF218</f>
        <v>60000000</v>
      </c>
      <c r="AQ218" s="164" t="b">
        <f t="shared" si="116"/>
        <v>1</v>
      </c>
      <c r="AR218" s="232"/>
      <c r="AS218" s="232"/>
      <c r="AU218" s="335"/>
      <c r="AV218" s="72"/>
      <c r="AW218" s="335"/>
      <c r="AX218" s="336"/>
      <c r="AY218" s="152"/>
    </row>
    <row r="219" spans="1:51" s="153" customFormat="1">
      <c r="A219" s="332"/>
      <c r="B219" s="333"/>
      <c r="C219" s="334"/>
      <c r="D219" s="334"/>
      <c r="E219" s="88"/>
      <c r="F219" s="71"/>
      <c r="G219" s="69"/>
      <c r="H219" s="69"/>
      <c r="I219" s="70"/>
      <c r="J219" s="70"/>
      <c r="K219" s="70"/>
      <c r="L219" s="70"/>
      <c r="M219" s="70"/>
      <c r="N219" s="70"/>
      <c r="O219" s="70"/>
      <c r="P219" s="70"/>
      <c r="Q219" s="70"/>
      <c r="R219" s="70"/>
      <c r="S219" s="70"/>
      <c r="T219" s="70"/>
      <c r="U219" s="70"/>
      <c r="V219" s="70"/>
      <c r="W219" s="70"/>
      <c r="X219" s="70"/>
      <c r="Y219" s="70"/>
      <c r="Z219" s="70"/>
      <c r="AA219" s="70"/>
      <c r="AB219" s="70"/>
      <c r="AC219" s="70"/>
      <c r="AD219" s="70"/>
      <c r="AE219" s="70"/>
      <c r="AF219" s="70"/>
      <c r="AG219" s="70"/>
      <c r="AH219" s="70"/>
      <c r="AI219" s="71"/>
      <c r="AJ219" s="374"/>
      <c r="AK219" s="284"/>
      <c r="AL219" s="164"/>
      <c r="AM219" s="284"/>
      <c r="AN219" s="232"/>
      <c r="AO219" s="232"/>
      <c r="AP219" s="284">
        <f t="shared" si="149"/>
        <v>0</v>
      </c>
      <c r="AQ219" s="164" t="b">
        <f t="shared" ref="AQ219:AQ233" si="150">AP219=G219</f>
        <v>1</v>
      </c>
      <c r="AR219" s="232"/>
      <c r="AS219" s="232"/>
      <c r="AU219" s="335"/>
      <c r="AV219" s="72"/>
      <c r="AW219" s="335"/>
      <c r="AX219" s="336"/>
      <c r="AY219" s="152"/>
    </row>
    <row r="220" spans="1:51" s="153" customFormat="1">
      <c r="A220" s="360"/>
      <c r="B220" s="177"/>
      <c r="C220" s="177"/>
      <c r="D220" s="177"/>
      <c r="E220" s="177"/>
      <c r="F220" s="177"/>
      <c r="G220" s="178"/>
      <c r="H220" s="178"/>
      <c r="I220" s="179"/>
      <c r="J220" s="179"/>
      <c r="K220" s="179"/>
      <c r="L220" s="179"/>
      <c r="M220" s="179"/>
      <c r="N220" s="179"/>
      <c r="O220" s="179"/>
      <c r="P220" s="179"/>
      <c r="Q220" s="179"/>
      <c r="R220" s="179"/>
      <c r="S220" s="179"/>
      <c r="T220" s="179"/>
      <c r="U220" s="179"/>
      <c r="V220" s="179"/>
      <c r="W220" s="179"/>
      <c r="X220" s="179"/>
      <c r="Y220" s="179"/>
      <c r="Z220" s="179"/>
      <c r="AA220" s="179"/>
      <c r="AB220" s="179"/>
      <c r="AC220" s="179"/>
      <c r="AD220" s="179"/>
      <c r="AE220" s="179"/>
      <c r="AF220" s="179"/>
      <c r="AG220" s="179"/>
      <c r="AH220" s="179"/>
      <c r="AI220" s="177"/>
      <c r="AJ220" s="374"/>
      <c r="AK220" s="284"/>
      <c r="AL220" s="164"/>
      <c r="AM220" s="284"/>
      <c r="AN220" s="232"/>
      <c r="AO220" s="232"/>
      <c r="AP220" s="284">
        <f t="shared" si="149"/>
        <v>0</v>
      </c>
      <c r="AQ220" s="164" t="b">
        <f t="shared" si="150"/>
        <v>1</v>
      </c>
      <c r="AR220" s="232"/>
      <c r="AS220" s="232"/>
      <c r="AU220" s="335"/>
      <c r="AV220" s="72"/>
      <c r="AW220" s="335"/>
      <c r="AX220" s="336"/>
      <c r="AY220" s="152"/>
    </row>
    <row r="221" spans="1:51" s="153" customFormat="1">
      <c r="A221" s="361"/>
      <c r="B221" s="232"/>
      <c r="C221" s="232"/>
      <c r="D221" s="232"/>
      <c r="E221" s="232"/>
      <c r="F221" s="232"/>
      <c r="G221" s="233"/>
      <c r="H221" s="233"/>
      <c r="I221" s="234"/>
      <c r="J221" s="234"/>
      <c r="K221" s="234"/>
      <c r="L221" s="234"/>
      <c r="M221" s="234"/>
      <c r="N221" s="234"/>
      <c r="O221" s="234"/>
      <c r="P221" s="234"/>
      <c r="Q221" s="234"/>
      <c r="R221" s="234"/>
      <c r="S221" s="234"/>
      <c r="T221" s="234"/>
      <c r="U221" s="234"/>
      <c r="V221" s="234"/>
      <c r="W221" s="234"/>
      <c r="X221" s="234"/>
      <c r="Y221" s="234"/>
      <c r="Z221" s="234"/>
      <c r="AA221" s="234"/>
      <c r="AB221" s="234"/>
      <c r="AC221" s="234"/>
      <c r="AD221" s="234"/>
      <c r="AE221" s="234"/>
      <c r="AF221" s="234"/>
      <c r="AG221" s="234"/>
      <c r="AH221" s="234"/>
      <c r="AI221" s="232"/>
      <c r="AJ221" s="374"/>
      <c r="AK221" s="284"/>
      <c r="AL221" s="164"/>
      <c r="AM221" s="284"/>
      <c r="AN221" s="232"/>
      <c r="AO221" s="232"/>
      <c r="AP221" s="284">
        <f t="shared" si="149"/>
        <v>0</v>
      </c>
      <c r="AQ221" s="164" t="b">
        <f t="shared" si="150"/>
        <v>1</v>
      </c>
      <c r="AR221" s="232"/>
      <c r="AS221" s="232"/>
      <c r="AU221" s="335"/>
      <c r="AV221" s="72"/>
      <c r="AW221" s="335"/>
      <c r="AX221" s="336"/>
      <c r="AY221" s="152"/>
    </row>
    <row r="222" spans="1:51" s="153" customFormat="1">
      <c r="A222" s="361"/>
      <c r="B222" s="232"/>
      <c r="C222" s="232"/>
      <c r="D222" s="232"/>
      <c r="E222" s="232"/>
      <c r="F222" s="232"/>
      <c r="G222" s="233"/>
      <c r="H222" s="233"/>
      <c r="I222" s="234"/>
      <c r="J222" s="234"/>
      <c r="K222" s="234"/>
      <c r="L222" s="234"/>
      <c r="M222" s="234"/>
      <c r="N222" s="234"/>
      <c r="O222" s="234"/>
      <c r="P222" s="234"/>
      <c r="Q222" s="234"/>
      <c r="R222" s="234"/>
      <c r="S222" s="234"/>
      <c r="T222" s="234"/>
      <c r="U222" s="234"/>
      <c r="V222" s="234"/>
      <c r="W222" s="234"/>
      <c r="X222" s="234"/>
      <c r="Y222" s="234"/>
      <c r="Z222" s="234"/>
      <c r="AA222" s="234"/>
      <c r="AB222" s="234"/>
      <c r="AC222" s="234"/>
      <c r="AD222" s="234"/>
      <c r="AE222" s="234"/>
      <c r="AF222" s="234"/>
      <c r="AG222" s="234"/>
      <c r="AH222" s="234"/>
      <c r="AI222" s="232"/>
      <c r="AJ222" s="374"/>
      <c r="AK222" s="284"/>
      <c r="AL222" s="164"/>
      <c r="AM222" s="284"/>
      <c r="AN222" s="232"/>
      <c r="AO222" s="232"/>
      <c r="AP222" s="284">
        <f t="shared" si="149"/>
        <v>0</v>
      </c>
      <c r="AQ222" s="164" t="b">
        <f t="shared" si="150"/>
        <v>1</v>
      </c>
      <c r="AR222" s="232"/>
      <c r="AS222" s="232"/>
      <c r="AU222" s="335"/>
      <c r="AV222" s="72"/>
      <c r="AW222" s="335"/>
      <c r="AX222" s="336"/>
      <c r="AY222" s="152"/>
    </row>
    <row r="223" spans="1:51" s="3" customFormat="1">
      <c r="A223" s="632" t="s">
        <v>0</v>
      </c>
      <c r="B223" s="632" t="s">
        <v>1</v>
      </c>
      <c r="C223" s="632"/>
      <c r="D223" s="632"/>
      <c r="E223" s="632"/>
      <c r="F223" s="632" t="s">
        <v>3</v>
      </c>
      <c r="G223" s="632" t="s">
        <v>4</v>
      </c>
      <c r="H223" s="637" t="s">
        <v>387</v>
      </c>
      <c r="I223" s="638"/>
      <c r="J223" s="638"/>
      <c r="K223" s="638"/>
      <c r="L223" s="638"/>
      <c r="M223" s="638"/>
      <c r="N223" s="638"/>
      <c r="O223" s="638"/>
      <c r="P223" s="638"/>
      <c r="Q223" s="638"/>
      <c r="R223" s="638"/>
      <c r="S223" s="638"/>
      <c r="T223" s="638"/>
      <c r="U223" s="638"/>
      <c r="V223" s="638"/>
      <c r="W223" s="638"/>
      <c r="X223" s="638"/>
      <c r="Y223" s="638"/>
      <c r="Z223" s="638"/>
      <c r="AA223" s="638"/>
      <c r="AB223" s="638"/>
      <c r="AC223" s="638"/>
      <c r="AD223" s="638"/>
      <c r="AE223" s="638"/>
      <c r="AF223" s="638"/>
      <c r="AG223" s="543"/>
      <c r="AH223" s="544"/>
      <c r="AI223" s="632" t="s">
        <v>11</v>
      </c>
      <c r="AJ223" s="375"/>
      <c r="AK223" s="284"/>
      <c r="AL223" s="164"/>
      <c r="AM223" s="328" t="e">
        <f t="shared" ref="AM223:AM225" si="151">G223-AK223</f>
        <v>#VALUE!</v>
      </c>
      <c r="AN223" s="311"/>
      <c r="AO223" s="311"/>
      <c r="AP223" s="284" t="e">
        <f t="shared" si="149"/>
        <v>#VALUE!</v>
      </c>
      <c r="AQ223" s="164" t="e">
        <f t="shared" si="150"/>
        <v>#VALUE!</v>
      </c>
      <c r="AR223" s="311"/>
      <c r="AS223" s="311"/>
      <c r="AT223" s="152"/>
      <c r="AW223" s="96">
        <f t="shared" ref="AW223" si="152">I223+L223+O223+R223+U223+X223</f>
        <v>0</v>
      </c>
      <c r="AX223" s="118" t="e">
        <f t="shared" ref="AX223" si="153">H223+K223+N223+Q223+T223+W223</f>
        <v>#VALUE!</v>
      </c>
      <c r="AY223" s="152" t="e">
        <f t="shared" ref="AY223:AY225" si="154">G223=AX223</f>
        <v>#VALUE!</v>
      </c>
    </row>
    <row r="224" spans="1:51" s="3" customFormat="1">
      <c r="A224" s="633"/>
      <c r="B224" s="633"/>
      <c r="C224" s="633"/>
      <c r="D224" s="633"/>
      <c r="E224" s="633"/>
      <c r="F224" s="633"/>
      <c r="G224" s="633"/>
      <c r="H224" s="634" t="s">
        <v>5</v>
      </c>
      <c r="I224" s="635"/>
      <c r="J224" s="636"/>
      <c r="K224" s="634" t="s">
        <v>240</v>
      </c>
      <c r="L224" s="635"/>
      <c r="M224" s="636"/>
      <c r="N224" s="634" t="s">
        <v>6</v>
      </c>
      <c r="O224" s="635"/>
      <c r="P224" s="636"/>
      <c r="Q224" s="634" t="s">
        <v>273</v>
      </c>
      <c r="R224" s="635"/>
      <c r="S224" s="636"/>
      <c r="T224" s="634" t="s">
        <v>9</v>
      </c>
      <c r="U224" s="635"/>
      <c r="V224" s="636"/>
      <c r="W224" s="637" t="s">
        <v>374</v>
      </c>
      <c r="X224" s="638"/>
      <c r="Y224" s="639"/>
      <c r="Z224" s="634" t="s">
        <v>272</v>
      </c>
      <c r="AA224" s="635"/>
      <c r="AB224" s="636"/>
      <c r="AC224" s="637" t="s">
        <v>375</v>
      </c>
      <c r="AD224" s="638"/>
      <c r="AE224" s="639"/>
      <c r="AF224" s="637" t="s">
        <v>376</v>
      </c>
      <c r="AG224" s="638"/>
      <c r="AH224" s="639"/>
      <c r="AI224" s="633"/>
      <c r="AJ224" s="375"/>
      <c r="AK224" s="284"/>
      <c r="AL224" s="164"/>
      <c r="AM224" s="328">
        <f t="shared" si="151"/>
        <v>0</v>
      </c>
      <c r="AN224" s="311"/>
      <c r="AO224" s="311"/>
      <c r="AP224" s="284" t="e">
        <f t="shared" si="149"/>
        <v>#VALUE!</v>
      </c>
      <c r="AQ224" s="164" t="e">
        <f t="shared" si="150"/>
        <v>#VALUE!</v>
      </c>
      <c r="AR224" s="311"/>
      <c r="AS224" s="311"/>
      <c r="AT224" s="152"/>
      <c r="AW224" s="96" t="e">
        <f>I224+L224+O224+R224+U224+W224</f>
        <v>#VALUE!</v>
      </c>
      <c r="AX224" s="118" t="e">
        <f>H224+K224+N224+Q224+T224+#REF!</f>
        <v>#VALUE!</v>
      </c>
      <c r="AY224" s="152" t="e">
        <f t="shared" si="154"/>
        <v>#VALUE!</v>
      </c>
    </row>
    <row r="225" spans="1:51">
      <c r="A225" s="142"/>
      <c r="B225" s="143"/>
      <c r="C225" s="144"/>
      <c r="D225" s="144"/>
      <c r="E225" s="145"/>
      <c r="F225" s="146"/>
      <c r="G225" s="146"/>
      <c r="H225" s="491" t="s">
        <v>237</v>
      </c>
      <c r="I225" s="141" t="s">
        <v>238</v>
      </c>
      <c r="J225" s="489" t="s">
        <v>235</v>
      </c>
      <c r="K225" s="491" t="s">
        <v>237</v>
      </c>
      <c r="L225" s="141" t="s">
        <v>238</v>
      </c>
      <c r="M225" s="489" t="s">
        <v>235</v>
      </c>
      <c r="N225" s="491" t="s">
        <v>237</v>
      </c>
      <c r="O225" s="141" t="s">
        <v>238</v>
      </c>
      <c r="P225" s="489" t="s">
        <v>235</v>
      </c>
      <c r="Q225" s="491" t="s">
        <v>237</v>
      </c>
      <c r="R225" s="141" t="s">
        <v>238</v>
      </c>
      <c r="S225" s="489" t="s">
        <v>235</v>
      </c>
      <c r="T225" s="491" t="s">
        <v>237</v>
      </c>
      <c r="U225" s="141" t="s">
        <v>238</v>
      </c>
      <c r="V225" s="489" t="s">
        <v>235</v>
      </c>
      <c r="W225" s="491" t="s">
        <v>237</v>
      </c>
      <c r="X225" s="141" t="s">
        <v>238</v>
      </c>
      <c r="Y225" s="489" t="s">
        <v>235</v>
      </c>
      <c r="Z225" s="491" t="s">
        <v>237</v>
      </c>
      <c r="AA225" s="141" t="s">
        <v>238</v>
      </c>
      <c r="AB225" s="489" t="s">
        <v>235</v>
      </c>
      <c r="AC225" s="491" t="s">
        <v>237</v>
      </c>
      <c r="AD225" s="141" t="s">
        <v>238</v>
      </c>
      <c r="AE225" s="489" t="s">
        <v>235</v>
      </c>
      <c r="AF225" s="491" t="s">
        <v>237</v>
      </c>
      <c r="AG225" s="141" t="s">
        <v>238</v>
      </c>
      <c r="AH225" s="489" t="s">
        <v>235</v>
      </c>
      <c r="AI225" s="146"/>
      <c r="AJ225" s="376"/>
      <c r="AK225" s="284"/>
      <c r="AL225" s="164"/>
      <c r="AM225" s="328">
        <f t="shared" si="151"/>
        <v>0</v>
      </c>
      <c r="AN225" s="278"/>
      <c r="AO225" s="278"/>
      <c r="AP225" s="284" t="e">
        <f t="shared" si="149"/>
        <v>#VALUE!</v>
      </c>
      <c r="AQ225" s="164" t="e">
        <f t="shared" si="150"/>
        <v>#VALUE!</v>
      </c>
      <c r="AR225" s="278"/>
      <c r="AS225" s="278"/>
      <c r="AW225" s="96" t="e">
        <f t="shared" ref="AW225" si="155">I225+L225+O225+R225+U225+X225</f>
        <v>#VALUE!</v>
      </c>
      <c r="AX225" s="118" t="e">
        <f t="shared" ref="AX225" si="156">H225+K225+N225+Q225+T225+W225</f>
        <v>#VALUE!</v>
      </c>
      <c r="AY225" s="152" t="e">
        <f t="shared" si="154"/>
        <v>#VALUE!</v>
      </c>
    </row>
    <row r="226" spans="1:51" ht="15" customHeight="1">
      <c r="A226" s="147"/>
      <c r="B226" s="148"/>
      <c r="C226" s="149"/>
      <c r="D226" s="149"/>
      <c r="E226" s="150"/>
      <c r="F226" s="151"/>
      <c r="G226" s="151"/>
      <c r="H226" s="151"/>
      <c r="I226" s="151"/>
      <c r="J226" s="151"/>
      <c r="K226" s="151"/>
      <c r="L226" s="151"/>
      <c r="M226" s="151"/>
      <c r="N226" s="151"/>
      <c r="O226" s="151"/>
      <c r="P226" s="151"/>
      <c r="Q226" s="151"/>
      <c r="R226" s="151"/>
      <c r="S226" s="151"/>
      <c r="T226" s="151"/>
      <c r="U226" s="151"/>
      <c r="V226" s="151"/>
      <c r="W226" s="151"/>
      <c r="X226" s="151"/>
      <c r="Y226" s="151"/>
      <c r="Z226" s="151"/>
      <c r="AA226" s="151"/>
      <c r="AB226" s="151"/>
      <c r="AC226" s="151"/>
      <c r="AD226" s="151"/>
      <c r="AE226" s="151"/>
      <c r="AF226" s="151"/>
      <c r="AG226" s="151"/>
      <c r="AH226" s="151"/>
      <c r="AI226" s="151"/>
      <c r="AJ226" s="376"/>
      <c r="AK226" s="284">
        <f t="shared" ref="AK226" si="157">H226+K226+N226+Q226+T226+W226+Z226+AC226+AF226</f>
        <v>0</v>
      </c>
      <c r="AL226" s="164" t="b">
        <f t="shared" ref="AL226" si="158">AK226=G226</f>
        <v>1</v>
      </c>
      <c r="AM226" s="284">
        <f t="shared" ref="AM226" si="159">G226-AK226</f>
        <v>0</v>
      </c>
      <c r="AN226" s="278"/>
      <c r="AO226" s="278"/>
      <c r="AP226" s="284">
        <f t="shared" si="149"/>
        <v>0</v>
      </c>
      <c r="AQ226" s="164" t="b">
        <f t="shared" si="150"/>
        <v>1</v>
      </c>
      <c r="AR226" s="278"/>
      <c r="AS226" s="278"/>
      <c r="AV226" s="42" t="b">
        <f t="shared" ref="AV226" si="160">G226=AU226</f>
        <v>1</v>
      </c>
      <c r="AW226" s="96">
        <f t="shared" ref="AW226" si="161">I226+L226+O226+R226+U226+X226</f>
        <v>0</v>
      </c>
      <c r="AX226" s="118">
        <f t="shared" ref="AX226" si="162">H226+K226+N226+Q226+T226+W226</f>
        <v>0</v>
      </c>
      <c r="AY226" s="152" t="b">
        <f t="shared" ref="AY226" si="163">G226=AX226</f>
        <v>1</v>
      </c>
    </row>
    <row r="227" spans="1:51" s="117" customFormat="1">
      <c r="A227" s="115"/>
      <c r="B227" s="108" t="s">
        <v>22</v>
      </c>
      <c r="C227" s="630" t="s">
        <v>97</v>
      </c>
      <c r="D227" s="651"/>
      <c r="E227" s="652"/>
      <c r="F227" s="109" t="s">
        <v>147</v>
      </c>
      <c r="G227" s="116">
        <f>G228</f>
        <v>265500000</v>
      </c>
      <c r="H227" s="116">
        <f t="shared" ref="H227:AF227" si="164">H228</f>
        <v>50000000</v>
      </c>
      <c r="I227" s="116" t="e">
        <f t="shared" si="164"/>
        <v>#REF!</v>
      </c>
      <c r="J227" s="116" t="e">
        <f t="shared" si="164"/>
        <v>#REF!</v>
      </c>
      <c r="K227" s="116">
        <f t="shared" si="164"/>
        <v>215500000</v>
      </c>
      <c r="L227" s="116" t="e">
        <f t="shared" si="164"/>
        <v>#REF!</v>
      </c>
      <c r="M227" s="116" t="e">
        <f t="shared" si="164"/>
        <v>#REF!</v>
      </c>
      <c r="N227" s="116">
        <f t="shared" si="164"/>
        <v>0</v>
      </c>
      <c r="O227" s="116">
        <f t="shared" si="164"/>
        <v>0</v>
      </c>
      <c r="P227" s="116">
        <f t="shared" si="164"/>
        <v>0</v>
      </c>
      <c r="Q227" s="116">
        <f t="shared" si="164"/>
        <v>0</v>
      </c>
      <c r="R227" s="116">
        <f t="shared" si="164"/>
        <v>0</v>
      </c>
      <c r="S227" s="116">
        <f t="shared" si="164"/>
        <v>0</v>
      </c>
      <c r="T227" s="116">
        <f t="shared" si="164"/>
        <v>0</v>
      </c>
      <c r="U227" s="116">
        <f t="shared" si="164"/>
        <v>0</v>
      </c>
      <c r="V227" s="116">
        <f t="shared" si="164"/>
        <v>0</v>
      </c>
      <c r="W227" s="116">
        <f t="shared" si="164"/>
        <v>0</v>
      </c>
      <c r="X227" s="116">
        <f t="shared" si="164"/>
        <v>0</v>
      </c>
      <c r="Y227" s="116">
        <f t="shared" si="164"/>
        <v>0</v>
      </c>
      <c r="Z227" s="116">
        <f t="shared" si="164"/>
        <v>0</v>
      </c>
      <c r="AA227" s="116">
        <f t="shared" si="164"/>
        <v>0</v>
      </c>
      <c r="AB227" s="116">
        <f t="shared" si="164"/>
        <v>0</v>
      </c>
      <c r="AC227" s="116">
        <f t="shared" si="164"/>
        <v>0</v>
      </c>
      <c r="AD227" s="116">
        <f t="shared" si="164"/>
        <v>0</v>
      </c>
      <c r="AE227" s="116">
        <f t="shared" si="164"/>
        <v>0</v>
      </c>
      <c r="AF227" s="116">
        <f t="shared" si="164"/>
        <v>0</v>
      </c>
      <c r="AG227" s="116">
        <f t="shared" ref="AG227:AH227" si="165">AG228</f>
        <v>0</v>
      </c>
      <c r="AH227" s="116">
        <f t="shared" si="165"/>
        <v>0</v>
      </c>
      <c r="AI227" s="94"/>
      <c r="AJ227" s="373"/>
      <c r="AK227" s="284">
        <f t="shared" ref="AK227:AK328" si="166">H227+K227+N227+Q227+T227+W227+Z227+AC227+AF227</f>
        <v>265500000</v>
      </c>
      <c r="AL227" s="164" t="b">
        <f t="shared" ref="AL227:AL329" si="167">AK227=G227</f>
        <v>1</v>
      </c>
      <c r="AM227" s="284">
        <f t="shared" ref="AM227:AM329" si="168">G227-AK227</f>
        <v>0</v>
      </c>
      <c r="AN227" s="221"/>
      <c r="AO227" s="221"/>
      <c r="AP227" s="284">
        <f t="shared" si="149"/>
        <v>265500000</v>
      </c>
      <c r="AQ227" s="164" t="b">
        <f t="shared" si="150"/>
        <v>1</v>
      </c>
      <c r="AR227" s="221"/>
      <c r="AS227" s="221"/>
      <c r="AT227" s="236"/>
      <c r="AU227" s="118" t="e">
        <f t="shared" si="109"/>
        <v>#REF!</v>
      </c>
      <c r="AV227" s="110" t="e">
        <f t="shared" si="110"/>
        <v>#REF!</v>
      </c>
      <c r="AW227" s="96" t="e">
        <f t="shared" si="65"/>
        <v>#REF!</v>
      </c>
      <c r="AX227" s="118">
        <f t="shared" si="66"/>
        <v>265500000</v>
      </c>
      <c r="AY227" s="152" t="b">
        <f t="shared" si="63"/>
        <v>1</v>
      </c>
    </row>
    <row r="228" spans="1:51" s="80" customFormat="1">
      <c r="A228" s="337"/>
      <c r="B228" s="338"/>
      <c r="C228" s="339"/>
      <c r="D228" s="645" t="s">
        <v>15</v>
      </c>
      <c r="E228" s="646"/>
      <c r="F228" s="81" t="s">
        <v>130</v>
      </c>
      <c r="G228" s="87">
        <f t="shared" ref="G228:AI228" si="169">SUM(G229:G230)</f>
        <v>265500000</v>
      </c>
      <c r="H228" s="87">
        <f t="shared" si="169"/>
        <v>50000000</v>
      </c>
      <c r="I228" s="87" t="e">
        <f t="shared" si="169"/>
        <v>#REF!</v>
      </c>
      <c r="J228" s="87" t="e">
        <f t="shared" si="169"/>
        <v>#REF!</v>
      </c>
      <c r="K228" s="87">
        <f t="shared" si="169"/>
        <v>215500000</v>
      </c>
      <c r="L228" s="87" t="e">
        <f t="shared" si="169"/>
        <v>#REF!</v>
      </c>
      <c r="M228" s="87" t="e">
        <f t="shared" si="169"/>
        <v>#REF!</v>
      </c>
      <c r="N228" s="87">
        <f t="shared" si="169"/>
        <v>0</v>
      </c>
      <c r="O228" s="87">
        <f t="shared" si="169"/>
        <v>0</v>
      </c>
      <c r="P228" s="87">
        <f t="shared" si="169"/>
        <v>0</v>
      </c>
      <c r="Q228" s="87">
        <f t="shared" si="169"/>
        <v>0</v>
      </c>
      <c r="R228" s="87">
        <f t="shared" si="169"/>
        <v>0</v>
      </c>
      <c r="S228" s="87">
        <f t="shared" si="169"/>
        <v>0</v>
      </c>
      <c r="T228" s="87">
        <f t="shared" si="169"/>
        <v>0</v>
      </c>
      <c r="U228" s="87">
        <f t="shared" si="169"/>
        <v>0</v>
      </c>
      <c r="V228" s="87">
        <f t="shared" si="169"/>
        <v>0</v>
      </c>
      <c r="W228" s="87">
        <f t="shared" si="169"/>
        <v>0</v>
      </c>
      <c r="X228" s="87">
        <f t="shared" si="169"/>
        <v>0</v>
      </c>
      <c r="Y228" s="87">
        <f t="shared" si="169"/>
        <v>0</v>
      </c>
      <c r="Z228" s="87">
        <f t="shared" si="169"/>
        <v>0</v>
      </c>
      <c r="AA228" s="87">
        <f t="shared" si="169"/>
        <v>0</v>
      </c>
      <c r="AB228" s="87">
        <f t="shared" si="169"/>
        <v>0</v>
      </c>
      <c r="AC228" s="87">
        <f t="shared" si="169"/>
        <v>0</v>
      </c>
      <c r="AD228" s="87">
        <f t="shared" si="169"/>
        <v>0</v>
      </c>
      <c r="AE228" s="87">
        <f t="shared" si="169"/>
        <v>0</v>
      </c>
      <c r="AF228" s="87">
        <f t="shared" si="169"/>
        <v>0</v>
      </c>
      <c r="AG228" s="87">
        <f t="shared" si="169"/>
        <v>0</v>
      </c>
      <c r="AH228" s="87">
        <f t="shared" si="169"/>
        <v>0</v>
      </c>
      <c r="AI228" s="87">
        <f t="shared" si="169"/>
        <v>0</v>
      </c>
      <c r="AJ228" s="372"/>
      <c r="AK228" s="284">
        <f t="shared" si="166"/>
        <v>265500000</v>
      </c>
      <c r="AL228" s="164" t="b">
        <f t="shared" si="167"/>
        <v>1</v>
      </c>
      <c r="AM228" s="284">
        <f t="shared" si="168"/>
        <v>0</v>
      </c>
      <c r="AN228" s="164"/>
      <c r="AO228" s="164"/>
      <c r="AP228" s="284">
        <f t="shared" si="149"/>
        <v>265500000</v>
      </c>
      <c r="AQ228" s="164" t="b">
        <f t="shared" si="150"/>
        <v>1</v>
      </c>
      <c r="AR228" s="164"/>
      <c r="AS228" s="164"/>
      <c r="AU228" s="341" t="e">
        <f t="shared" si="109"/>
        <v>#REF!</v>
      </c>
      <c r="AV228" s="59" t="e">
        <f t="shared" si="110"/>
        <v>#REF!</v>
      </c>
      <c r="AW228" s="335" t="e">
        <f t="shared" si="65"/>
        <v>#REF!</v>
      </c>
      <c r="AX228" s="336">
        <f t="shared" si="66"/>
        <v>265500000</v>
      </c>
      <c r="AY228" s="152" t="b">
        <f t="shared" si="63"/>
        <v>1</v>
      </c>
    </row>
    <row r="229" spans="1:51" s="153" customFormat="1">
      <c r="A229" s="332"/>
      <c r="B229" s="333"/>
      <c r="C229" s="334"/>
      <c r="D229" s="334"/>
      <c r="E229" s="88" t="s">
        <v>98</v>
      </c>
      <c r="F229" s="71" t="s">
        <v>99</v>
      </c>
      <c r="G229" s="69">
        <v>245500000</v>
      </c>
      <c r="H229" s="69">
        <v>40000000</v>
      </c>
      <c r="I229" s="70" t="e">
        <f>#REF!</f>
        <v>#REF!</v>
      </c>
      <c r="J229" s="70" t="e">
        <f>H229-I229</f>
        <v>#REF!</v>
      </c>
      <c r="K229" s="70">
        <f>G229-H229</f>
        <v>205500000</v>
      </c>
      <c r="L229" s="70">
        <v>31805510</v>
      </c>
      <c r="M229" s="70">
        <f>K229-L229</f>
        <v>173694490</v>
      </c>
      <c r="N229" s="70"/>
      <c r="O229" s="70"/>
      <c r="P229" s="70">
        <f>N229-O229</f>
        <v>0</v>
      </c>
      <c r="Q229" s="70"/>
      <c r="R229" s="70"/>
      <c r="S229" s="70"/>
      <c r="T229" s="70"/>
      <c r="U229" s="70"/>
      <c r="V229" s="70"/>
      <c r="W229" s="70"/>
      <c r="X229" s="70"/>
      <c r="Y229" s="70"/>
      <c r="Z229" s="70"/>
      <c r="AA229" s="70"/>
      <c r="AB229" s="70"/>
      <c r="AC229" s="70"/>
      <c r="AD229" s="70"/>
      <c r="AE229" s="70"/>
      <c r="AF229" s="70"/>
      <c r="AG229" s="70"/>
      <c r="AH229" s="70"/>
      <c r="AI229" s="71"/>
      <c r="AJ229" s="374"/>
      <c r="AK229" s="284">
        <f t="shared" si="166"/>
        <v>245500000</v>
      </c>
      <c r="AL229" s="164" t="b">
        <f t="shared" si="167"/>
        <v>1</v>
      </c>
      <c r="AM229" s="284">
        <f t="shared" si="168"/>
        <v>0</v>
      </c>
      <c r="AN229" s="232"/>
      <c r="AO229" s="232"/>
      <c r="AP229" s="284">
        <f t="shared" si="149"/>
        <v>245500000</v>
      </c>
      <c r="AQ229" s="164" t="b">
        <f t="shared" si="150"/>
        <v>1</v>
      </c>
      <c r="AR229" s="232"/>
      <c r="AS229" s="232"/>
      <c r="AU229" s="335" t="e">
        <f t="shared" si="109"/>
        <v>#REF!</v>
      </c>
      <c r="AV229" s="72" t="e">
        <f t="shared" si="110"/>
        <v>#REF!</v>
      </c>
      <c r="AW229" s="335" t="e">
        <f t="shared" si="65"/>
        <v>#REF!</v>
      </c>
      <c r="AX229" s="336">
        <f t="shared" si="66"/>
        <v>245500000</v>
      </c>
      <c r="AY229" s="152" t="b">
        <f t="shared" si="63"/>
        <v>1</v>
      </c>
    </row>
    <row r="230" spans="1:51" s="153" customFormat="1">
      <c r="A230" s="332"/>
      <c r="B230" s="333"/>
      <c r="C230" s="334"/>
      <c r="D230" s="334"/>
      <c r="E230" s="88" t="s">
        <v>100</v>
      </c>
      <c r="F230" s="71" t="s">
        <v>101</v>
      </c>
      <c r="G230" s="69">
        <v>20000000</v>
      </c>
      <c r="H230" s="69">
        <v>10000000</v>
      </c>
      <c r="I230" s="70"/>
      <c r="J230" s="70">
        <f t="shared" ref="J230" si="170">H230-I230</f>
        <v>10000000</v>
      </c>
      <c r="K230" s="70">
        <f>G230-H230</f>
        <v>10000000</v>
      </c>
      <c r="L230" s="70" t="e">
        <f>#REF!+997000</f>
        <v>#REF!</v>
      </c>
      <c r="M230" s="70" t="e">
        <f t="shared" ref="M230" si="171">K230-L230</f>
        <v>#REF!</v>
      </c>
      <c r="N230" s="70"/>
      <c r="O230" s="70"/>
      <c r="P230" s="70">
        <f t="shared" ref="P230" si="172">N230-O230</f>
        <v>0</v>
      </c>
      <c r="Q230" s="70"/>
      <c r="R230" s="70"/>
      <c r="S230" s="70"/>
      <c r="T230" s="70"/>
      <c r="U230" s="70"/>
      <c r="V230" s="70"/>
      <c r="W230" s="70"/>
      <c r="X230" s="70"/>
      <c r="Y230" s="70"/>
      <c r="Z230" s="70"/>
      <c r="AA230" s="70"/>
      <c r="AB230" s="70"/>
      <c r="AC230" s="70"/>
      <c r="AD230" s="70"/>
      <c r="AE230" s="70"/>
      <c r="AF230" s="70"/>
      <c r="AG230" s="70"/>
      <c r="AH230" s="70"/>
      <c r="AI230" s="71"/>
      <c r="AJ230" s="374"/>
      <c r="AK230" s="284">
        <f t="shared" si="166"/>
        <v>20000000</v>
      </c>
      <c r="AL230" s="164" t="b">
        <f t="shared" si="167"/>
        <v>1</v>
      </c>
      <c r="AM230" s="284">
        <f t="shared" si="168"/>
        <v>0</v>
      </c>
      <c r="AN230" s="232"/>
      <c r="AO230" s="232"/>
      <c r="AP230" s="284">
        <f t="shared" si="149"/>
        <v>20000000</v>
      </c>
      <c r="AQ230" s="164" t="b">
        <f t="shared" si="150"/>
        <v>1</v>
      </c>
      <c r="AR230" s="232"/>
      <c r="AS230" s="232"/>
      <c r="AU230" s="335" t="e">
        <f t="shared" si="109"/>
        <v>#REF!</v>
      </c>
      <c r="AV230" s="72" t="e">
        <f t="shared" si="110"/>
        <v>#REF!</v>
      </c>
      <c r="AW230" s="335" t="e">
        <f t="shared" si="65"/>
        <v>#REF!</v>
      </c>
      <c r="AX230" s="336">
        <f t="shared" si="66"/>
        <v>20000000</v>
      </c>
      <c r="AY230" s="152" t="b">
        <f t="shared" si="63"/>
        <v>1</v>
      </c>
    </row>
    <row r="231" spans="1:51" s="153" customFormat="1">
      <c r="A231" s="332"/>
      <c r="B231" s="333"/>
      <c r="C231" s="334"/>
      <c r="D231" s="334"/>
      <c r="E231" s="88"/>
      <c r="F231" s="71"/>
      <c r="G231" s="69"/>
      <c r="H231" s="69"/>
      <c r="I231" s="70"/>
      <c r="J231" s="70"/>
      <c r="K231" s="70"/>
      <c r="L231" s="70"/>
      <c r="M231" s="70"/>
      <c r="N231" s="70"/>
      <c r="O231" s="70"/>
      <c r="P231" s="70"/>
      <c r="Q231" s="70"/>
      <c r="R231" s="70"/>
      <c r="S231" s="70"/>
      <c r="T231" s="70"/>
      <c r="U231" s="70"/>
      <c r="V231" s="70"/>
      <c r="W231" s="70"/>
      <c r="X231" s="70"/>
      <c r="Y231" s="70"/>
      <c r="Z231" s="70"/>
      <c r="AA231" s="70"/>
      <c r="AB231" s="70"/>
      <c r="AC231" s="70"/>
      <c r="AD231" s="70"/>
      <c r="AE231" s="70"/>
      <c r="AF231" s="70"/>
      <c r="AG231" s="70"/>
      <c r="AH231" s="70"/>
      <c r="AI231" s="71"/>
      <c r="AJ231" s="374"/>
      <c r="AK231" s="284"/>
      <c r="AL231" s="164"/>
      <c r="AM231" s="284"/>
      <c r="AN231" s="232"/>
      <c r="AO231" s="232"/>
      <c r="AP231" s="284">
        <f t="shared" si="149"/>
        <v>0</v>
      </c>
      <c r="AQ231" s="164" t="b">
        <f t="shared" si="150"/>
        <v>1</v>
      </c>
      <c r="AR231" s="232"/>
      <c r="AS231" s="232"/>
      <c r="AU231" s="335"/>
      <c r="AV231" s="72"/>
      <c r="AW231" s="335"/>
      <c r="AX231" s="336"/>
      <c r="AY231" s="152"/>
    </row>
    <row r="232" spans="1:51" s="153" customFormat="1">
      <c r="A232" s="332"/>
      <c r="B232" s="333"/>
      <c r="C232" s="334"/>
      <c r="D232" s="334"/>
      <c r="E232" s="88"/>
      <c r="F232" s="71"/>
      <c r="G232" s="69"/>
      <c r="H232" s="69"/>
      <c r="I232" s="70"/>
      <c r="J232" s="70"/>
      <c r="K232" s="70"/>
      <c r="L232" s="70"/>
      <c r="M232" s="70"/>
      <c r="N232" s="70"/>
      <c r="O232" s="70"/>
      <c r="P232" s="70"/>
      <c r="Q232" s="70"/>
      <c r="R232" s="70"/>
      <c r="S232" s="70"/>
      <c r="T232" s="70"/>
      <c r="U232" s="70"/>
      <c r="V232" s="70"/>
      <c r="W232" s="70"/>
      <c r="X232" s="70"/>
      <c r="Y232" s="70"/>
      <c r="Z232" s="70"/>
      <c r="AA232" s="70"/>
      <c r="AB232" s="70"/>
      <c r="AC232" s="70"/>
      <c r="AD232" s="70"/>
      <c r="AE232" s="70"/>
      <c r="AF232" s="70"/>
      <c r="AG232" s="70"/>
      <c r="AH232" s="70"/>
      <c r="AI232" s="71"/>
      <c r="AJ232" s="374"/>
      <c r="AK232" s="284"/>
      <c r="AL232" s="164"/>
      <c r="AM232" s="284"/>
      <c r="AN232" s="232"/>
      <c r="AO232" s="232"/>
      <c r="AP232" s="284">
        <f t="shared" si="149"/>
        <v>0</v>
      </c>
      <c r="AQ232" s="164" t="b">
        <f t="shared" si="150"/>
        <v>1</v>
      </c>
      <c r="AR232" s="232"/>
      <c r="AS232" s="232"/>
      <c r="AU232" s="335"/>
      <c r="AV232" s="72"/>
      <c r="AW232" s="335"/>
      <c r="AX232" s="336"/>
      <c r="AY232" s="152"/>
    </row>
    <row r="233" spans="1:51" s="153" customFormat="1">
      <c r="A233" s="360"/>
      <c r="B233" s="177"/>
      <c r="C233" s="177"/>
      <c r="D233" s="177"/>
      <c r="E233" s="177"/>
      <c r="F233" s="177"/>
      <c r="G233" s="178"/>
      <c r="H233" s="178"/>
      <c r="I233" s="179"/>
      <c r="J233" s="179"/>
      <c r="K233" s="179"/>
      <c r="L233" s="179"/>
      <c r="M233" s="179"/>
      <c r="N233" s="179"/>
      <c r="O233" s="179"/>
      <c r="P233" s="179"/>
      <c r="Q233" s="179"/>
      <c r="R233" s="179"/>
      <c r="S233" s="179"/>
      <c r="T233" s="179"/>
      <c r="U233" s="179"/>
      <c r="V233" s="179"/>
      <c r="W233" s="179"/>
      <c r="X233" s="179"/>
      <c r="Y233" s="179"/>
      <c r="Z233" s="179"/>
      <c r="AA233" s="179"/>
      <c r="AB233" s="179"/>
      <c r="AC233" s="179"/>
      <c r="AD233" s="179"/>
      <c r="AE233" s="179"/>
      <c r="AF233" s="179"/>
      <c r="AG233" s="179"/>
      <c r="AH233" s="179"/>
      <c r="AI233" s="177"/>
      <c r="AJ233" s="374"/>
      <c r="AK233" s="284"/>
      <c r="AL233" s="164"/>
      <c r="AM233" s="284"/>
      <c r="AN233" s="232"/>
      <c r="AO233" s="232"/>
      <c r="AP233" s="284">
        <f t="shared" si="149"/>
        <v>0</v>
      </c>
      <c r="AQ233" s="164" t="b">
        <f t="shared" si="150"/>
        <v>1</v>
      </c>
      <c r="AR233" s="232"/>
      <c r="AS233" s="232"/>
      <c r="AU233" s="335"/>
      <c r="AV233" s="72"/>
      <c r="AW233" s="335"/>
      <c r="AX233" s="336"/>
      <c r="AY233" s="152"/>
    </row>
    <row r="234" spans="1:51" s="153" customFormat="1">
      <c r="A234" s="361"/>
      <c r="B234" s="232"/>
      <c r="C234" s="232"/>
      <c r="D234" s="232"/>
      <c r="E234" s="232"/>
      <c r="F234" s="232"/>
      <c r="G234" s="233"/>
      <c r="H234" s="233"/>
      <c r="I234" s="234"/>
      <c r="J234" s="234"/>
      <c r="K234" s="234"/>
      <c r="L234" s="234"/>
      <c r="M234" s="234"/>
      <c r="N234" s="234"/>
      <c r="O234" s="234"/>
      <c r="P234" s="234"/>
      <c r="Q234" s="234"/>
      <c r="R234" s="234"/>
      <c r="S234" s="234"/>
      <c r="T234" s="234"/>
      <c r="U234" s="234"/>
      <c r="V234" s="234"/>
      <c r="W234" s="234"/>
      <c r="X234" s="234"/>
      <c r="Y234" s="234"/>
      <c r="Z234" s="234"/>
      <c r="AA234" s="234"/>
      <c r="AB234" s="234"/>
      <c r="AC234" s="234"/>
      <c r="AD234" s="234"/>
      <c r="AE234" s="234"/>
      <c r="AF234" s="234"/>
      <c r="AG234" s="234"/>
      <c r="AH234" s="234"/>
      <c r="AI234" s="232"/>
      <c r="AJ234" s="374"/>
      <c r="AK234" s="284"/>
      <c r="AL234" s="164"/>
      <c r="AM234" s="284"/>
      <c r="AN234" s="232"/>
      <c r="AO234" s="232"/>
      <c r="AP234" s="284">
        <f t="shared" ref="AP234:AP260" si="173">H234+K234+N234+Q234+T234+W234+Z234+AC234+AF234</f>
        <v>0</v>
      </c>
      <c r="AQ234" s="164" t="b">
        <f t="shared" ref="AQ234:AQ260" si="174">AP234=G234</f>
        <v>1</v>
      </c>
      <c r="AR234" s="232"/>
      <c r="AS234" s="232"/>
      <c r="AU234" s="335"/>
      <c r="AV234" s="72"/>
      <c r="AW234" s="335"/>
      <c r="AX234" s="336"/>
      <c r="AY234" s="152"/>
    </row>
    <row r="235" spans="1:51" s="153" customFormat="1">
      <c r="A235" s="361"/>
      <c r="B235" s="232"/>
      <c r="C235" s="232"/>
      <c r="D235" s="232"/>
      <c r="E235" s="232"/>
      <c r="F235" s="232"/>
      <c r="G235" s="233"/>
      <c r="H235" s="233"/>
      <c r="I235" s="234"/>
      <c r="J235" s="234"/>
      <c r="K235" s="234"/>
      <c r="L235" s="234"/>
      <c r="M235" s="234"/>
      <c r="N235" s="234"/>
      <c r="O235" s="234"/>
      <c r="P235" s="234"/>
      <c r="Q235" s="234"/>
      <c r="R235" s="234"/>
      <c r="S235" s="234"/>
      <c r="T235" s="234"/>
      <c r="U235" s="234"/>
      <c r="V235" s="234"/>
      <c r="W235" s="234"/>
      <c r="X235" s="234"/>
      <c r="Y235" s="234"/>
      <c r="Z235" s="234"/>
      <c r="AA235" s="234"/>
      <c r="AB235" s="234"/>
      <c r="AC235" s="234"/>
      <c r="AD235" s="234"/>
      <c r="AE235" s="234"/>
      <c r="AF235" s="234"/>
      <c r="AG235" s="234"/>
      <c r="AH235" s="234"/>
      <c r="AI235" s="232"/>
      <c r="AJ235" s="374"/>
      <c r="AK235" s="284"/>
      <c r="AL235" s="164"/>
      <c r="AM235" s="284"/>
      <c r="AN235" s="232"/>
      <c r="AO235" s="232"/>
      <c r="AP235" s="284">
        <f t="shared" si="173"/>
        <v>0</v>
      </c>
      <c r="AQ235" s="164" t="b">
        <f t="shared" si="174"/>
        <v>1</v>
      </c>
      <c r="AR235" s="232"/>
      <c r="AS235" s="232"/>
      <c r="AU235" s="335"/>
      <c r="AV235" s="72"/>
      <c r="AW235" s="335"/>
      <c r="AX235" s="336"/>
      <c r="AY235" s="152"/>
    </row>
    <row r="236" spans="1:51" s="3" customFormat="1">
      <c r="A236" s="632" t="s">
        <v>0</v>
      </c>
      <c r="B236" s="632" t="s">
        <v>1</v>
      </c>
      <c r="C236" s="632"/>
      <c r="D236" s="632"/>
      <c r="E236" s="632"/>
      <c r="F236" s="632" t="s">
        <v>3</v>
      </c>
      <c r="G236" s="632" t="s">
        <v>4</v>
      </c>
      <c r="H236" s="637" t="s">
        <v>387</v>
      </c>
      <c r="I236" s="638"/>
      <c r="J236" s="638"/>
      <c r="K236" s="638"/>
      <c r="L236" s="638"/>
      <c r="M236" s="638"/>
      <c r="N236" s="638"/>
      <c r="O236" s="638"/>
      <c r="P236" s="638"/>
      <c r="Q236" s="638"/>
      <c r="R236" s="638"/>
      <c r="S236" s="638"/>
      <c r="T236" s="638"/>
      <c r="U236" s="638"/>
      <c r="V236" s="638"/>
      <c r="W236" s="638"/>
      <c r="X236" s="638"/>
      <c r="Y236" s="638"/>
      <c r="Z236" s="638"/>
      <c r="AA236" s="638"/>
      <c r="AB236" s="638"/>
      <c r="AC236" s="638"/>
      <c r="AD236" s="638"/>
      <c r="AE236" s="638"/>
      <c r="AF236" s="638"/>
      <c r="AG236" s="543"/>
      <c r="AH236" s="544"/>
      <c r="AI236" s="632" t="s">
        <v>11</v>
      </c>
      <c r="AJ236" s="375"/>
      <c r="AK236" s="284"/>
      <c r="AL236" s="164"/>
      <c r="AM236" s="328" t="e">
        <f t="shared" ref="AM236:AM238" si="175">G236-AK236</f>
        <v>#VALUE!</v>
      </c>
      <c r="AN236" s="311"/>
      <c r="AO236" s="311"/>
      <c r="AP236" s="284" t="e">
        <f t="shared" si="173"/>
        <v>#VALUE!</v>
      </c>
      <c r="AQ236" s="164" t="e">
        <f t="shared" si="174"/>
        <v>#VALUE!</v>
      </c>
      <c r="AR236" s="311"/>
      <c r="AS236" s="311"/>
      <c r="AT236" s="152"/>
      <c r="AW236" s="96">
        <f t="shared" ref="AW236" si="176">I236+L236+O236+R236+U236+X236</f>
        <v>0</v>
      </c>
      <c r="AX236" s="118" t="e">
        <f t="shared" ref="AX236" si="177">H236+K236+N236+Q236+T236+W236</f>
        <v>#VALUE!</v>
      </c>
      <c r="AY236" s="152" t="e">
        <f t="shared" ref="AY236:AY238" si="178">G236=AX236</f>
        <v>#VALUE!</v>
      </c>
    </row>
    <row r="237" spans="1:51" s="3" customFormat="1">
      <c r="A237" s="633"/>
      <c r="B237" s="633"/>
      <c r="C237" s="633"/>
      <c r="D237" s="633"/>
      <c r="E237" s="633"/>
      <c r="F237" s="633"/>
      <c r="G237" s="633"/>
      <c r="H237" s="634" t="s">
        <v>5</v>
      </c>
      <c r="I237" s="635"/>
      <c r="J237" s="636"/>
      <c r="K237" s="634" t="s">
        <v>240</v>
      </c>
      <c r="L237" s="635"/>
      <c r="M237" s="636"/>
      <c r="N237" s="634" t="s">
        <v>6</v>
      </c>
      <c r="O237" s="635"/>
      <c r="P237" s="636"/>
      <c r="Q237" s="634" t="s">
        <v>273</v>
      </c>
      <c r="R237" s="635"/>
      <c r="S237" s="636"/>
      <c r="T237" s="634" t="s">
        <v>9</v>
      </c>
      <c r="U237" s="635"/>
      <c r="V237" s="636"/>
      <c r="W237" s="637" t="s">
        <v>374</v>
      </c>
      <c r="X237" s="638"/>
      <c r="Y237" s="639"/>
      <c r="Z237" s="634" t="s">
        <v>272</v>
      </c>
      <c r="AA237" s="635"/>
      <c r="AB237" s="636"/>
      <c r="AC237" s="637" t="s">
        <v>375</v>
      </c>
      <c r="AD237" s="638"/>
      <c r="AE237" s="639"/>
      <c r="AF237" s="637" t="s">
        <v>376</v>
      </c>
      <c r="AG237" s="638"/>
      <c r="AH237" s="639"/>
      <c r="AI237" s="633"/>
      <c r="AJ237" s="375"/>
      <c r="AK237" s="284"/>
      <c r="AL237" s="164"/>
      <c r="AM237" s="328">
        <f t="shared" si="175"/>
        <v>0</v>
      </c>
      <c r="AN237" s="311"/>
      <c r="AO237" s="311"/>
      <c r="AP237" s="284" t="e">
        <f t="shared" si="173"/>
        <v>#VALUE!</v>
      </c>
      <c r="AQ237" s="164" t="e">
        <f t="shared" si="174"/>
        <v>#VALUE!</v>
      </c>
      <c r="AR237" s="311"/>
      <c r="AS237" s="311"/>
      <c r="AT237" s="152"/>
      <c r="AW237" s="96" t="e">
        <f>I237+L237+O237+R237+U237+W237</f>
        <v>#VALUE!</v>
      </c>
      <c r="AX237" s="118" t="e">
        <f>H237+K237+N237+Q237+T237+#REF!</f>
        <v>#VALUE!</v>
      </c>
      <c r="AY237" s="152" t="e">
        <f t="shared" si="178"/>
        <v>#VALUE!</v>
      </c>
    </row>
    <row r="238" spans="1:51">
      <c r="A238" s="142"/>
      <c r="B238" s="143"/>
      <c r="C238" s="144"/>
      <c r="D238" s="144"/>
      <c r="E238" s="145"/>
      <c r="F238" s="146"/>
      <c r="G238" s="146"/>
      <c r="H238" s="491" t="s">
        <v>237</v>
      </c>
      <c r="I238" s="141" t="s">
        <v>238</v>
      </c>
      <c r="J238" s="489" t="s">
        <v>235</v>
      </c>
      <c r="K238" s="491" t="s">
        <v>237</v>
      </c>
      <c r="L238" s="141" t="s">
        <v>238</v>
      </c>
      <c r="M238" s="489" t="s">
        <v>235</v>
      </c>
      <c r="N238" s="491" t="s">
        <v>237</v>
      </c>
      <c r="O238" s="141" t="s">
        <v>238</v>
      </c>
      <c r="P238" s="489" t="s">
        <v>235</v>
      </c>
      <c r="Q238" s="491" t="s">
        <v>237</v>
      </c>
      <c r="R238" s="141" t="s">
        <v>238</v>
      </c>
      <c r="S238" s="489" t="s">
        <v>235</v>
      </c>
      <c r="T238" s="491" t="s">
        <v>237</v>
      </c>
      <c r="U238" s="141" t="s">
        <v>238</v>
      </c>
      <c r="V238" s="489" t="s">
        <v>235</v>
      </c>
      <c r="W238" s="491" t="s">
        <v>237</v>
      </c>
      <c r="X238" s="141" t="s">
        <v>238</v>
      </c>
      <c r="Y238" s="489" t="s">
        <v>235</v>
      </c>
      <c r="Z238" s="491" t="s">
        <v>237</v>
      </c>
      <c r="AA238" s="141" t="s">
        <v>238</v>
      </c>
      <c r="AB238" s="489" t="s">
        <v>235</v>
      </c>
      <c r="AC238" s="491" t="s">
        <v>237</v>
      </c>
      <c r="AD238" s="141" t="s">
        <v>238</v>
      </c>
      <c r="AE238" s="489" t="s">
        <v>235</v>
      </c>
      <c r="AF238" s="491" t="s">
        <v>237</v>
      </c>
      <c r="AG238" s="141" t="s">
        <v>238</v>
      </c>
      <c r="AH238" s="489" t="s">
        <v>235</v>
      </c>
      <c r="AI238" s="146"/>
      <c r="AJ238" s="376"/>
      <c r="AK238" s="284"/>
      <c r="AL238" s="164"/>
      <c r="AM238" s="328">
        <f t="shared" si="175"/>
        <v>0</v>
      </c>
      <c r="AN238" s="278"/>
      <c r="AO238" s="278"/>
      <c r="AP238" s="284" t="e">
        <f t="shared" si="173"/>
        <v>#VALUE!</v>
      </c>
      <c r="AQ238" s="164" t="e">
        <f t="shared" si="174"/>
        <v>#VALUE!</v>
      </c>
      <c r="AR238" s="278"/>
      <c r="AS238" s="278"/>
      <c r="AW238" s="96" t="e">
        <f t="shared" ref="AW238" si="179">I238+L238+O238+R238+U238+X238</f>
        <v>#VALUE!</v>
      </c>
      <c r="AX238" s="118" t="e">
        <f t="shared" ref="AX238" si="180">H238+K238+N238+Q238+T238+W238</f>
        <v>#VALUE!</v>
      </c>
      <c r="AY238" s="152" t="e">
        <f t="shared" si="178"/>
        <v>#VALUE!</v>
      </c>
    </row>
    <row r="239" spans="1:51" ht="15" customHeight="1">
      <c r="A239" s="147"/>
      <c r="B239" s="148"/>
      <c r="C239" s="149"/>
      <c r="D239" s="149"/>
      <c r="E239" s="150"/>
      <c r="F239" s="151"/>
      <c r="G239" s="151"/>
      <c r="H239" s="151"/>
      <c r="I239" s="151"/>
      <c r="J239" s="151"/>
      <c r="K239" s="151"/>
      <c r="L239" s="151"/>
      <c r="M239" s="151"/>
      <c r="N239" s="151"/>
      <c r="O239" s="151"/>
      <c r="P239" s="151"/>
      <c r="Q239" s="151"/>
      <c r="R239" s="151"/>
      <c r="S239" s="151"/>
      <c r="T239" s="151"/>
      <c r="U239" s="151"/>
      <c r="V239" s="151"/>
      <c r="W239" s="151"/>
      <c r="X239" s="151"/>
      <c r="Y239" s="151"/>
      <c r="Z239" s="151"/>
      <c r="AA239" s="151"/>
      <c r="AB239" s="151"/>
      <c r="AC239" s="151"/>
      <c r="AD239" s="151"/>
      <c r="AE239" s="151"/>
      <c r="AF239" s="151"/>
      <c r="AG239" s="151"/>
      <c r="AH239" s="151"/>
      <c r="AI239" s="151"/>
      <c r="AJ239" s="376"/>
      <c r="AK239" s="284">
        <f t="shared" ref="AK239" si="181">H239+K239+N239+Q239+T239+W239+Z239+AC239+AF239</f>
        <v>0</v>
      </c>
      <c r="AL239" s="164" t="b">
        <f t="shared" ref="AL239" si="182">AK239=G239</f>
        <v>1</v>
      </c>
      <c r="AM239" s="284">
        <f t="shared" ref="AM239" si="183">G239-AK239</f>
        <v>0</v>
      </c>
      <c r="AN239" s="278"/>
      <c r="AO239" s="278"/>
      <c r="AP239" s="284">
        <f t="shared" si="173"/>
        <v>0</v>
      </c>
      <c r="AQ239" s="164" t="b">
        <f t="shared" si="174"/>
        <v>1</v>
      </c>
      <c r="AR239" s="278"/>
      <c r="AS239" s="278"/>
      <c r="AV239" s="42" t="b">
        <f t="shared" ref="AV239" si="184">G239=AU239</f>
        <v>1</v>
      </c>
      <c r="AW239" s="96">
        <f t="shared" ref="AW239" si="185">I239+L239+O239+R239+U239+X239</f>
        <v>0</v>
      </c>
      <c r="AX239" s="118">
        <f t="shared" ref="AX239" si="186">H239+K239+N239+Q239+T239+W239</f>
        <v>0</v>
      </c>
      <c r="AY239" s="152" t="b">
        <f t="shared" ref="AY239" si="187">G239=AX239</f>
        <v>1</v>
      </c>
    </row>
    <row r="240" spans="1:51">
      <c r="A240" s="28"/>
      <c r="B240" s="11"/>
      <c r="C240" s="12"/>
      <c r="D240" s="12"/>
      <c r="E240" s="13"/>
      <c r="F240" s="81"/>
      <c r="G240" s="87"/>
      <c r="H240" s="87"/>
      <c r="I240" s="102"/>
      <c r="J240" s="102"/>
      <c r="K240" s="102"/>
      <c r="L240" s="102"/>
      <c r="M240" s="102"/>
      <c r="N240" s="102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  <c r="AA240" s="31"/>
      <c r="AB240" s="31"/>
      <c r="AC240" s="31"/>
      <c r="AD240" s="31"/>
      <c r="AE240" s="31"/>
      <c r="AF240" s="31"/>
      <c r="AG240" s="31"/>
      <c r="AH240" s="31"/>
      <c r="AI240" s="10"/>
      <c r="AJ240" s="372"/>
      <c r="AK240" s="284">
        <f t="shared" si="166"/>
        <v>0</v>
      </c>
      <c r="AL240" s="164" t="b">
        <f t="shared" si="167"/>
        <v>1</v>
      </c>
      <c r="AM240" s="284">
        <f t="shared" si="168"/>
        <v>0</v>
      </c>
      <c r="AN240" s="164"/>
      <c r="AO240" s="164"/>
      <c r="AP240" s="284">
        <f t="shared" si="173"/>
        <v>0</v>
      </c>
      <c r="AQ240" s="164" t="b">
        <f t="shared" si="174"/>
        <v>1</v>
      </c>
      <c r="AR240" s="164"/>
      <c r="AS240" s="164"/>
      <c r="AU240" s="33">
        <f t="shared" si="109"/>
        <v>0</v>
      </c>
      <c r="AV240" s="8" t="b">
        <f t="shared" si="110"/>
        <v>1</v>
      </c>
      <c r="AW240" s="96">
        <f t="shared" si="65"/>
        <v>0</v>
      </c>
      <c r="AX240" s="118">
        <f t="shared" si="66"/>
        <v>0</v>
      </c>
      <c r="AY240" s="152" t="b">
        <f t="shared" si="63"/>
        <v>1</v>
      </c>
    </row>
    <row r="241" spans="1:51" s="117" customFormat="1">
      <c r="A241" s="115"/>
      <c r="B241" s="108" t="s">
        <v>22</v>
      </c>
      <c r="C241" s="630" t="s">
        <v>102</v>
      </c>
      <c r="D241" s="651"/>
      <c r="E241" s="652"/>
      <c r="F241" s="109" t="s">
        <v>148</v>
      </c>
      <c r="G241" s="116">
        <f>G242</f>
        <v>400000000</v>
      </c>
      <c r="H241" s="116">
        <f t="shared" ref="H241:AF241" si="188">H242</f>
        <v>0</v>
      </c>
      <c r="I241" s="116">
        <f t="shared" si="188"/>
        <v>0</v>
      </c>
      <c r="J241" s="116">
        <f t="shared" si="188"/>
        <v>0</v>
      </c>
      <c r="K241" s="116">
        <f t="shared" si="188"/>
        <v>0</v>
      </c>
      <c r="L241" s="116">
        <f t="shared" si="188"/>
        <v>0</v>
      </c>
      <c r="M241" s="116">
        <f t="shared" si="188"/>
        <v>0</v>
      </c>
      <c r="N241" s="116">
        <f t="shared" si="188"/>
        <v>400000000</v>
      </c>
      <c r="O241" s="116">
        <f t="shared" si="188"/>
        <v>0</v>
      </c>
      <c r="P241" s="116">
        <f t="shared" si="188"/>
        <v>400000000</v>
      </c>
      <c r="Q241" s="116">
        <f t="shared" si="188"/>
        <v>0</v>
      </c>
      <c r="R241" s="116">
        <f t="shared" si="188"/>
        <v>0</v>
      </c>
      <c r="S241" s="116">
        <f t="shared" si="188"/>
        <v>0</v>
      </c>
      <c r="T241" s="116">
        <f t="shared" si="188"/>
        <v>0</v>
      </c>
      <c r="U241" s="116">
        <f t="shared" si="188"/>
        <v>0</v>
      </c>
      <c r="V241" s="116">
        <f t="shared" si="188"/>
        <v>0</v>
      </c>
      <c r="W241" s="116">
        <f t="shared" si="188"/>
        <v>0</v>
      </c>
      <c r="X241" s="116">
        <f t="shared" si="188"/>
        <v>0</v>
      </c>
      <c r="Y241" s="116">
        <f t="shared" si="188"/>
        <v>0</v>
      </c>
      <c r="Z241" s="116">
        <f t="shared" si="188"/>
        <v>0</v>
      </c>
      <c r="AA241" s="116">
        <f t="shared" si="188"/>
        <v>0</v>
      </c>
      <c r="AB241" s="116">
        <f t="shared" si="188"/>
        <v>0</v>
      </c>
      <c r="AC241" s="116">
        <f t="shared" si="188"/>
        <v>0</v>
      </c>
      <c r="AD241" s="116">
        <f t="shared" si="188"/>
        <v>0</v>
      </c>
      <c r="AE241" s="116">
        <f t="shared" si="188"/>
        <v>0</v>
      </c>
      <c r="AF241" s="116">
        <f t="shared" si="188"/>
        <v>0</v>
      </c>
      <c r="AG241" s="116">
        <f t="shared" ref="H241:AH242" si="189">AG242</f>
        <v>0</v>
      </c>
      <c r="AH241" s="116">
        <f t="shared" si="189"/>
        <v>0</v>
      </c>
      <c r="AI241" s="94"/>
      <c r="AJ241" s="373"/>
      <c r="AK241" s="284">
        <f t="shared" si="166"/>
        <v>400000000</v>
      </c>
      <c r="AL241" s="164" t="b">
        <f t="shared" si="167"/>
        <v>1</v>
      </c>
      <c r="AM241" s="284">
        <f t="shared" si="168"/>
        <v>0</v>
      </c>
      <c r="AN241" s="221"/>
      <c r="AO241" s="221"/>
      <c r="AP241" s="284">
        <f t="shared" si="173"/>
        <v>400000000</v>
      </c>
      <c r="AQ241" s="164" t="b">
        <f t="shared" si="174"/>
        <v>1</v>
      </c>
      <c r="AR241" s="221"/>
      <c r="AS241" s="221"/>
      <c r="AT241" s="236"/>
      <c r="AU241" s="118">
        <f t="shared" si="109"/>
        <v>800000000</v>
      </c>
      <c r="AV241" s="110" t="b">
        <f t="shared" si="110"/>
        <v>0</v>
      </c>
      <c r="AW241" s="96">
        <f t="shared" si="65"/>
        <v>0</v>
      </c>
      <c r="AX241" s="118">
        <f t="shared" si="66"/>
        <v>400000000</v>
      </c>
      <c r="AY241" s="152" t="b">
        <f t="shared" si="63"/>
        <v>1</v>
      </c>
    </row>
    <row r="242" spans="1:51">
      <c r="A242" s="28"/>
      <c r="B242" s="11"/>
      <c r="C242" s="12"/>
      <c r="D242" s="649" t="s">
        <v>15</v>
      </c>
      <c r="E242" s="650"/>
      <c r="F242" s="81" t="s">
        <v>130</v>
      </c>
      <c r="G242" s="87">
        <f>G243</f>
        <v>400000000</v>
      </c>
      <c r="H242" s="87">
        <f t="shared" si="189"/>
        <v>0</v>
      </c>
      <c r="I242" s="87">
        <f t="shared" si="189"/>
        <v>0</v>
      </c>
      <c r="J242" s="87">
        <f t="shared" si="189"/>
        <v>0</v>
      </c>
      <c r="K242" s="87">
        <f t="shared" si="189"/>
        <v>0</v>
      </c>
      <c r="L242" s="87">
        <f t="shared" si="189"/>
        <v>0</v>
      </c>
      <c r="M242" s="87">
        <f t="shared" si="189"/>
        <v>0</v>
      </c>
      <c r="N242" s="87">
        <f t="shared" si="189"/>
        <v>400000000</v>
      </c>
      <c r="O242" s="87">
        <f t="shared" si="189"/>
        <v>0</v>
      </c>
      <c r="P242" s="87">
        <f t="shared" si="189"/>
        <v>400000000</v>
      </c>
      <c r="Q242" s="87">
        <f t="shared" si="189"/>
        <v>0</v>
      </c>
      <c r="R242" s="87">
        <f t="shared" si="189"/>
        <v>0</v>
      </c>
      <c r="S242" s="87">
        <f t="shared" si="189"/>
        <v>0</v>
      </c>
      <c r="T242" s="87">
        <f t="shared" si="189"/>
        <v>0</v>
      </c>
      <c r="U242" s="87">
        <f t="shared" si="189"/>
        <v>0</v>
      </c>
      <c r="V242" s="87">
        <f t="shared" si="189"/>
        <v>0</v>
      </c>
      <c r="W242" s="87">
        <f t="shared" si="189"/>
        <v>0</v>
      </c>
      <c r="X242" s="87">
        <f t="shared" si="189"/>
        <v>0</v>
      </c>
      <c r="Y242" s="87">
        <f t="shared" si="189"/>
        <v>0</v>
      </c>
      <c r="Z242" s="87">
        <f t="shared" si="189"/>
        <v>0</v>
      </c>
      <c r="AA242" s="87">
        <f t="shared" si="189"/>
        <v>0</v>
      </c>
      <c r="AB242" s="87">
        <f t="shared" si="189"/>
        <v>0</v>
      </c>
      <c r="AC242" s="87">
        <f t="shared" si="189"/>
        <v>0</v>
      </c>
      <c r="AD242" s="87">
        <f t="shared" si="189"/>
        <v>0</v>
      </c>
      <c r="AE242" s="87">
        <f t="shared" si="189"/>
        <v>0</v>
      </c>
      <c r="AF242" s="87">
        <f t="shared" si="189"/>
        <v>0</v>
      </c>
      <c r="AG242" s="87">
        <f t="shared" si="189"/>
        <v>0</v>
      </c>
      <c r="AH242" s="87">
        <f t="shared" si="189"/>
        <v>0</v>
      </c>
      <c r="AI242" s="10"/>
      <c r="AJ242" s="372"/>
      <c r="AK242" s="284">
        <f t="shared" si="166"/>
        <v>400000000</v>
      </c>
      <c r="AL242" s="164" t="b">
        <f t="shared" si="167"/>
        <v>1</v>
      </c>
      <c r="AM242" s="284">
        <f t="shared" si="168"/>
        <v>0</v>
      </c>
      <c r="AN242" s="164"/>
      <c r="AO242" s="164"/>
      <c r="AP242" s="284">
        <f t="shared" si="173"/>
        <v>400000000</v>
      </c>
      <c r="AQ242" s="164" t="b">
        <f t="shared" si="174"/>
        <v>1</v>
      </c>
      <c r="AR242" s="164"/>
      <c r="AS242" s="164"/>
      <c r="AU242" s="33">
        <f t="shared" si="109"/>
        <v>800000000</v>
      </c>
      <c r="AV242" s="8" t="b">
        <f t="shared" si="110"/>
        <v>0</v>
      </c>
      <c r="AW242" s="96">
        <f t="shared" si="65"/>
        <v>0</v>
      </c>
      <c r="AX242" s="118">
        <f t="shared" si="66"/>
        <v>400000000</v>
      </c>
      <c r="AY242" s="152" t="b">
        <f t="shared" si="63"/>
        <v>1</v>
      </c>
    </row>
    <row r="243" spans="1:51" s="153" customFormat="1" ht="30">
      <c r="A243" s="332"/>
      <c r="B243" s="333"/>
      <c r="C243" s="334"/>
      <c r="D243" s="334"/>
      <c r="E243" s="88" t="s">
        <v>103</v>
      </c>
      <c r="F243" s="71" t="s">
        <v>104</v>
      </c>
      <c r="G243" s="69">
        <v>400000000</v>
      </c>
      <c r="H243" s="69"/>
      <c r="I243" s="70"/>
      <c r="J243" s="70">
        <f>H243-I243</f>
        <v>0</v>
      </c>
      <c r="K243" s="70"/>
      <c r="L243" s="70">
        <v>0</v>
      </c>
      <c r="M243" s="70">
        <f>K243-L243</f>
        <v>0</v>
      </c>
      <c r="N243" s="70">
        <v>400000000</v>
      </c>
      <c r="O243" s="70"/>
      <c r="P243" s="70">
        <f>N243-O243</f>
        <v>400000000</v>
      </c>
      <c r="Q243" s="70"/>
      <c r="R243" s="70"/>
      <c r="S243" s="70"/>
      <c r="T243" s="70"/>
      <c r="U243" s="70"/>
      <c r="V243" s="70"/>
      <c r="W243" s="70"/>
      <c r="X243" s="70"/>
      <c r="Y243" s="70"/>
      <c r="Z243" s="70"/>
      <c r="AA243" s="70"/>
      <c r="AB243" s="70">
        <f>Z243-AA243</f>
        <v>0</v>
      </c>
      <c r="AC243" s="70"/>
      <c r="AD243" s="70"/>
      <c r="AE243" s="70"/>
      <c r="AF243" s="70"/>
      <c r="AG243" s="70"/>
      <c r="AH243" s="70"/>
      <c r="AI243" s="71"/>
      <c r="AJ243" s="374"/>
      <c r="AK243" s="284">
        <f t="shared" si="166"/>
        <v>400000000</v>
      </c>
      <c r="AL243" s="164" t="b">
        <f t="shared" si="167"/>
        <v>1</v>
      </c>
      <c r="AM243" s="284">
        <f t="shared" si="168"/>
        <v>0</v>
      </c>
      <c r="AN243" s="232"/>
      <c r="AO243" s="232"/>
      <c r="AP243" s="284">
        <f t="shared" si="173"/>
        <v>400000000</v>
      </c>
      <c r="AQ243" s="164" t="b">
        <f t="shared" si="174"/>
        <v>1</v>
      </c>
      <c r="AR243" s="232"/>
      <c r="AS243" s="232"/>
      <c r="AU243" s="335">
        <f t="shared" si="109"/>
        <v>800000000</v>
      </c>
      <c r="AV243" s="72" t="b">
        <f t="shared" si="110"/>
        <v>0</v>
      </c>
      <c r="AW243" s="335">
        <f t="shared" si="65"/>
        <v>0</v>
      </c>
      <c r="AX243" s="336">
        <f t="shared" si="66"/>
        <v>400000000</v>
      </c>
      <c r="AY243" s="152" t="b">
        <f t="shared" ref="AY243:AY340" si="190">G243=AX243</f>
        <v>1</v>
      </c>
    </row>
    <row r="244" spans="1:51">
      <c r="A244" s="28"/>
      <c r="B244" s="11"/>
      <c r="C244" s="12"/>
      <c r="D244" s="12"/>
      <c r="E244" s="13"/>
      <c r="F244" s="81"/>
      <c r="G244" s="87"/>
      <c r="H244" s="87"/>
      <c r="I244" s="102"/>
      <c r="J244" s="102"/>
      <c r="K244" s="102"/>
      <c r="L244" s="102"/>
      <c r="M244" s="102"/>
      <c r="N244" s="102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  <c r="AG244" s="31"/>
      <c r="AH244" s="31"/>
      <c r="AI244" s="10"/>
      <c r="AJ244" s="372"/>
      <c r="AK244" s="284">
        <f t="shared" si="166"/>
        <v>0</v>
      </c>
      <c r="AL244" s="164" t="b">
        <f t="shared" si="167"/>
        <v>1</v>
      </c>
      <c r="AM244" s="284">
        <f t="shared" si="168"/>
        <v>0</v>
      </c>
      <c r="AN244" s="164"/>
      <c r="AO244" s="164"/>
      <c r="AP244" s="284">
        <f t="shared" si="173"/>
        <v>0</v>
      </c>
      <c r="AQ244" s="164" t="b">
        <f t="shared" si="174"/>
        <v>1</v>
      </c>
      <c r="AR244" s="164"/>
      <c r="AS244" s="164"/>
      <c r="AU244" s="33">
        <f t="shared" si="109"/>
        <v>0</v>
      </c>
      <c r="AV244" s="8" t="b">
        <f t="shared" si="110"/>
        <v>1</v>
      </c>
      <c r="AW244" s="96">
        <f t="shared" ref="AW244:AW344" si="191">I244+L244+O244+R244+U244+X244</f>
        <v>0</v>
      </c>
      <c r="AX244" s="118">
        <f t="shared" si="66"/>
        <v>0</v>
      </c>
      <c r="AY244" s="152" t="b">
        <f t="shared" si="190"/>
        <v>1</v>
      </c>
    </row>
    <row r="245" spans="1:51" s="117" customFormat="1">
      <c r="A245" s="115"/>
      <c r="B245" s="108" t="s">
        <v>22</v>
      </c>
      <c r="C245" s="630" t="s">
        <v>105</v>
      </c>
      <c r="D245" s="651"/>
      <c r="E245" s="652"/>
      <c r="F245" s="109" t="s">
        <v>149</v>
      </c>
      <c r="G245" s="116">
        <f>G246</f>
        <v>66200000</v>
      </c>
      <c r="H245" s="116">
        <f t="shared" ref="H245:AF245" si="192">H246</f>
        <v>20000000</v>
      </c>
      <c r="I245" s="116">
        <f t="shared" si="192"/>
        <v>0</v>
      </c>
      <c r="J245" s="116">
        <f t="shared" si="192"/>
        <v>20000000</v>
      </c>
      <c r="K245" s="116">
        <f t="shared" si="192"/>
        <v>46200000</v>
      </c>
      <c r="L245" s="116">
        <f t="shared" si="192"/>
        <v>3136100</v>
      </c>
      <c r="M245" s="116">
        <f t="shared" si="192"/>
        <v>43063900</v>
      </c>
      <c r="N245" s="116">
        <f t="shared" si="192"/>
        <v>0</v>
      </c>
      <c r="O245" s="116">
        <f t="shared" si="192"/>
        <v>0</v>
      </c>
      <c r="P245" s="116">
        <f t="shared" si="192"/>
        <v>0</v>
      </c>
      <c r="Q245" s="116">
        <f t="shared" si="192"/>
        <v>0</v>
      </c>
      <c r="R245" s="116">
        <f t="shared" si="192"/>
        <v>0</v>
      </c>
      <c r="S245" s="116">
        <f t="shared" si="192"/>
        <v>0</v>
      </c>
      <c r="T245" s="116">
        <f t="shared" si="192"/>
        <v>0</v>
      </c>
      <c r="U245" s="116">
        <f t="shared" si="192"/>
        <v>0</v>
      </c>
      <c r="V245" s="116">
        <f t="shared" si="192"/>
        <v>0</v>
      </c>
      <c r="W245" s="116">
        <f t="shared" si="192"/>
        <v>0</v>
      </c>
      <c r="X245" s="116">
        <f t="shared" si="192"/>
        <v>0</v>
      </c>
      <c r="Y245" s="116">
        <f t="shared" si="192"/>
        <v>0</v>
      </c>
      <c r="Z245" s="116">
        <f t="shared" si="192"/>
        <v>0</v>
      </c>
      <c r="AA245" s="116">
        <f t="shared" si="192"/>
        <v>0</v>
      </c>
      <c r="AB245" s="116">
        <f t="shared" si="192"/>
        <v>0</v>
      </c>
      <c r="AC245" s="116">
        <f t="shared" si="192"/>
        <v>0</v>
      </c>
      <c r="AD245" s="116">
        <f t="shared" si="192"/>
        <v>0</v>
      </c>
      <c r="AE245" s="116">
        <f t="shared" si="192"/>
        <v>0</v>
      </c>
      <c r="AF245" s="116">
        <f t="shared" si="192"/>
        <v>0</v>
      </c>
      <c r="AG245" s="116">
        <f t="shared" ref="AG245:AH245" si="193">AG246</f>
        <v>0</v>
      </c>
      <c r="AH245" s="116">
        <f t="shared" si="193"/>
        <v>0</v>
      </c>
      <c r="AI245" s="94"/>
      <c r="AJ245" s="373"/>
      <c r="AK245" s="284">
        <f t="shared" si="166"/>
        <v>66200000</v>
      </c>
      <c r="AL245" s="164" t="b">
        <f t="shared" si="167"/>
        <v>1</v>
      </c>
      <c r="AM245" s="284">
        <f t="shared" si="168"/>
        <v>0</v>
      </c>
      <c r="AN245" s="221"/>
      <c r="AO245" s="221"/>
      <c r="AP245" s="284">
        <f t="shared" si="173"/>
        <v>66200000</v>
      </c>
      <c r="AQ245" s="164" t="b">
        <f t="shared" si="174"/>
        <v>1</v>
      </c>
      <c r="AR245" s="221"/>
      <c r="AS245" s="221"/>
      <c r="AT245" s="236"/>
      <c r="AU245" s="118">
        <f t="shared" si="109"/>
        <v>112400000</v>
      </c>
      <c r="AV245" s="110" t="b">
        <f t="shared" si="110"/>
        <v>0</v>
      </c>
      <c r="AW245" s="96">
        <f t="shared" si="191"/>
        <v>3136100</v>
      </c>
      <c r="AX245" s="118">
        <f t="shared" ref="AX245:AX345" si="194">H245+K245+N245+Q245+T245+W245</f>
        <v>66200000</v>
      </c>
      <c r="AY245" s="152" t="b">
        <f t="shared" si="190"/>
        <v>1</v>
      </c>
    </row>
    <row r="246" spans="1:51" s="80" customFormat="1">
      <c r="A246" s="337"/>
      <c r="B246" s="338"/>
      <c r="C246" s="339"/>
      <c r="D246" s="645" t="s">
        <v>15</v>
      </c>
      <c r="E246" s="646"/>
      <c r="F246" s="81" t="s">
        <v>130</v>
      </c>
      <c r="G246" s="87">
        <f>SUM(G247:G249)</f>
        <v>66200000</v>
      </c>
      <c r="H246" s="87">
        <f t="shared" ref="H246:AF246" si="195">SUM(H247:H249)</f>
        <v>20000000</v>
      </c>
      <c r="I246" s="87">
        <f t="shared" si="195"/>
        <v>0</v>
      </c>
      <c r="J246" s="87">
        <f t="shared" si="195"/>
        <v>20000000</v>
      </c>
      <c r="K246" s="87">
        <f t="shared" si="195"/>
        <v>46200000</v>
      </c>
      <c r="L246" s="87">
        <f t="shared" si="195"/>
        <v>3136100</v>
      </c>
      <c r="M246" s="87">
        <f t="shared" si="195"/>
        <v>43063900</v>
      </c>
      <c r="N246" s="87">
        <f t="shared" si="195"/>
        <v>0</v>
      </c>
      <c r="O246" s="87">
        <f t="shared" si="195"/>
        <v>0</v>
      </c>
      <c r="P246" s="87">
        <f t="shared" si="195"/>
        <v>0</v>
      </c>
      <c r="Q246" s="87">
        <f t="shared" si="195"/>
        <v>0</v>
      </c>
      <c r="R246" s="87">
        <f t="shared" si="195"/>
        <v>0</v>
      </c>
      <c r="S246" s="87">
        <f t="shared" si="195"/>
        <v>0</v>
      </c>
      <c r="T246" s="87">
        <f t="shared" si="195"/>
        <v>0</v>
      </c>
      <c r="U246" s="87">
        <f t="shared" si="195"/>
        <v>0</v>
      </c>
      <c r="V246" s="87">
        <f t="shared" si="195"/>
        <v>0</v>
      </c>
      <c r="W246" s="87">
        <f t="shared" si="195"/>
        <v>0</v>
      </c>
      <c r="X246" s="87">
        <f t="shared" si="195"/>
        <v>0</v>
      </c>
      <c r="Y246" s="87">
        <f t="shared" si="195"/>
        <v>0</v>
      </c>
      <c r="Z246" s="87">
        <f t="shared" si="195"/>
        <v>0</v>
      </c>
      <c r="AA246" s="87">
        <f t="shared" si="195"/>
        <v>0</v>
      </c>
      <c r="AB246" s="87">
        <f t="shared" si="195"/>
        <v>0</v>
      </c>
      <c r="AC246" s="87">
        <f t="shared" si="195"/>
        <v>0</v>
      </c>
      <c r="AD246" s="87">
        <f t="shared" si="195"/>
        <v>0</v>
      </c>
      <c r="AE246" s="87">
        <f t="shared" si="195"/>
        <v>0</v>
      </c>
      <c r="AF246" s="87">
        <f t="shared" si="195"/>
        <v>0</v>
      </c>
      <c r="AG246" s="87">
        <f t="shared" ref="AG246:AH246" si="196">SUM(AG247:AG249)</f>
        <v>0</v>
      </c>
      <c r="AH246" s="87">
        <f t="shared" si="196"/>
        <v>0</v>
      </c>
      <c r="AI246" s="81"/>
      <c r="AJ246" s="372"/>
      <c r="AK246" s="284">
        <f t="shared" si="166"/>
        <v>66200000</v>
      </c>
      <c r="AL246" s="164" t="b">
        <f t="shared" si="167"/>
        <v>1</v>
      </c>
      <c r="AM246" s="284">
        <f t="shared" si="168"/>
        <v>0</v>
      </c>
      <c r="AN246" s="164"/>
      <c r="AO246" s="164"/>
      <c r="AP246" s="284">
        <f t="shared" si="173"/>
        <v>66200000</v>
      </c>
      <c r="AQ246" s="164" t="b">
        <f t="shared" si="174"/>
        <v>1</v>
      </c>
      <c r="AR246" s="164"/>
      <c r="AS246" s="164"/>
      <c r="AU246" s="341">
        <f t="shared" si="109"/>
        <v>112400000</v>
      </c>
      <c r="AV246" s="59" t="b">
        <f t="shared" si="110"/>
        <v>0</v>
      </c>
      <c r="AW246" s="335">
        <f t="shared" si="191"/>
        <v>3136100</v>
      </c>
      <c r="AX246" s="336">
        <f t="shared" si="194"/>
        <v>66200000</v>
      </c>
      <c r="AY246" s="152" t="b">
        <f t="shared" si="190"/>
        <v>1</v>
      </c>
    </row>
    <row r="247" spans="1:51" s="153" customFormat="1">
      <c r="A247" s="332"/>
      <c r="B247" s="333"/>
      <c r="C247" s="334"/>
      <c r="D247" s="334"/>
      <c r="E247" s="88" t="s">
        <v>106</v>
      </c>
      <c r="F247" s="71" t="s">
        <v>107</v>
      </c>
      <c r="G247" s="69">
        <v>28000000</v>
      </c>
      <c r="H247" s="69">
        <v>6000000</v>
      </c>
      <c r="I247" s="70"/>
      <c r="J247" s="70">
        <f>H247-I247</f>
        <v>6000000</v>
      </c>
      <c r="K247" s="70">
        <f>G247-H247</f>
        <v>22000000</v>
      </c>
      <c r="L247" s="70"/>
      <c r="M247" s="70">
        <f>K247-L247</f>
        <v>22000000</v>
      </c>
      <c r="N247" s="70"/>
      <c r="O247" s="70"/>
      <c r="P247" s="70"/>
      <c r="Q247" s="70"/>
      <c r="R247" s="70"/>
      <c r="S247" s="70"/>
      <c r="T247" s="70"/>
      <c r="U247" s="70"/>
      <c r="V247" s="70"/>
      <c r="W247" s="70"/>
      <c r="X247" s="70"/>
      <c r="Y247" s="70"/>
      <c r="Z247" s="70"/>
      <c r="AA247" s="70"/>
      <c r="AB247" s="70">
        <f>Z247-AA247</f>
        <v>0</v>
      </c>
      <c r="AC247" s="70"/>
      <c r="AD247" s="70"/>
      <c r="AE247" s="70"/>
      <c r="AF247" s="70"/>
      <c r="AG247" s="70"/>
      <c r="AH247" s="70"/>
      <c r="AI247" s="71"/>
      <c r="AJ247" s="374"/>
      <c r="AK247" s="284">
        <f t="shared" si="166"/>
        <v>28000000</v>
      </c>
      <c r="AL247" s="164" t="b">
        <f t="shared" si="167"/>
        <v>1</v>
      </c>
      <c r="AM247" s="284">
        <f t="shared" si="168"/>
        <v>0</v>
      </c>
      <c r="AN247" s="232"/>
      <c r="AO247" s="232"/>
      <c r="AP247" s="284">
        <f t="shared" si="173"/>
        <v>28000000</v>
      </c>
      <c r="AQ247" s="164" t="b">
        <f t="shared" si="174"/>
        <v>1</v>
      </c>
      <c r="AR247" s="232"/>
      <c r="AS247" s="232"/>
      <c r="AU247" s="335">
        <f t="shared" si="109"/>
        <v>50000000</v>
      </c>
      <c r="AV247" s="72" t="b">
        <f t="shared" si="110"/>
        <v>0</v>
      </c>
      <c r="AW247" s="335">
        <f t="shared" si="191"/>
        <v>0</v>
      </c>
      <c r="AX247" s="336">
        <f t="shared" si="194"/>
        <v>28000000</v>
      </c>
      <c r="AY247" s="152" t="b">
        <f t="shared" si="190"/>
        <v>1</v>
      </c>
    </row>
    <row r="248" spans="1:51" s="153" customFormat="1">
      <c r="A248" s="332"/>
      <c r="B248" s="333"/>
      <c r="C248" s="334"/>
      <c r="D248" s="334"/>
      <c r="E248" s="88" t="s">
        <v>108</v>
      </c>
      <c r="F248" s="71" t="s">
        <v>109</v>
      </c>
      <c r="G248" s="69">
        <v>30000000</v>
      </c>
      <c r="H248" s="69">
        <v>10000000</v>
      </c>
      <c r="I248" s="70"/>
      <c r="J248" s="70">
        <f t="shared" ref="J248:J249" si="197">H248-I248</f>
        <v>10000000</v>
      </c>
      <c r="K248" s="70">
        <f>G248-H248</f>
        <v>20000000</v>
      </c>
      <c r="L248" s="70">
        <v>2759900</v>
      </c>
      <c r="M248" s="70">
        <f t="shared" ref="M248:M249" si="198">K248-L248</f>
        <v>17240100</v>
      </c>
      <c r="N248" s="70"/>
      <c r="O248" s="70"/>
      <c r="P248" s="70"/>
      <c r="Q248" s="70"/>
      <c r="R248" s="70"/>
      <c r="S248" s="70"/>
      <c r="T248" s="70"/>
      <c r="U248" s="70"/>
      <c r="V248" s="70"/>
      <c r="W248" s="70"/>
      <c r="X248" s="70"/>
      <c r="Y248" s="70"/>
      <c r="Z248" s="70"/>
      <c r="AA248" s="70"/>
      <c r="AB248" s="70">
        <f t="shared" ref="AB248:AB249" si="199">Z248-AA248</f>
        <v>0</v>
      </c>
      <c r="AC248" s="70"/>
      <c r="AD248" s="70"/>
      <c r="AE248" s="70"/>
      <c r="AF248" s="70"/>
      <c r="AG248" s="70"/>
      <c r="AH248" s="70"/>
      <c r="AI248" s="71"/>
      <c r="AJ248" s="374"/>
      <c r="AK248" s="284">
        <f t="shared" si="166"/>
        <v>30000000</v>
      </c>
      <c r="AL248" s="164" t="b">
        <f t="shared" si="167"/>
        <v>1</v>
      </c>
      <c r="AM248" s="284">
        <f t="shared" si="168"/>
        <v>0</v>
      </c>
      <c r="AN248" s="232"/>
      <c r="AO248" s="232"/>
      <c r="AP248" s="284">
        <f t="shared" si="173"/>
        <v>30000000</v>
      </c>
      <c r="AQ248" s="164" t="b">
        <f t="shared" si="174"/>
        <v>1</v>
      </c>
      <c r="AR248" s="232"/>
      <c r="AS248" s="232"/>
      <c r="AU248" s="335">
        <f t="shared" si="109"/>
        <v>50000000</v>
      </c>
      <c r="AV248" s="72" t="b">
        <f t="shared" si="110"/>
        <v>0</v>
      </c>
      <c r="AW248" s="335">
        <f t="shared" si="191"/>
        <v>2759900</v>
      </c>
      <c r="AX248" s="336">
        <f t="shared" si="194"/>
        <v>30000000</v>
      </c>
      <c r="AY248" s="152" t="b">
        <f t="shared" si="190"/>
        <v>1</v>
      </c>
    </row>
    <row r="249" spans="1:51" s="153" customFormat="1">
      <c r="A249" s="332"/>
      <c r="B249" s="333"/>
      <c r="C249" s="334"/>
      <c r="D249" s="334"/>
      <c r="E249" s="88" t="s">
        <v>110</v>
      </c>
      <c r="F249" s="71" t="s">
        <v>111</v>
      </c>
      <c r="G249" s="69">
        <v>8200000</v>
      </c>
      <c r="H249" s="69">
        <v>4000000</v>
      </c>
      <c r="I249" s="70"/>
      <c r="J249" s="70">
        <f t="shared" si="197"/>
        <v>4000000</v>
      </c>
      <c r="K249" s="70">
        <f>G249-H249</f>
        <v>4200000</v>
      </c>
      <c r="L249" s="70">
        <v>376200</v>
      </c>
      <c r="M249" s="70">
        <f t="shared" si="198"/>
        <v>3823800</v>
      </c>
      <c r="N249" s="70"/>
      <c r="O249" s="70"/>
      <c r="P249" s="70"/>
      <c r="Q249" s="70"/>
      <c r="R249" s="70"/>
      <c r="S249" s="70"/>
      <c r="T249" s="70"/>
      <c r="U249" s="70"/>
      <c r="V249" s="70"/>
      <c r="W249" s="70"/>
      <c r="X249" s="70"/>
      <c r="Y249" s="70"/>
      <c r="Z249" s="70"/>
      <c r="AA249" s="70"/>
      <c r="AB249" s="70">
        <f t="shared" si="199"/>
        <v>0</v>
      </c>
      <c r="AC249" s="70"/>
      <c r="AD249" s="70"/>
      <c r="AE249" s="70"/>
      <c r="AF249" s="70"/>
      <c r="AG249" s="70"/>
      <c r="AH249" s="70"/>
      <c r="AI249" s="71"/>
      <c r="AJ249" s="374"/>
      <c r="AK249" s="284">
        <f t="shared" si="166"/>
        <v>8200000</v>
      </c>
      <c r="AL249" s="164" t="b">
        <f t="shared" si="167"/>
        <v>1</v>
      </c>
      <c r="AM249" s="284">
        <f t="shared" si="168"/>
        <v>0</v>
      </c>
      <c r="AN249" s="232"/>
      <c r="AO249" s="232"/>
      <c r="AP249" s="284">
        <f t="shared" si="173"/>
        <v>8200000</v>
      </c>
      <c r="AQ249" s="164" t="b">
        <f t="shared" si="174"/>
        <v>1</v>
      </c>
      <c r="AR249" s="232"/>
      <c r="AS249" s="232"/>
      <c r="AU249" s="335">
        <f t="shared" si="109"/>
        <v>12400000</v>
      </c>
      <c r="AV249" s="72" t="b">
        <f t="shared" si="110"/>
        <v>0</v>
      </c>
      <c r="AW249" s="335">
        <f t="shared" si="191"/>
        <v>376200</v>
      </c>
      <c r="AX249" s="336">
        <f t="shared" si="194"/>
        <v>8200000</v>
      </c>
      <c r="AY249" s="152" t="b">
        <f t="shared" si="190"/>
        <v>1</v>
      </c>
    </row>
    <row r="250" spans="1:51" s="153" customFormat="1">
      <c r="A250" s="332"/>
      <c r="B250" s="333"/>
      <c r="C250" s="334"/>
      <c r="D250" s="334"/>
      <c r="E250" s="88"/>
      <c r="F250" s="71"/>
      <c r="G250" s="69"/>
      <c r="H250" s="69"/>
      <c r="I250" s="70"/>
      <c r="J250" s="70"/>
      <c r="K250" s="70"/>
      <c r="L250" s="70"/>
      <c r="M250" s="70"/>
      <c r="N250" s="70"/>
      <c r="O250" s="70"/>
      <c r="P250" s="70"/>
      <c r="Q250" s="70"/>
      <c r="R250" s="70"/>
      <c r="S250" s="70"/>
      <c r="T250" s="70"/>
      <c r="U250" s="70"/>
      <c r="V250" s="70"/>
      <c r="W250" s="70"/>
      <c r="X250" s="70"/>
      <c r="Y250" s="70"/>
      <c r="Z250" s="70"/>
      <c r="AA250" s="70"/>
      <c r="AB250" s="70"/>
      <c r="AC250" s="70"/>
      <c r="AD250" s="70"/>
      <c r="AE250" s="70"/>
      <c r="AF250" s="70"/>
      <c r="AG250" s="70"/>
      <c r="AH250" s="70"/>
      <c r="AI250" s="71"/>
      <c r="AJ250" s="374"/>
      <c r="AK250" s="284"/>
      <c r="AL250" s="164"/>
      <c r="AM250" s="284"/>
      <c r="AN250" s="232"/>
      <c r="AO250" s="232"/>
      <c r="AP250" s="284">
        <f t="shared" si="173"/>
        <v>0</v>
      </c>
      <c r="AQ250" s="164" t="b">
        <f t="shared" si="174"/>
        <v>1</v>
      </c>
      <c r="AR250" s="232"/>
      <c r="AS250" s="232"/>
      <c r="AU250" s="335"/>
      <c r="AV250" s="72"/>
      <c r="AW250" s="335"/>
      <c r="AX250" s="336"/>
      <c r="AY250" s="152"/>
    </row>
    <row r="251" spans="1:51" s="153" customFormat="1">
      <c r="A251" s="332"/>
      <c r="B251" s="333"/>
      <c r="C251" s="334"/>
      <c r="D251" s="334"/>
      <c r="E251" s="88"/>
      <c r="F251" s="71"/>
      <c r="G251" s="69"/>
      <c r="H251" s="69"/>
      <c r="I251" s="70"/>
      <c r="J251" s="70"/>
      <c r="K251" s="70"/>
      <c r="L251" s="70"/>
      <c r="M251" s="70"/>
      <c r="N251" s="70"/>
      <c r="O251" s="70"/>
      <c r="P251" s="70"/>
      <c r="Q251" s="70"/>
      <c r="R251" s="70"/>
      <c r="S251" s="70"/>
      <c r="T251" s="70"/>
      <c r="U251" s="70"/>
      <c r="V251" s="70"/>
      <c r="W251" s="70"/>
      <c r="X251" s="70"/>
      <c r="Y251" s="70"/>
      <c r="Z251" s="70"/>
      <c r="AA251" s="70"/>
      <c r="AB251" s="70"/>
      <c r="AC251" s="70"/>
      <c r="AD251" s="70"/>
      <c r="AE251" s="70"/>
      <c r="AF251" s="70"/>
      <c r="AG251" s="70"/>
      <c r="AH251" s="70"/>
      <c r="AI251" s="71"/>
      <c r="AJ251" s="374"/>
      <c r="AK251" s="284"/>
      <c r="AL251" s="164"/>
      <c r="AM251" s="284"/>
      <c r="AN251" s="232"/>
      <c r="AO251" s="232"/>
      <c r="AP251" s="284">
        <f t="shared" si="173"/>
        <v>0</v>
      </c>
      <c r="AQ251" s="164" t="b">
        <f t="shared" si="174"/>
        <v>1</v>
      </c>
      <c r="AR251" s="232"/>
      <c r="AS251" s="232"/>
      <c r="AU251" s="335"/>
      <c r="AV251" s="72"/>
      <c r="AW251" s="335"/>
      <c r="AX251" s="336"/>
      <c r="AY251" s="152"/>
    </row>
    <row r="252" spans="1:51" s="153" customFormat="1">
      <c r="A252" s="332"/>
      <c r="B252" s="333"/>
      <c r="C252" s="334"/>
      <c r="D252" s="334"/>
      <c r="E252" s="88"/>
      <c r="F252" s="71"/>
      <c r="G252" s="69"/>
      <c r="H252" s="69"/>
      <c r="I252" s="70"/>
      <c r="J252" s="70"/>
      <c r="K252" s="70"/>
      <c r="L252" s="70"/>
      <c r="M252" s="70"/>
      <c r="N252" s="70"/>
      <c r="O252" s="70"/>
      <c r="P252" s="70"/>
      <c r="Q252" s="70"/>
      <c r="R252" s="70"/>
      <c r="S252" s="70"/>
      <c r="T252" s="70"/>
      <c r="U252" s="70"/>
      <c r="V252" s="70"/>
      <c r="W252" s="70"/>
      <c r="X252" s="70"/>
      <c r="Y252" s="70"/>
      <c r="Z252" s="70"/>
      <c r="AA252" s="70"/>
      <c r="AB252" s="70"/>
      <c r="AC252" s="70"/>
      <c r="AD252" s="70"/>
      <c r="AE252" s="70"/>
      <c r="AF252" s="70"/>
      <c r="AG252" s="70"/>
      <c r="AH252" s="70"/>
      <c r="AI252" s="71"/>
      <c r="AJ252" s="374"/>
      <c r="AK252" s="284"/>
      <c r="AL252" s="164"/>
      <c r="AM252" s="284"/>
      <c r="AN252" s="232"/>
      <c r="AO252" s="232"/>
      <c r="AP252" s="284">
        <f t="shared" si="173"/>
        <v>0</v>
      </c>
      <c r="AQ252" s="164" t="b">
        <f t="shared" si="174"/>
        <v>1</v>
      </c>
      <c r="AR252" s="232"/>
      <c r="AS252" s="232"/>
      <c r="AU252" s="335"/>
      <c r="AV252" s="72"/>
      <c r="AW252" s="335"/>
      <c r="AX252" s="336"/>
      <c r="AY252" s="152"/>
    </row>
    <row r="253" spans="1:51" s="153" customFormat="1">
      <c r="A253" s="360"/>
      <c r="B253" s="177"/>
      <c r="C253" s="177"/>
      <c r="D253" s="177"/>
      <c r="E253" s="177"/>
      <c r="F253" s="177"/>
      <c r="G253" s="178"/>
      <c r="H253" s="178"/>
      <c r="I253" s="179"/>
      <c r="J253" s="179"/>
      <c r="K253" s="179"/>
      <c r="L253" s="179"/>
      <c r="M253" s="179"/>
      <c r="N253" s="179"/>
      <c r="O253" s="179"/>
      <c r="P253" s="179"/>
      <c r="Q253" s="179"/>
      <c r="R253" s="179"/>
      <c r="S253" s="179"/>
      <c r="T253" s="179"/>
      <c r="U253" s="179"/>
      <c r="V253" s="179"/>
      <c r="W253" s="179"/>
      <c r="X253" s="179"/>
      <c r="Y253" s="179"/>
      <c r="Z253" s="179"/>
      <c r="AA253" s="179"/>
      <c r="AB253" s="179"/>
      <c r="AC253" s="179"/>
      <c r="AD253" s="179"/>
      <c r="AE253" s="179"/>
      <c r="AF253" s="179"/>
      <c r="AG253" s="179"/>
      <c r="AH253" s="179"/>
      <c r="AI253" s="177"/>
      <c r="AJ253" s="374"/>
      <c r="AK253" s="284"/>
      <c r="AL253" s="164"/>
      <c r="AM253" s="284"/>
      <c r="AN253" s="232"/>
      <c r="AO253" s="232"/>
      <c r="AP253" s="284">
        <f t="shared" si="173"/>
        <v>0</v>
      </c>
      <c r="AQ253" s="164" t="b">
        <f t="shared" si="174"/>
        <v>1</v>
      </c>
      <c r="AR253" s="232"/>
      <c r="AS253" s="232"/>
      <c r="AU253" s="335"/>
      <c r="AV253" s="72"/>
      <c r="AW253" s="335"/>
      <c r="AX253" s="336"/>
      <c r="AY253" s="152"/>
    </row>
    <row r="254" spans="1:51" s="153" customFormat="1">
      <c r="A254" s="361"/>
      <c r="B254" s="232"/>
      <c r="C254" s="232"/>
      <c r="D254" s="232"/>
      <c r="E254" s="232"/>
      <c r="F254" s="232"/>
      <c r="G254" s="233"/>
      <c r="H254" s="233"/>
      <c r="I254" s="234"/>
      <c r="J254" s="234"/>
      <c r="K254" s="234"/>
      <c r="L254" s="234"/>
      <c r="M254" s="234"/>
      <c r="N254" s="234"/>
      <c r="O254" s="234"/>
      <c r="P254" s="234"/>
      <c r="Q254" s="234"/>
      <c r="R254" s="234"/>
      <c r="S254" s="234"/>
      <c r="T254" s="234"/>
      <c r="U254" s="234"/>
      <c r="V254" s="234"/>
      <c r="W254" s="234"/>
      <c r="X254" s="234"/>
      <c r="Y254" s="234"/>
      <c r="Z254" s="234"/>
      <c r="AA254" s="234"/>
      <c r="AB254" s="234"/>
      <c r="AC254" s="234"/>
      <c r="AD254" s="234"/>
      <c r="AE254" s="234"/>
      <c r="AF254" s="234"/>
      <c r="AG254" s="234"/>
      <c r="AH254" s="234"/>
      <c r="AI254" s="232"/>
      <c r="AJ254" s="374"/>
      <c r="AK254" s="284"/>
      <c r="AL254" s="164"/>
      <c r="AM254" s="284"/>
      <c r="AN254" s="232"/>
      <c r="AO254" s="232"/>
      <c r="AP254" s="284">
        <f t="shared" si="173"/>
        <v>0</v>
      </c>
      <c r="AQ254" s="164" t="b">
        <f t="shared" si="174"/>
        <v>1</v>
      </c>
      <c r="AR254" s="232"/>
      <c r="AS254" s="232"/>
      <c r="AU254" s="335"/>
      <c r="AV254" s="72"/>
      <c r="AW254" s="335"/>
      <c r="AX254" s="336"/>
      <c r="AY254" s="152"/>
    </row>
    <row r="255" spans="1:51" s="153" customFormat="1">
      <c r="A255" s="361"/>
      <c r="B255" s="232"/>
      <c r="C255" s="232"/>
      <c r="D255" s="232"/>
      <c r="E255" s="232"/>
      <c r="F255" s="232"/>
      <c r="G255" s="233"/>
      <c r="H255" s="233"/>
      <c r="I255" s="234"/>
      <c r="J255" s="234"/>
      <c r="K255" s="234"/>
      <c r="L255" s="234"/>
      <c r="M255" s="234"/>
      <c r="N255" s="234"/>
      <c r="O255" s="234"/>
      <c r="P255" s="234"/>
      <c r="Q255" s="234"/>
      <c r="R255" s="234"/>
      <c r="S255" s="234"/>
      <c r="T255" s="234"/>
      <c r="U255" s="234"/>
      <c r="V255" s="234"/>
      <c r="W255" s="234"/>
      <c r="X255" s="234"/>
      <c r="Y255" s="234"/>
      <c r="Z255" s="234"/>
      <c r="AA255" s="234"/>
      <c r="AB255" s="234"/>
      <c r="AC255" s="234"/>
      <c r="AD255" s="234"/>
      <c r="AE255" s="234"/>
      <c r="AF255" s="234"/>
      <c r="AG255" s="234"/>
      <c r="AH255" s="234"/>
      <c r="AI255" s="232"/>
      <c r="AJ255" s="374"/>
      <c r="AK255" s="284"/>
      <c r="AL255" s="164"/>
      <c r="AM255" s="284"/>
      <c r="AN255" s="232"/>
      <c r="AO255" s="232"/>
      <c r="AP255" s="284">
        <f t="shared" si="173"/>
        <v>0</v>
      </c>
      <c r="AQ255" s="164" t="b">
        <f t="shared" si="174"/>
        <v>1</v>
      </c>
      <c r="AR255" s="232"/>
      <c r="AS255" s="232"/>
      <c r="AU255" s="335"/>
      <c r="AV255" s="72"/>
      <c r="AW255" s="335"/>
      <c r="AX255" s="336"/>
      <c r="AY255" s="152"/>
    </row>
    <row r="256" spans="1:51" s="153" customFormat="1">
      <c r="A256" s="361"/>
      <c r="B256" s="232"/>
      <c r="C256" s="232"/>
      <c r="D256" s="232"/>
      <c r="E256" s="232"/>
      <c r="F256" s="232"/>
      <c r="G256" s="233"/>
      <c r="H256" s="233"/>
      <c r="I256" s="234"/>
      <c r="J256" s="234"/>
      <c r="K256" s="234"/>
      <c r="L256" s="234"/>
      <c r="M256" s="234"/>
      <c r="N256" s="234"/>
      <c r="O256" s="234"/>
      <c r="P256" s="234"/>
      <c r="Q256" s="234"/>
      <c r="R256" s="234"/>
      <c r="S256" s="234"/>
      <c r="T256" s="234"/>
      <c r="U256" s="234"/>
      <c r="V256" s="234"/>
      <c r="W256" s="234"/>
      <c r="X256" s="234"/>
      <c r="Y256" s="234"/>
      <c r="Z256" s="234"/>
      <c r="AA256" s="234"/>
      <c r="AB256" s="234"/>
      <c r="AC256" s="234"/>
      <c r="AD256" s="234"/>
      <c r="AE256" s="234"/>
      <c r="AF256" s="234"/>
      <c r="AG256" s="234"/>
      <c r="AH256" s="234"/>
      <c r="AI256" s="232"/>
      <c r="AJ256" s="374"/>
      <c r="AK256" s="284"/>
      <c r="AL256" s="164"/>
      <c r="AM256" s="284"/>
      <c r="AN256" s="232"/>
      <c r="AO256" s="232"/>
      <c r="AP256" s="284">
        <f t="shared" si="173"/>
        <v>0</v>
      </c>
      <c r="AQ256" s="164" t="b">
        <f t="shared" si="174"/>
        <v>1</v>
      </c>
      <c r="AR256" s="232"/>
      <c r="AS256" s="232"/>
      <c r="AU256" s="335"/>
      <c r="AV256" s="72"/>
      <c r="AW256" s="335"/>
      <c r="AX256" s="336"/>
      <c r="AY256" s="152"/>
    </row>
    <row r="257" spans="1:51" s="153" customFormat="1">
      <c r="A257" s="361"/>
      <c r="B257" s="232"/>
      <c r="C257" s="232"/>
      <c r="D257" s="232"/>
      <c r="E257" s="232"/>
      <c r="F257" s="232"/>
      <c r="G257" s="233"/>
      <c r="H257" s="233"/>
      <c r="I257" s="234"/>
      <c r="J257" s="234"/>
      <c r="K257" s="234"/>
      <c r="L257" s="234"/>
      <c r="M257" s="234"/>
      <c r="N257" s="234"/>
      <c r="O257" s="234"/>
      <c r="P257" s="234"/>
      <c r="Q257" s="234"/>
      <c r="R257" s="234"/>
      <c r="S257" s="234"/>
      <c r="T257" s="234"/>
      <c r="U257" s="234"/>
      <c r="V257" s="234"/>
      <c r="W257" s="234"/>
      <c r="X257" s="234"/>
      <c r="Y257" s="234"/>
      <c r="Z257" s="234"/>
      <c r="AA257" s="234"/>
      <c r="AB257" s="234"/>
      <c r="AC257" s="234"/>
      <c r="AD257" s="234"/>
      <c r="AE257" s="234"/>
      <c r="AF257" s="234"/>
      <c r="AG257" s="234"/>
      <c r="AH257" s="234"/>
      <c r="AI257" s="232"/>
      <c r="AJ257" s="374"/>
      <c r="AK257" s="284"/>
      <c r="AL257" s="164"/>
      <c r="AM257" s="284"/>
      <c r="AN257" s="232"/>
      <c r="AO257" s="232"/>
      <c r="AP257" s="284">
        <f t="shared" si="173"/>
        <v>0</v>
      </c>
      <c r="AQ257" s="164" t="b">
        <f t="shared" si="174"/>
        <v>1</v>
      </c>
      <c r="AR257" s="232"/>
      <c r="AS257" s="232"/>
      <c r="AU257" s="335"/>
      <c r="AV257" s="72"/>
      <c r="AW257" s="335"/>
      <c r="AX257" s="336"/>
      <c r="AY257" s="152"/>
    </row>
    <row r="258" spans="1:51" s="153" customFormat="1">
      <c r="A258" s="361"/>
      <c r="B258" s="232"/>
      <c r="C258" s="232"/>
      <c r="D258" s="232"/>
      <c r="E258" s="232"/>
      <c r="F258" s="232"/>
      <c r="G258" s="233"/>
      <c r="H258" s="233"/>
      <c r="I258" s="234"/>
      <c r="J258" s="234"/>
      <c r="K258" s="234"/>
      <c r="L258" s="234"/>
      <c r="M258" s="234"/>
      <c r="N258" s="234"/>
      <c r="O258" s="234"/>
      <c r="P258" s="234"/>
      <c r="Q258" s="234"/>
      <c r="R258" s="234"/>
      <c r="S258" s="234"/>
      <c r="T258" s="234"/>
      <c r="U258" s="234"/>
      <c r="V258" s="234"/>
      <c r="W258" s="234"/>
      <c r="X258" s="234"/>
      <c r="Y258" s="234"/>
      <c r="Z258" s="234"/>
      <c r="AA258" s="234"/>
      <c r="AB258" s="234"/>
      <c r="AC258" s="234"/>
      <c r="AD258" s="234"/>
      <c r="AE258" s="234"/>
      <c r="AF258" s="234"/>
      <c r="AG258" s="234"/>
      <c r="AH258" s="234"/>
      <c r="AI258" s="232"/>
      <c r="AJ258" s="374"/>
      <c r="AK258" s="284"/>
      <c r="AL258" s="164"/>
      <c r="AM258" s="284"/>
      <c r="AN258" s="232"/>
      <c r="AO258" s="232"/>
      <c r="AP258" s="284">
        <f t="shared" si="173"/>
        <v>0</v>
      </c>
      <c r="AQ258" s="164" t="b">
        <f t="shared" si="174"/>
        <v>1</v>
      </c>
      <c r="AR258" s="232"/>
      <c r="AS258" s="232"/>
      <c r="AU258" s="335"/>
      <c r="AV258" s="72"/>
      <c r="AW258" s="335"/>
      <c r="AX258" s="336"/>
      <c r="AY258" s="152"/>
    </row>
    <row r="259" spans="1:51" s="153" customFormat="1">
      <c r="A259" s="361"/>
      <c r="B259" s="232"/>
      <c r="C259" s="232"/>
      <c r="D259" s="232"/>
      <c r="E259" s="232"/>
      <c r="F259" s="232"/>
      <c r="G259" s="233"/>
      <c r="H259" s="233"/>
      <c r="I259" s="234"/>
      <c r="J259" s="234"/>
      <c r="K259" s="234"/>
      <c r="L259" s="234"/>
      <c r="M259" s="234"/>
      <c r="N259" s="234"/>
      <c r="O259" s="234"/>
      <c r="P259" s="234"/>
      <c r="Q259" s="234"/>
      <c r="R259" s="234"/>
      <c r="S259" s="234"/>
      <c r="T259" s="234"/>
      <c r="U259" s="234"/>
      <c r="V259" s="234"/>
      <c r="W259" s="234"/>
      <c r="X259" s="234"/>
      <c r="Y259" s="234"/>
      <c r="Z259" s="234"/>
      <c r="AA259" s="234"/>
      <c r="AB259" s="234"/>
      <c r="AC259" s="234"/>
      <c r="AD259" s="234"/>
      <c r="AE259" s="234"/>
      <c r="AF259" s="234"/>
      <c r="AG259" s="234"/>
      <c r="AH259" s="234"/>
      <c r="AI259" s="232"/>
      <c r="AJ259" s="374"/>
      <c r="AK259" s="284"/>
      <c r="AL259" s="164"/>
      <c r="AM259" s="284"/>
      <c r="AN259" s="232"/>
      <c r="AO259" s="232"/>
      <c r="AP259" s="284">
        <f t="shared" si="173"/>
        <v>0</v>
      </c>
      <c r="AQ259" s="164" t="b">
        <f t="shared" si="174"/>
        <v>1</v>
      </c>
      <c r="AR259" s="232"/>
      <c r="AS259" s="232"/>
      <c r="AU259" s="335"/>
      <c r="AV259" s="72"/>
      <c r="AW259" s="335"/>
      <c r="AX259" s="336"/>
      <c r="AY259" s="152"/>
    </row>
    <row r="260" spans="1:51" s="153" customFormat="1">
      <c r="A260" s="361"/>
      <c r="B260" s="232"/>
      <c r="C260" s="232"/>
      <c r="D260" s="232"/>
      <c r="E260" s="232"/>
      <c r="F260" s="232"/>
      <c r="G260" s="233"/>
      <c r="H260" s="233"/>
      <c r="I260" s="234"/>
      <c r="J260" s="234"/>
      <c r="K260" s="234"/>
      <c r="L260" s="234"/>
      <c r="M260" s="234"/>
      <c r="N260" s="234"/>
      <c r="O260" s="234"/>
      <c r="P260" s="234"/>
      <c r="Q260" s="234"/>
      <c r="R260" s="234"/>
      <c r="S260" s="234"/>
      <c r="T260" s="234"/>
      <c r="U260" s="234"/>
      <c r="V260" s="234"/>
      <c r="W260" s="234"/>
      <c r="X260" s="234"/>
      <c r="Y260" s="234"/>
      <c r="Z260" s="234"/>
      <c r="AA260" s="234"/>
      <c r="AB260" s="234"/>
      <c r="AC260" s="234"/>
      <c r="AD260" s="234"/>
      <c r="AE260" s="234"/>
      <c r="AF260" s="234"/>
      <c r="AG260" s="234"/>
      <c r="AH260" s="234"/>
      <c r="AI260" s="232"/>
      <c r="AJ260" s="374"/>
      <c r="AK260" s="284"/>
      <c r="AL260" s="164"/>
      <c r="AM260" s="284"/>
      <c r="AN260" s="232"/>
      <c r="AO260" s="232"/>
      <c r="AP260" s="284">
        <f t="shared" si="173"/>
        <v>0</v>
      </c>
      <c r="AQ260" s="164" t="b">
        <f t="shared" si="174"/>
        <v>1</v>
      </c>
      <c r="AR260" s="232"/>
      <c r="AS260" s="232"/>
      <c r="AU260" s="335"/>
      <c r="AV260" s="72"/>
      <c r="AW260" s="335"/>
      <c r="AX260" s="336"/>
      <c r="AY260" s="152"/>
    </row>
    <row r="261" spans="1:51" s="153" customFormat="1">
      <c r="A261" s="362"/>
      <c r="B261" s="183"/>
      <c r="C261" s="183"/>
      <c r="D261" s="183"/>
      <c r="E261" s="183"/>
      <c r="F261" s="183"/>
      <c r="G261" s="184"/>
      <c r="H261" s="184"/>
      <c r="I261" s="185"/>
      <c r="J261" s="185"/>
      <c r="K261" s="185"/>
      <c r="L261" s="185"/>
      <c r="M261" s="185"/>
      <c r="N261" s="185"/>
      <c r="O261" s="185"/>
      <c r="P261" s="185"/>
      <c r="Q261" s="185"/>
      <c r="R261" s="185"/>
      <c r="S261" s="185"/>
      <c r="T261" s="185"/>
      <c r="U261" s="185"/>
      <c r="V261" s="185"/>
      <c r="W261" s="185"/>
      <c r="X261" s="185"/>
      <c r="Y261" s="185"/>
      <c r="Z261" s="185"/>
      <c r="AA261" s="185"/>
      <c r="AB261" s="185"/>
      <c r="AC261" s="185"/>
      <c r="AD261" s="185"/>
      <c r="AE261" s="185"/>
      <c r="AF261" s="185"/>
      <c r="AG261" s="185"/>
      <c r="AH261" s="185"/>
      <c r="AI261" s="183"/>
      <c r="AJ261" s="374"/>
      <c r="AK261" s="284"/>
      <c r="AL261" s="164"/>
      <c r="AM261" s="284"/>
      <c r="AN261" s="232"/>
      <c r="AO261" s="232"/>
      <c r="AP261" s="284">
        <f t="shared" ref="AP261:AP312" si="200">H261+K261+N261+Q261+T261+W261+Z261+AC261+AF261</f>
        <v>0</v>
      </c>
      <c r="AQ261" s="164" t="b">
        <f t="shared" ref="AQ261:AQ312" si="201">AP261=G261</f>
        <v>1</v>
      </c>
      <c r="AR261" s="232"/>
      <c r="AS261" s="232"/>
      <c r="AU261" s="335"/>
      <c r="AV261" s="72"/>
      <c r="AW261" s="335"/>
      <c r="AX261" s="336"/>
      <c r="AY261" s="152"/>
    </row>
    <row r="262" spans="1:51" s="3" customFormat="1">
      <c r="A262" s="632" t="s">
        <v>0</v>
      </c>
      <c r="B262" s="632" t="s">
        <v>1</v>
      </c>
      <c r="C262" s="632"/>
      <c r="D262" s="632"/>
      <c r="E262" s="632"/>
      <c r="F262" s="632" t="s">
        <v>3</v>
      </c>
      <c r="G262" s="632" t="s">
        <v>4</v>
      </c>
      <c r="H262" s="637" t="s">
        <v>387</v>
      </c>
      <c r="I262" s="638"/>
      <c r="J262" s="638"/>
      <c r="K262" s="638"/>
      <c r="L262" s="638"/>
      <c r="M262" s="638"/>
      <c r="N262" s="638"/>
      <c r="O262" s="638"/>
      <c r="P262" s="638"/>
      <c r="Q262" s="638"/>
      <c r="R262" s="638"/>
      <c r="S262" s="638"/>
      <c r="T262" s="638"/>
      <c r="U262" s="638"/>
      <c r="V262" s="638"/>
      <c r="W262" s="638"/>
      <c r="X262" s="638"/>
      <c r="Y262" s="638"/>
      <c r="Z262" s="638"/>
      <c r="AA262" s="638"/>
      <c r="AB262" s="638"/>
      <c r="AC262" s="638"/>
      <c r="AD262" s="638"/>
      <c r="AE262" s="638"/>
      <c r="AF262" s="638"/>
      <c r="AG262" s="543"/>
      <c r="AH262" s="544"/>
      <c r="AI262" s="632" t="s">
        <v>11</v>
      </c>
      <c r="AJ262" s="375"/>
      <c r="AK262" s="284"/>
      <c r="AL262" s="164"/>
      <c r="AM262" s="328" t="e">
        <f t="shared" ref="AM262:AM264" si="202">G262-AK262</f>
        <v>#VALUE!</v>
      </c>
      <c r="AN262" s="311"/>
      <c r="AO262" s="311"/>
      <c r="AP262" s="284" t="e">
        <f t="shared" si="200"/>
        <v>#VALUE!</v>
      </c>
      <c r="AQ262" s="164" t="e">
        <f t="shared" si="201"/>
        <v>#VALUE!</v>
      </c>
      <c r="AR262" s="311"/>
      <c r="AS262" s="311"/>
      <c r="AT262" s="152"/>
      <c r="AW262" s="96">
        <f t="shared" ref="AW262" si="203">I262+L262+O262+R262+U262+X262</f>
        <v>0</v>
      </c>
      <c r="AX262" s="118" t="e">
        <f t="shared" ref="AX262" si="204">H262+K262+N262+Q262+T262+W262</f>
        <v>#VALUE!</v>
      </c>
      <c r="AY262" s="152" t="e">
        <f t="shared" ref="AY262:AY264" si="205">G262=AX262</f>
        <v>#VALUE!</v>
      </c>
    </row>
    <row r="263" spans="1:51" s="3" customFormat="1">
      <c r="A263" s="633"/>
      <c r="B263" s="633"/>
      <c r="C263" s="633"/>
      <c r="D263" s="633"/>
      <c r="E263" s="633"/>
      <c r="F263" s="633"/>
      <c r="G263" s="633"/>
      <c r="H263" s="634" t="s">
        <v>5</v>
      </c>
      <c r="I263" s="635"/>
      <c r="J263" s="636"/>
      <c r="K263" s="634" t="s">
        <v>240</v>
      </c>
      <c r="L263" s="635"/>
      <c r="M263" s="636"/>
      <c r="N263" s="634" t="s">
        <v>6</v>
      </c>
      <c r="O263" s="635"/>
      <c r="P263" s="636"/>
      <c r="Q263" s="634" t="s">
        <v>273</v>
      </c>
      <c r="R263" s="635"/>
      <c r="S263" s="636"/>
      <c r="T263" s="634" t="s">
        <v>9</v>
      </c>
      <c r="U263" s="635"/>
      <c r="V263" s="636"/>
      <c r="W263" s="637" t="s">
        <v>374</v>
      </c>
      <c r="X263" s="638"/>
      <c r="Y263" s="639"/>
      <c r="Z263" s="634" t="s">
        <v>272</v>
      </c>
      <c r="AA263" s="635"/>
      <c r="AB263" s="636"/>
      <c r="AC263" s="637" t="s">
        <v>375</v>
      </c>
      <c r="AD263" s="638"/>
      <c r="AE263" s="639"/>
      <c r="AF263" s="637" t="s">
        <v>376</v>
      </c>
      <c r="AG263" s="638"/>
      <c r="AH263" s="639"/>
      <c r="AI263" s="633"/>
      <c r="AJ263" s="375"/>
      <c r="AK263" s="284"/>
      <c r="AL263" s="164"/>
      <c r="AM263" s="328">
        <f t="shared" si="202"/>
        <v>0</v>
      </c>
      <c r="AN263" s="311"/>
      <c r="AO263" s="311"/>
      <c r="AP263" s="284" t="e">
        <f t="shared" si="200"/>
        <v>#VALUE!</v>
      </c>
      <c r="AQ263" s="164" t="e">
        <f t="shared" si="201"/>
        <v>#VALUE!</v>
      </c>
      <c r="AR263" s="311"/>
      <c r="AS263" s="311"/>
      <c r="AT263" s="152"/>
      <c r="AW263" s="96" t="e">
        <f>I263+L263+O263+R263+U263+W263</f>
        <v>#VALUE!</v>
      </c>
      <c r="AX263" s="118" t="e">
        <f>H263+K263+N263+Q263+T263+#REF!</f>
        <v>#VALUE!</v>
      </c>
      <c r="AY263" s="152" t="e">
        <f t="shared" si="205"/>
        <v>#VALUE!</v>
      </c>
    </row>
    <row r="264" spans="1:51">
      <c r="A264" s="142"/>
      <c r="B264" s="143"/>
      <c r="C264" s="144"/>
      <c r="D264" s="144"/>
      <c r="E264" s="145"/>
      <c r="F264" s="146"/>
      <c r="G264" s="146"/>
      <c r="H264" s="491" t="s">
        <v>237</v>
      </c>
      <c r="I264" s="141" t="s">
        <v>238</v>
      </c>
      <c r="J264" s="489" t="s">
        <v>235</v>
      </c>
      <c r="K264" s="491" t="s">
        <v>237</v>
      </c>
      <c r="L264" s="141" t="s">
        <v>238</v>
      </c>
      <c r="M264" s="489" t="s">
        <v>235</v>
      </c>
      <c r="N264" s="491" t="s">
        <v>237</v>
      </c>
      <c r="O264" s="141" t="s">
        <v>238</v>
      </c>
      <c r="P264" s="489" t="s">
        <v>235</v>
      </c>
      <c r="Q264" s="491" t="s">
        <v>237</v>
      </c>
      <c r="R264" s="141" t="s">
        <v>238</v>
      </c>
      <c r="S264" s="489" t="s">
        <v>235</v>
      </c>
      <c r="T264" s="491" t="s">
        <v>237</v>
      </c>
      <c r="U264" s="141" t="s">
        <v>238</v>
      </c>
      <c r="V264" s="489" t="s">
        <v>235</v>
      </c>
      <c r="W264" s="491" t="s">
        <v>237</v>
      </c>
      <c r="X264" s="141" t="s">
        <v>238</v>
      </c>
      <c r="Y264" s="489" t="s">
        <v>235</v>
      </c>
      <c r="Z264" s="491" t="s">
        <v>237</v>
      </c>
      <c r="AA264" s="141" t="s">
        <v>238</v>
      </c>
      <c r="AB264" s="489" t="s">
        <v>235</v>
      </c>
      <c r="AC264" s="491" t="s">
        <v>237</v>
      </c>
      <c r="AD264" s="141" t="s">
        <v>238</v>
      </c>
      <c r="AE264" s="489" t="s">
        <v>235</v>
      </c>
      <c r="AF264" s="491" t="s">
        <v>237</v>
      </c>
      <c r="AG264" s="141" t="s">
        <v>238</v>
      </c>
      <c r="AH264" s="489" t="s">
        <v>235</v>
      </c>
      <c r="AI264" s="146"/>
      <c r="AJ264" s="376"/>
      <c r="AK264" s="284"/>
      <c r="AL264" s="164"/>
      <c r="AM264" s="328">
        <f t="shared" si="202"/>
        <v>0</v>
      </c>
      <c r="AN264" s="278"/>
      <c r="AO264" s="278"/>
      <c r="AP264" s="284" t="e">
        <f t="shared" si="200"/>
        <v>#VALUE!</v>
      </c>
      <c r="AQ264" s="164" t="e">
        <f t="shared" si="201"/>
        <v>#VALUE!</v>
      </c>
      <c r="AR264" s="278"/>
      <c r="AS264" s="278"/>
      <c r="AW264" s="96" t="e">
        <f t="shared" ref="AW264" si="206">I264+L264+O264+R264+U264+X264</f>
        <v>#VALUE!</v>
      </c>
      <c r="AX264" s="118" t="e">
        <f t="shared" ref="AX264" si="207">H264+K264+N264+Q264+T264+W264</f>
        <v>#VALUE!</v>
      </c>
      <c r="AY264" s="152" t="e">
        <f t="shared" si="205"/>
        <v>#VALUE!</v>
      </c>
    </row>
    <row r="265" spans="1:51">
      <c r="A265" s="147"/>
      <c r="B265" s="148"/>
      <c r="C265" s="149"/>
      <c r="D265" s="149"/>
      <c r="E265" s="150"/>
      <c r="F265" s="151"/>
      <c r="G265" s="151"/>
      <c r="H265" s="151"/>
      <c r="I265" s="151"/>
      <c r="J265" s="151"/>
      <c r="K265" s="151"/>
      <c r="L265" s="151"/>
      <c r="M265" s="151"/>
      <c r="N265" s="151"/>
      <c r="O265" s="151"/>
      <c r="P265" s="151"/>
      <c r="Q265" s="151"/>
      <c r="R265" s="151"/>
      <c r="S265" s="151"/>
      <c r="T265" s="151"/>
      <c r="U265" s="151"/>
      <c r="V265" s="151"/>
      <c r="W265" s="151"/>
      <c r="X265" s="151"/>
      <c r="Y265" s="151"/>
      <c r="Z265" s="151"/>
      <c r="AA265" s="151"/>
      <c r="AB265" s="151"/>
      <c r="AC265" s="151"/>
      <c r="AD265" s="151"/>
      <c r="AE265" s="151"/>
      <c r="AF265" s="151"/>
      <c r="AG265" s="151"/>
      <c r="AH265" s="151"/>
      <c r="AI265" s="151"/>
      <c r="AJ265" s="376"/>
      <c r="AK265" s="284">
        <f t="shared" ref="AK265" si="208">H265+K265+N265+Q265+T265+W265+Z265+AC265+AF265</f>
        <v>0</v>
      </c>
      <c r="AL265" s="164" t="b">
        <f t="shared" ref="AL265" si="209">AK265=G265</f>
        <v>1</v>
      </c>
      <c r="AM265" s="284">
        <f t="shared" ref="AM265" si="210">G265-AK265</f>
        <v>0</v>
      </c>
      <c r="AN265" s="278"/>
      <c r="AO265" s="278"/>
      <c r="AP265" s="284">
        <f t="shared" si="200"/>
        <v>0</v>
      </c>
      <c r="AQ265" s="164" t="b">
        <f t="shared" si="201"/>
        <v>1</v>
      </c>
      <c r="AR265" s="278"/>
      <c r="AS265" s="278"/>
      <c r="AV265" s="42" t="b">
        <f t="shared" ref="AV265" si="211">G265=AU265</f>
        <v>1</v>
      </c>
      <c r="AW265" s="96">
        <f t="shared" ref="AW265" si="212">I265+L265+O265+R265+U265+X265</f>
        <v>0</v>
      </c>
      <c r="AX265" s="118">
        <f t="shared" ref="AX265" si="213">H265+K265+N265+Q265+T265+W265</f>
        <v>0</v>
      </c>
      <c r="AY265" s="152" t="b">
        <f t="shared" ref="AY265" si="214">G265=AX265</f>
        <v>1</v>
      </c>
    </row>
    <row r="266" spans="1:51" s="117" customFormat="1" ht="29.25" customHeight="1">
      <c r="A266" s="115"/>
      <c r="B266" s="108" t="s">
        <v>22</v>
      </c>
      <c r="C266" s="630" t="s">
        <v>112</v>
      </c>
      <c r="D266" s="651"/>
      <c r="E266" s="652"/>
      <c r="F266" s="109" t="s">
        <v>150</v>
      </c>
      <c r="G266" s="116">
        <f t="shared" ref="G266:V267" si="215">G267</f>
        <v>5000000</v>
      </c>
      <c r="H266" s="116">
        <f t="shared" si="215"/>
        <v>0</v>
      </c>
      <c r="I266" s="116">
        <f t="shared" si="215"/>
        <v>0</v>
      </c>
      <c r="J266" s="116">
        <f t="shared" si="215"/>
        <v>0</v>
      </c>
      <c r="K266" s="116">
        <f t="shared" si="215"/>
        <v>0</v>
      </c>
      <c r="L266" s="116">
        <f t="shared" si="215"/>
        <v>0</v>
      </c>
      <c r="M266" s="116">
        <f t="shared" si="215"/>
        <v>0</v>
      </c>
      <c r="N266" s="116">
        <f t="shared" si="215"/>
        <v>5000000</v>
      </c>
      <c r="O266" s="116">
        <f t="shared" si="215"/>
        <v>0</v>
      </c>
      <c r="P266" s="116">
        <f t="shared" si="215"/>
        <v>0</v>
      </c>
      <c r="Q266" s="116">
        <f t="shared" si="215"/>
        <v>0</v>
      </c>
      <c r="R266" s="116">
        <f t="shared" si="215"/>
        <v>0</v>
      </c>
      <c r="S266" s="116">
        <f t="shared" si="215"/>
        <v>0</v>
      </c>
      <c r="T266" s="116">
        <f t="shared" si="215"/>
        <v>0</v>
      </c>
      <c r="U266" s="116">
        <f t="shared" si="215"/>
        <v>0</v>
      </c>
      <c r="V266" s="116">
        <f t="shared" si="215"/>
        <v>0</v>
      </c>
      <c r="W266" s="116">
        <f t="shared" ref="W266:AF266" si="216">W267</f>
        <v>0</v>
      </c>
      <c r="X266" s="116">
        <f t="shared" si="216"/>
        <v>0</v>
      </c>
      <c r="Y266" s="116">
        <f t="shared" si="216"/>
        <v>0</v>
      </c>
      <c r="Z266" s="116">
        <f t="shared" si="216"/>
        <v>0</v>
      </c>
      <c r="AA266" s="116">
        <f t="shared" si="216"/>
        <v>0</v>
      </c>
      <c r="AB266" s="116">
        <f t="shared" si="216"/>
        <v>0</v>
      </c>
      <c r="AC266" s="116">
        <f t="shared" si="216"/>
        <v>0</v>
      </c>
      <c r="AD266" s="116">
        <f t="shared" si="216"/>
        <v>0</v>
      </c>
      <c r="AE266" s="116">
        <f t="shared" si="216"/>
        <v>0</v>
      </c>
      <c r="AF266" s="116">
        <f t="shared" si="216"/>
        <v>0</v>
      </c>
      <c r="AG266" s="116">
        <f t="shared" ref="W266:AI267" si="217">AG267</f>
        <v>0</v>
      </c>
      <c r="AH266" s="116">
        <f t="shared" si="217"/>
        <v>0</v>
      </c>
      <c r="AI266" s="94"/>
      <c r="AJ266" s="373"/>
      <c r="AK266" s="284">
        <f t="shared" si="166"/>
        <v>5000000</v>
      </c>
      <c r="AL266" s="164" t="b">
        <f t="shared" si="167"/>
        <v>1</v>
      </c>
      <c r="AM266" s="284">
        <f t="shared" si="168"/>
        <v>0</v>
      </c>
      <c r="AN266" s="221"/>
      <c r="AO266" s="221"/>
      <c r="AP266" s="284">
        <f t="shared" si="200"/>
        <v>5000000</v>
      </c>
      <c r="AQ266" s="164" t="b">
        <f t="shared" si="201"/>
        <v>1</v>
      </c>
      <c r="AR266" s="221"/>
      <c r="AS266" s="221"/>
      <c r="AT266" s="236"/>
      <c r="AU266" s="118">
        <f t="shared" si="109"/>
        <v>5000000</v>
      </c>
      <c r="AV266" s="110" t="b">
        <f t="shared" si="110"/>
        <v>1</v>
      </c>
      <c r="AW266" s="96">
        <f t="shared" si="191"/>
        <v>0</v>
      </c>
      <c r="AX266" s="118">
        <f t="shared" si="194"/>
        <v>5000000</v>
      </c>
      <c r="AY266" s="152" t="b">
        <f t="shared" si="190"/>
        <v>1</v>
      </c>
    </row>
    <row r="267" spans="1:51">
      <c r="A267" s="28"/>
      <c r="B267" s="11"/>
      <c r="C267" s="12"/>
      <c r="D267" s="649" t="s">
        <v>15</v>
      </c>
      <c r="E267" s="650"/>
      <c r="F267" s="81" t="s">
        <v>130</v>
      </c>
      <c r="G267" s="87">
        <f t="shared" si="215"/>
        <v>5000000</v>
      </c>
      <c r="H267" s="87">
        <f t="shared" si="215"/>
        <v>0</v>
      </c>
      <c r="I267" s="87">
        <f t="shared" si="215"/>
        <v>0</v>
      </c>
      <c r="J267" s="87">
        <f t="shared" si="215"/>
        <v>0</v>
      </c>
      <c r="K267" s="87">
        <f t="shared" si="215"/>
        <v>0</v>
      </c>
      <c r="L267" s="87">
        <f t="shared" si="215"/>
        <v>0</v>
      </c>
      <c r="M267" s="87">
        <f t="shared" si="215"/>
        <v>0</v>
      </c>
      <c r="N267" s="87">
        <f t="shared" si="215"/>
        <v>5000000</v>
      </c>
      <c r="O267" s="87">
        <f t="shared" si="215"/>
        <v>0</v>
      </c>
      <c r="P267" s="87">
        <f t="shared" si="215"/>
        <v>0</v>
      </c>
      <c r="Q267" s="87">
        <f t="shared" si="215"/>
        <v>0</v>
      </c>
      <c r="R267" s="87">
        <f t="shared" si="215"/>
        <v>0</v>
      </c>
      <c r="S267" s="87">
        <f t="shared" si="215"/>
        <v>0</v>
      </c>
      <c r="T267" s="87">
        <f t="shared" si="215"/>
        <v>0</v>
      </c>
      <c r="U267" s="87">
        <f t="shared" si="215"/>
        <v>0</v>
      </c>
      <c r="V267" s="87">
        <f t="shared" si="215"/>
        <v>0</v>
      </c>
      <c r="W267" s="87">
        <f t="shared" si="217"/>
        <v>0</v>
      </c>
      <c r="X267" s="87">
        <f t="shared" si="217"/>
        <v>0</v>
      </c>
      <c r="Y267" s="87">
        <f t="shared" si="217"/>
        <v>0</v>
      </c>
      <c r="Z267" s="87">
        <f t="shared" si="217"/>
        <v>0</v>
      </c>
      <c r="AA267" s="87">
        <f t="shared" si="217"/>
        <v>0</v>
      </c>
      <c r="AB267" s="87">
        <f t="shared" si="217"/>
        <v>0</v>
      </c>
      <c r="AC267" s="87">
        <f t="shared" si="217"/>
        <v>0</v>
      </c>
      <c r="AD267" s="87">
        <f t="shared" si="217"/>
        <v>0</v>
      </c>
      <c r="AE267" s="87">
        <f t="shared" si="217"/>
        <v>0</v>
      </c>
      <c r="AF267" s="87">
        <f t="shared" si="217"/>
        <v>0</v>
      </c>
      <c r="AG267" s="87">
        <f t="shared" si="217"/>
        <v>0</v>
      </c>
      <c r="AH267" s="87">
        <f t="shared" si="217"/>
        <v>0</v>
      </c>
      <c r="AI267" s="87">
        <f t="shared" si="217"/>
        <v>0</v>
      </c>
      <c r="AJ267" s="372"/>
      <c r="AK267" s="284">
        <f t="shared" si="166"/>
        <v>5000000</v>
      </c>
      <c r="AL267" s="164" t="b">
        <f t="shared" si="167"/>
        <v>1</v>
      </c>
      <c r="AM267" s="284">
        <f t="shared" si="168"/>
        <v>0</v>
      </c>
      <c r="AN267" s="164"/>
      <c r="AO267" s="164"/>
      <c r="AP267" s="284">
        <f t="shared" si="200"/>
        <v>5000000</v>
      </c>
      <c r="AQ267" s="164" t="b">
        <f t="shared" si="201"/>
        <v>1</v>
      </c>
      <c r="AR267" s="164"/>
      <c r="AS267" s="164"/>
      <c r="AU267" s="33">
        <f t="shared" si="109"/>
        <v>5000000</v>
      </c>
      <c r="AV267" s="8" t="b">
        <f t="shared" si="110"/>
        <v>1</v>
      </c>
      <c r="AW267" s="96">
        <f t="shared" si="191"/>
        <v>0</v>
      </c>
      <c r="AX267" s="118">
        <f t="shared" si="194"/>
        <v>5000000</v>
      </c>
      <c r="AY267" s="152" t="b">
        <f t="shared" si="190"/>
        <v>1</v>
      </c>
    </row>
    <row r="268" spans="1:51" s="153" customFormat="1" ht="30">
      <c r="A268" s="332"/>
      <c r="B268" s="333"/>
      <c r="C268" s="334"/>
      <c r="D268" s="334"/>
      <c r="E268" s="88" t="s">
        <v>113</v>
      </c>
      <c r="F268" s="71" t="s">
        <v>114</v>
      </c>
      <c r="G268" s="69">
        <v>5000000</v>
      </c>
      <c r="H268" s="69"/>
      <c r="I268" s="70"/>
      <c r="J268" s="70">
        <f>H268-I268</f>
        <v>0</v>
      </c>
      <c r="K268" s="70"/>
      <c r="L268" s="70"/>
      <c r="M268" s="70"/>
      <c r="N268" s="70">
        <f>G268</f>
        <v>5000000</v>
      </c>
      <c r="O268" s="70"/>
      <c r="P268" s="70"/>
      <c r="Q268" s="70"/>
      <c r="R268" s="70"/>
      <c r="S268" s="70"/>
      <c r="T268" s="70"/>
      <c r="U268" s="70"/>
      <c r="V268" s="70"/>
      <c r="W268" s="70"/>
      <c r="X268" s="70"/>
      <c r="Y268" s="70"/>
      <c r="Z268" s="70"/>
      <c r="AA268" s="70"/>
      <c r="AB268" s="70"/>
      <c r="AC268" s="70"/>
      <c r="AD268" s="70"/>
      <c r="AE268" s="70"/>
      <c r="AF268" s="70"/>
      <c r="AG268" s="70"/>
      <c r="AH268" s="70"/>
      <c r="AI268" s="71"/>
      <c r="AJ268" s="374"/>
      <c r="AK268" s="284">
        <f t="shared" si="166"/>
        <v>5000000</v>
      </c>
      <c r="AL268" s="164" t="b">
        <f t="shared" si="167"/>
        <v>1</v>
      </c>
      <c r="AM268" s="284">
        <f t="shared" si="168"/>
        <v>0</v>
      </c>
      <c r="AN268" s="232"/>
      <c r="AO268" s="232"/>
      <c r="AP268" s="284">
        <f t="shared" si="200"/>
        <v>5000000</v>
      </c>
      <c r="AQ268" s="164" t="b">
        <f t="shared" si="201"/>
        <v>1</v>
      </c>
      <c r="AR268" s="232"/>
      <c r="AS268" s="232"/>
      <c r="AU268" s="335">
        <f t="shared" si="109"/>
        <v>5000000</v>
      </c>
      <c r="AV268" s="72" t="b">
        <f t="shared" si="110"/>
        <v>1</v>
      </c>
      <c r="AW268" s="335">
        <f t="shared" si="191"/>
        <v>0</v>
      </c>
      <c r="AX268" s="336">
        <f t="shared" si="194"/>
        <v>5000000</v>
      </c>
      <c r="AY268" s="152" t="b">
        <f t="shared" si="190"/>
        <v>1</v>
      </c>
    </row>
    <row r="269" spans="1:51">
      <c r="A269" s="28"/>
      <c r="B269" s="11"/>
      <c r="C269" s="12"/>
      <c r="D269" s="12"/>
      <c r="E269" s="13"/>
      <c r="F269" s="81"/>
      <c r="G269" s="87"/>
      <c r="H269" s="87"/>
      <c r="I269" s="102"/>
      <c r="J269" s="102"/>
      <c r="K269" s="102"/>
      <c r="L269" s="102"/>
      <c r="M269" s="102"/>
      <c r="N269" s="102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1"/>
      <c r="AD269" s="31"/>
      <c r="AE269" s="31"/>
      <c r="AF269" s="31"/>
      <c r="AG269" s="31"/>
      <c r="AH269" s="31"/>
      <c r="AI269" s="10"/>
      <c r="AJ269" s="372"/>
      <c r="AK269" s="284">
        <f t="shared" si="166"/>
        <v>0</v>
      </c>
      <c r="AL269" s="164" t="b">
        <f t="shared" si="167"/>
        <v>1</v>
      </c>
      <c r="AM269" s="284">
        <f t="shared" si="168"/>
        <v>0</v>
      </c>
      <c r="AN269" s="164"/>
      <c r="AO269" s="164"/>
      <c r="AP269" s="284">
        <f t="shared" si="200"/>
        <v>0</v>
      </c>
      <c r="AQ269" s="164" t="b">
        <f t="shared" si="201"/>
        <v>1</v>
      </c>
      <c r="AR269" s="164"/>
      <c r="AS269" s="164"/>
      <c r="AU269" s="33">
        <f t="shared" si="109"/>
        <v>0</v>
      </c>
      <c r="AV269" s="8" t="b">
        <f t="shared" si="110"/>
        <v>1</v>
      </c>
      <c r="AW269" s="96">
        <f t="shared" si="191"/>
        <v>0</v>
      </c>
      <c r="AX269" s="118">
        <f t="shared" si="194"/>
        <v>0</v>
      </c>
      <c r="AY269" s="152" t="b">
        <f t="shared" si="190"/>
        <v>1</v>
      </c>
    </row>
    <row r="270" spans="1:51" s="117" customFormat="1">
      <c r="A270" s="115"/>
      <c r="B270" s="108" t="s">
        <v>22</v>
      </c>
      <c r="C270" s="630" t="s">
        <v>115</v>
      </c>
      <c r="D270" s="651"/>
      <c r="E270" s="652"/>
      <c r="F270" s="109" t="s">
        <v>151</v>
      </c>
      <c r="G270" s="116">
        <f t="shared" ref="G270:V271" si="218">G271</f>
        <v>13500000</v>
      </c>
      <c r="H270" s="116">
        <f t="shared" si="218"/>
        <v>0</v>
      </c>
      <c r="I270" s="116">
        <f t="shared" si="218"/>
        <v>0</v>
      </c>
      <c r="J270" s="116">
        <f t="shared" si="218"/>
        <v>0</v>
      </c>
      <c r="K270" s="116">
        <f t="shared" si="218"/>
        <v>13500000</v>
      </c>
      <c r="L270" s="116">
        <f t="shared" si="218"/>
        <v>0</v>
      </c>
      <c r="M270" s="116">
        <f t="shared" si="218"/>
        <v>13500000</v>
      </c>
      <c r="N270" s="116">
        <f t="shared" si="218"/>
        <v>0</v>
      </c>
      <c r="O270" s="116">
        <f t="shared" si="218"/>
        <v>0</v>
      </c>
      <c r="P270" s="116">
        <f t="shared" si="218"/>
        <v>0</v>
      </c>
      <c r="Q270" s="116">
        <f t="shared" si="218"/>
        <v>0</v>
      </c>
      <c r="R270" s="116">
        <f t="shared" si="218"/>
        <v>0</v>
      </c>
      <c r="S270" s="116">
        <f t="shared" si="218"/>
        <v>0</v>
      </c>
      <c r="T270" s="116">
        <f t="shared" si="218"/>
        <v>0</v>
      </c>
      <c r="U270" s="116">
        <f t="shared" si="218"/>
        <v>0</v>
      </c>
      <c r="V270" s="116">
        <f t="shared" si="218"/>
        <v>0</v>
      </c>
      <c r="W270" s="116">
        <f t="shared" ref="W270:AF270" si="219">W271</f>
        <v>0</v>
      </c>
      <c r="X270" s="116">
        <f t="shared" si="219"/>
        <v>0</v>
      </c>
      <c r="Y270" s="116">
        <f t="shared" si="219"/>
        <v>0</v>
      </c>
      <c r="Z270" s="116">
        <f t="shared" si="219"/>
        <v>0</v>
      </c>
      <c r="AA270" s="116">
        <f t="shared" si="219"/>
        <v>0</v>
      </c>
      <c r="AB270" s="116">
        <f t="shared" si="219"/>
        <v>0</v>
      </c>
      <c r="AC270" s="116">
        <f t="shared" si="219"/>
        <v>0</v>
      </c>
      <c r="AD270" s="116">
        <f t="shared" si="219"/>
        <v>0</v>
      </c>
      <c r="AE270" s="116">
        <f t="shared" si="219"/>
        <v>0</v>
      </c>
      <c r="AF270" s="116">
        <f t="shared" si="219"/>
        <v>0</v>
      </c>
      <c r="AG270" s="116">
        <f t="shared" ref="W270:AI271" si="220">AG271</f>
        <v>0</v>
      </c>
      <c r="AH270" s="116">
        <f t="shared" si="220"/>
        <v>0</v>
      </c>
      <c r="AI270" s="94"/>
      <c r="AJ270" s="373"/>
      <c r="AK270" s="284">
        <f t="shared" si="166"/>
        <v>13500000</v>
      </c>
      <c r="AL270" s="164" t="b">
        <f t="shared" si="167"/>
        <v>1</v>
      </c>
      <c r="AM270" s="284">
        <f t="shared" si="168"/>
        <v>0</v>
      </c>
      <c r="AN270" s="221"/>
      <c r="AO270" s="221"/>
      <c r="AP270" s="284">
        <f t="shared" si="200"/>
        <v>13500000</v>
      </c>
      <c r="AQ270" s="164" t="b">
        <f t="shared" si="201"/>
        <v>1</v>
      </c>
      <c r="AR270" s="221"/>
      <c r="AS270" s="221"/>
      <c r="AT270" s="236"/>
      <c r="AU270" s="118">
        <f t="shared" si="109"/>
        <v>27000000</v>
      </c>
      <c r="AV270" s="110" t="b">
        <f t="shared" si="110"/>
        <v>0</v>
      </c>
      <c r="AW270" s="96">
        <f t="shared" si="191"/>
        <v>0</v>
      </c>
      <c r="AX270" s="118">
        <f t="shared" si="194"/>
        <v>13500000</v>
      </c>
      <c r="AY270" s="152" t="b">
        <f t="shared" si="190"/>
        <v>1</v>
      </c>
    </row>
    <row r="271" spans="1:51">
      <c r="A271" s="28"/>
      <c r="B271" s="11"/>
      <c r="C271" s="12"/>
      <c r="D271" s="649" t="s">
        <v>15</v>
      </c>
      <c r="E271" s="650"/>
      <c r="F271" s="81" t="s">
        <v>130</v>
      </c>
      <c r="G271" s="87">
        <f t="shared" si="218"/>
        <v>13500000</v>
      </c>
      <c r="H271" s="87">
        <f t="shared" si="218"/>
        <v>0</v>
      </c>
      <c r="I271" s="87">
        <f t="shared" si="218"/>
        <v>0</v>
      </c>
      <c r="J271" s="87">
        <f t="shared" si="218"/>
        <v>0</v>
      </c>
      <c r="K271" s="87">
        <f t="shared" si="218"/>
        <v>13500000</v>
      </c>
      <c r="L271" s="87">
        <f t="shared" si="218"/>
        <v>0</v>
      </c>
      <c r="M271" s="87">
        <f t="shared" si="218"/>
        <v>13500000</v>
      </c>
      <c r="N271" s="87">
        <f t="shared" si="218"/>
        <v>0</v>
      </c>
      <c r="O271" s="87">
        <f t="shared" si="218"/>
        <v>0</v>
      </c>
      <c r="P271" s="87">
        <f t="shared" si="218"/>
        <v>0</v>
      </c>
      <c r="Q271" s="87">
        <f t="shared" si="218"/>
        <v>0</v>
      </c>
      <c r="R271" s="87">
        <f t="shared" si="218"/>
        <v>0</v>
      </c>
      <c r="S271" s="87">
        <f t="shared" si="218"/>
        <v>0</v>
      </c>
      <c r="T271" s="87">
        <f t="shared" si="218"/>
        <v>0</v>
      </c>
      <c r="U271" s="87">
        <f t="shared" si="218"/>
        <v>0</v>
      </c>
      <c r="V271" s="87">
        <f t="shared" si="218"/>
        <v>0</v>
      </c>
      <c r="W271" s="87">
        <f t="shared" si="220"/>
        <v>0</v>
      </c>
      <c r="X271" s="87">
        <f t="shared" si="220"/>
        <v>0</v>
      </c>
      <c r="Y271" s="87">
        <f t="shared" si="220"/>
        <v>0</v>
      </c>
      <c r="Z271" s="87">
        <f t="shared" si="220"/>
        <v>0</v>
      </c>
      <c r="AA271" s="87">
        <f t="shared" si="220"/>
        <v>0</v>
      </c>
      <c r="AB271" s="87">
        <f t="shared" si="220"/>
        <v>0</v>
      </c>
      <c r="AC271" s="87">
        <f t="shared" si="220"/>
        <v>0</v>
      </c>
      <c r="AD271" s="87">
        <f t="shared" si="220"/>
        <v>0</v>
      </c>
      <c r="AE271" s="87">
        <f t="shared" si="220"/>
        <v>0</v>
      </c>
      <c r="AF271" s="87">
        <f t="shared" si="220"/>
        <v>0</v>
      </c>
      <c r="AG271" s="87">
        <f t="shared" si="220"/>
        <v>0</v>
      </c>
      <c r="AH271" s="87">
        <f t="shared" si="220"/>
        <v>0</v>
      </c>
      <c r="AI271" s="87">
        <f t="shared" si="220"/>
        <v>0</v>
      </c>
      <c r="AJ271" s="372"/>
      <c r="AK271" s="284">
        <f t="shared" si="166"/>
        <v>13500000</v>
      </c>
      <c r="AL271" s="164" t="b">
        <f t="shared" si="167"/>
        <v>1</v>
      </c>
      <c r="AM271" s="284">
        <f t="shared" si="168"/>
        <v>0</v>
      </c>
      <c r="AN271" s="164"/>
      <c r="AO271" s="164"/>
      <c r="AP271" s="284">
        <f t="shared" si="200"/>
        <v>13500000</v>
      </c>
      <c r="AQ271" s="164" t="b">
        <f t="shared" si="201"/>
        <v>1</v>
      </c>
      <c r="AR271" s="164"/>
      <c r="AS271" s="164"/>
      <c r="AU271" s="33">
        <f t="shared" si="109"/>
        <v>27000000</v>
      </c>
      <c r="AV271" s="8" t="b">
        <f t="shared" si="110"/>
        <v>0</v>
      </c>
      <c r="AW271" s="96">
        <f t="shared" si="191"/>
        <v>0</v>
      </c>
      <c r="AX271" s="118">
        <f t="shared" si="194"/>
        <v>13500000</v>
      </c>
      <c r="AY271" s="152" t="b">
        <f t="shared" si="190"/>
        <v>1</v>
      </c>
    </row>
    <row r="272" spans="1:51" s="153" customFormat="1" ht="30">
      <c r="A272" s="332"/>
      <c r="B272" s="333"/>
      <c r="C272" s="334"/>
      <c r="D272" s="334"/>
      <c r="E272" s="88" t="s">
        <v>113</v>
      </c>
      <c r="F272" s="71" t="s">
        <v>114</v>
      </c>
      <c r="G272" s="69">
        <v>13500000</v>
      </c>
      <c r="H272" s="69"/>
      <c r="I272" s="70"/>
      <c r="J272" s="70">
        <f>H272-I272</f>
        <v>0</v>
      </c>
      <c r="K272" s="70">
        <f>G272</f>
        <v>13500000</v>
      </c>
      <c r="L272" s="70"/>
      <c r="M272" s="70">
        <f>K272-L272</f>
        <v>13500000</v>
      </c>
      <c r="N272" s="70"/>
      <c r="O272" s="70"/>
      <c r="P272" s="70"/>
      <c r="Q272" s="70"/>
      <c r="R272" s="70"/>
      <c r="S272" s="70"/>
      <c r="T272" s="70"/>
      <c r="U272" s="70"/>
      <c r="V272" s="70"/>
      <c r="W272" s="70"/>
      <c r="X272" s="70"/>
      <c r="Y272" s="70"/>
      <c r="Z272" s="70"/>
      <c r="AA272" s="70"/>
      <c r="AB272" s="70">
        <f>Z272-AA272</f>
        <v>0</v>
      </c>
      <c r="AC272" s="70"/>
      <c r="AD272" s="70"/>
      <c r="AE272" s="70"/>
      <c r="AF272" s="70"/>
      <c r="AG272" s="70"/>
      <c r="AH272" s="70"/>
      <c r="AI272" s="71"/>
      <c r="AJ272" s="374"/>
      <c r="AK272" s="284">
        <f t="shared" si="166"/>
        <v>13500000</v>
      </c>
      <c r="AL272" s="164" t="b">
        <f t="shared" si="167"/>
        <v>1</v>
      </c>
      <c r="AM272" s="284">
        <f t="shared" si="168"/>
        <v>0</v>
      </c>
      <c r="AN272" s="232"/>
      <c r="AO272" s="232"/>
      <c r="AP272" s="284">
        <f t="shared" si="200"/>
        <v>13500000</v>
      </c>
      <c r="AQ272" s="164" t="b">
        <f t="shared" si="201"/>
        <v>1</v>
      </c>
      <c r="AR272" s="232"/>
      <c r="AS272" s="232"/>
      <c r="AU272" s="335">
        <f t="shared" si="109"/>
        <v>27000000</v>
      </c>
      <c r="AV272" s="72" t="b">
        <f t="shared" si="110"/>
        <v>0</v>
      </c>
      <c r="AW272" s="335">
        <f t="shared" si="191"/>
        <v>0</v>
      </c>
      <c r="AX272" s="336">
        <f t="shared" si="194"/>
        <v>13500000</v>
      </c>
      <c r="AY272" s="152" t="b">
        <f t="shared" si="190"/>
        <v>1</v>
      </c>
    </row>
    <row r="273" spans="1:51">
      <c r="A273" s="28"/>
      <c r="B273" s="11"/>
      <c r="C273" s="12"/>
      <c r="D273" s="12"/>
      <c r="E273" s="13"/>
      <c r="F273" s="81"/>
      <c r="G273" s="87"/>
      <c r="H273" s="87"/>
      <c r="I273" s="102"/>
      <c r="J273" s="102"/>
      <c r="K273" s="102"/>
      <c r="L273" s="102"/>
      <c r="M273" s="102"/>
      <c r="N273" s="102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  <c r="AA273" s="31"/>
      <c r="AB273" s="31"/>
      <c r="AC273" s="31"/>
      <c r="AD273" s="31"/>
      <c r="AE273" s="31"/>
      <c r="AF273" s="31"/>
      <c r="AG273" s="31"/>
      <c r="AH273" s="31"/>
      <c r="AI273" s="10"/>
      <c r="AJ273" s="372"/>
      <c r="AK273" s="284">
        <f t="shared" si="166"/>
        <v>0</v>
      </c>
      <c r="AL273" s="164" t="b">
        <f t="shared" si="167"/>
        <v>1</v>
      </c>
      <c r="AM273" s="284">
        <f t="shared" si="168"/>
        <v>0</v>
      </c>
      <c r="AN273" s="164"/>
      <c r="AO273" s="164"/>
      <c r="AP273" s="284">
        <f t="shared" si="200"/>
        <v>0</v>
      </c>
      <c r="AQ273" s="164" t="b">
        <f t="shared" si="201"/>
        <v>1</v>
      </c>
      <c r="AR273" s="164"/>
      <c r="AS273" s="164"/>
      <c r="AU273" s="33">
        <f t="shared" si="109"/>
        <v>0</v>
      </c>
      <c r="AV273" s="8" t="b">
        <f t="shared" si="110"/>
        <v>1</v>
      </c>
      <c r="AW273" s="96">
        <f t="shared" si="191"/>
        <v>0</v>
      </c>
      <c r="AX273" s="118">
        <f t="shared" si="194"/>
        <v>0</v>
      </c>
      <c r="AY273" s="152" t="b">
        <f t="shared" si="190"/>
        <v>1</v>
      </c>
    </row>
    <row r="274" spans="1:51" s="117" customFormat="1">
      <c r="A274" s="115"/>
      <c r="B274" s="108" t="s">
        <v>22</v>
      </c>
      <c r="C274" s="630" t="s">
        <v>116</v>
      </c>
      <c r="D274" s="651"/>
      <c r="E274" s="652"/>
      <c r="F274" s="109" t="s">
        <v>152</v>
      </c>
      <c r="G274" s="116">
        <f>G275</f>
        <v>45435000</v>
      </c>
      <c r="H274" s="116">
        <f t="shared" ref="H274:AF274" si="221">H275</f>
        <v>17625000</v>
      </c>
      <c r="I274" s="116" t="e">
        <f t="shared" si="221"/>
        <v>#REF!</v>
      </c>
      <c r="J274" s="116" t="e">
        <f t="shared" si="221"/>
        <v>#REF!</v>
      </c>
      <c r="K274" s="116">
        <f t="shared" si="221"/>
        <v>27810000</v>
      </c>
      <c r="L274" s="116">
        <f t="shared" si="221"/>
        <v>0</v>
      </c>
      <c r="M274" s="116">
        <f t="shared" si="221"/>
        <v>0</v>
      </c>
      <c r="N274" s="116">
        <f t="shared" si="221"/>
        <v>0</v>
      </c>
      <c r="O274" s="116">
        <f t="shared" si="221"/>
        <v>0</v>
      </c>
      <c r="P274" s="116">
        <f t="shared" si="221"/>
        <v>0</v>
      </c>
      <c r="Q274" s="116">
        <f t="shared" si="221"/>
        <v>0</v>
      </c>
      <c r="R274" s="116">
        <f t="shared" si="221"/>
        <v>0</v>
      </c>
      <c r="S274" s="116">
        <f t="shared" si="221"/>
        <v>0</v>
      </c>
      <c r="T274" s="116">
        <f t="shared" si="221"/>
        <v>0</v>
      </c>
      <c r="U274" s="116">
        <f t="shared" si="221"/>
        <v>0</v>
      </c>
      <c r="V274" s="116">
        <f t="shared" si="221"/>
        <v>0</v>
      </c>
      <c r="W274" s="116">
        <f t="shared" si="221"/>
        <v>0</v>
      </c>
      <c r="X274" s="116">
        <f t="shared" si="221"/>
        <v>0</v>
      </c>
      <c r="Y274" s="116">
        <f t="shared" si="221"/>
        <v>0</v>
      </c>
      <c r="Z274" s="116">
        <f t="shared" si="221"/>
        <v>0</v>
      </c>
      <c r="AA274" s="116">
        <f t="shared" si="221"/>
        <v>0</v>
      </c>
      <c r="AB274" s="116">
        <f t="shared" si="221"/>
        <v>0</v>
      </c>
      <c r="AC274" s="116">
        <f t="shared" si="221"/>
        <v>0</v>
      </c>
      <c r="AD274" s="116">
        <f t="shared" si="221"/>
        <v>0</v>
      </c>
      <c r="AE274" s="116">
        <f t="shared" si="221"/>
        <v>0</v>
      </c>
      <c r="AF274" s="116">
        <f t="shared" si="221"/>
        <v>0</v>
      </c>
      <c r="AG274" s="116">
        <f t="shared" ref="AG274:AH274" si="222">AG275</f>
        <v>0</v>
      </c>
      <c r="AH274" s="116">
        <f t="shared" si="222"/>
        <v>0</v>
      </c>
      <c r="AI274" s="94"/>
      <c r="AJ274" s="373"/>
      <c r="AK274" s="284">
        <f t="shared" si="166"/>
        <v>45435000</v>
      </c>
      <c r="AL274" s="164" t="b">
        <f t="shared" si="167"/>
        <v>1</v>
      </c>
      <c r="AM274" s="284">
        <f t="shared" si="168"/>
        <v>0</v>
      </c>
      <c r="AN274" s="221"/>
      <c r="AO274" s="221"/>
      <c r="AP274" s="284">
        <f t="shared" si="200"/>
        <v>45435000</v>
      </c>
      <c r="AQ274" s="164" t="b">
        <f t="shared" si="201"/>
        <v>1</v>
      </c>
      <c r="AR274" s="221"/>
      <c r="AS274" s="221"/>
      <c r="AT274" s="236"/>
      <c r="AU274" s="118" t="e">
        <f t="shared" si="109"/>
        <v>#REF!</v>
      </c>
      <c r="AV274" s="110" t="e">
        <f t="shared" si="110"/>
        <v>#REF!</v>
      </c>
      <c r="AW274" s="96" t="e">
        <f t="shared" si="191"/>
        <v>#REF!</v>
      </c>
      <c r="AX274" s="118">
        <f t="shared" si="194"/>
        <v>45435000</v>
      </c>
      <c r="AY274" s="152" t="b">
        <f t="shared" si="190"/>
        <v>1</v>
      </c>
    </row>
    <row r="275" spans="1:51" s="80" customFormat="1">
      <c r="A275" s="337"/>
      <c r="B275" s="338"/>
      <c r="C275" s="339"/>
      <c r="D275" s="645" t="s">
        <v>15</v>
      </c>
      <c r="E275" s="646"/>
      <c r="F275" s="81" t="s">
        <v>130</v>
      </c>
      <c r="G275" s="87">
        <f>SUM(G276:G278)</f>
        <v>45435000</v>
      </c>
      <c r="H275" s="87">
        <f t="shared" ref="H275:AF275" si="223">SUM(H276:H278)</f>
        <v>17625000</v>
      </c>
      <c r="I275" s="87" t="e">
        <f t="shared" si="223"/>
        <v>#REF!</v>
      </c>
      <c r="J275" s="87" t="e">
        <f t="shared" si="223"/>
        <v>#REF!</v>
      </c>
      <c r="K275" s="87">
        <f t="shared" si="223"/>
        <v>27810000</v>
      </c>
      <c r="L275" s="87">
        <f t="shared" si="223"/>
        <v>0</v>
      </c>
      <c r="M275" s="87">
        <f t="shared" si="223"/>
        <v>0</v>
      </c>
      <c r="N275" s="87">
        <f t="shared" si="223"/>
        <v>0</v>
      </c>
      <c r="O275" s="87">
        <f t="shared" si="223"/>
        <v>0</v>
      </c>
      <c r="P275" s="87">
        <f t="shared" si="223"/>
        <v>0</v>
      </c>
      <c r="Q275" s="87">
        <f t="shared" si="223"/>
        <v>0</v>
      </c>
      <c r="R275" s="87">
        <f t="shared" si="223"/>
        <v>0</v>
      </c>
      <c r="S275" s="87">
        <f t="shared" si="223"/>
        <v>0</v>
      </c>
      <c r="T275" s="87">
        <f t="shared" si="223"/>
        <v>0</v>
      </c>
      <c r="U275" s="87">
        <f t="shared" si="223"/>
        <v>0</v>
      </c>
      <c r="V275" s="87">
        <f t="shared" si="223"/>
        <v>0</v>
      </c>
      <c r="W275" s="87">
        <f t="shared" si="223"/>
        <v>0</v>
      </c>
      <c r="X275" s="87">
        <f t="shared" si="223"/>
        <v>0</v>
      </c>
      <c r="Y275" s="87">
        <f t="shared" si="223"/>
        <v>0</v>
      </c>
      <c r="Z275" s="87">
        <f t="shared" si="223"/>
        <v>0</v>
      </c>
      <c r="AA275" s="87">
        <f t="shared" si="223"/>
        <v>0</v>
      </c>
      <c r="AB275" s="87">
        <f t="shared" si="223"/>
        <v>0</v>
      </c>
      <c r="AC275" s="87">
        <f t="shared" si="223"/>
        <v>0</v>
      </c>
      <c r="AD275" s="87">
        <f t="shared" si="223"/>
        <v>0</v>
      </c>
      <c r="AE275" s="87">
        <f t="shared" si="223"/>
        <v>0</v>
      </c>
      <c r="AF275" s="87">
        <f t="shared" si="223"/>
        <v>0</v>
      </c>
      <c r="AG275" s="87">
        <f t="shared" ref="AG275:AI275" si="224">SUM(AG276:AG278)</f>
        <v>0</v>
      </c>
      <c r="AH275" s="87">
        <f t="shared" si="224"/>
        <v>0</v>
      </c>
      <c r="AI275" s="87">
        <f t="shared" si="224"/>
        <v>0</v>
      </c>
      <c r="AJ275" s="372"/>
      <c r="AK275" s="284">
        <f t="shared" si="166"/>
        <v>45435000</v>
      </c>
      <c r="AL275" s="164" t="b">
        <f t="shared" si="167"/>
        <v>1</v>
      </c>
      <c r="AM275" s="284">
        <f t="shared" si="168"/>
        <v>0</v>
      </c>
      <c r="AN275" s="164"/>
      <c r="AO275" s="164"/>
      <c r="AP275" s="284">
        <f t="shared" si="200"/>
        <v>45435000</v>
      </c>
      <c r="AQ275" s="164" t="b">
        <f t="shared" si="201"/>
        <v>1</v>
      </c>
      <c r="AR275" s="164"/>
      <c r="AS275" s="164"/>
      <c r="AU275" s="341" t="e">
        <f t="shared" si="109"/>
        <v>#REF!</v>
      </c>
      <c r="AV275" s="59" t="e">
        <f t="shared" si="110"/>
        <v>#REF!</v>
      </c>
      <c r="AW275" s="335" t="e">
        <f t="shared" si="191"/>
        <v>#REF!</v>
      </c>
      <c r="AX275" s="336">
        <f t="shared" si="194"/>
        <v>45435000</v>
      </c>
      <c r="AY275" s="152" t="b">
        <f t="shared" si="190"/>
        <v>1</v>
      </c>
    </row>
    <row r="276" spans="1:51" s="153" customFormat="1">
      <c r="A276" s="332"/>
      <c r="B276" s="333"/>
      <c r="C276" s="334"/>
      <c r="D276" s="334"/>
      <c r="E276" s="88" t="s">
        <v>17</v>
      </c>
      <c r="F276" s="71" t="s">
        <v>18</v>
      </c>
      <c r="G276" s="69">
        <v>40800000</v>
      </c>
      <c r="H276" s="69">
        <v>15000000</v>
      </c>
      <c r="I276" s="70" t="e">
        <f>#REF!+1400000+1400000</f>
        <v>#REF!</v>
      </c>
      <c r="J276" s="70" t="e">
        <f>H276-I276</f>
        <v>#REF!</v>
      </c>
      <c r="K276" s="70">
        <f>G276-H276</f>
        <v>25800000</v>
      </c>
      <c r="L276" s="70"/>
      <c r="M276" s="70"/>
      <c r="N276" s="70"/>
      <c r="O276" s="70"/>
      <c r="P276" s="70"/>
      <c r="Q276" s="70"/>
      <c r="R276" s="70"/>
      <c r="S276" s="70"/>
      <c r="T276" s="70"/>
      <c r="U276" s="70"/>
      <c r="V276" s="70"/>
      <c r="W276" s="70"/>
      <c r="X276" s="70"/>
      <c r="Y276" s="70"/>
      <c r="Z276" s="70"/>
      <c r="AA276" s="70"/>
      <c r="AB276" s="70"/>
      <c r="AC276" s="70"/>
      <c r="AD276" s="70"/>
      <c r="AE276" s="70"/>
      <c r="AF276" s="70"/>
      <c r="AG276" s="70"/>
      <c r="AH276" s="70"/>
      <c r="AI276" s="71"/>
      <c r="AJ276" s="374"/>
      <c r="AK276" s="284">
        <f t="shared" si="166"/>
        <v>40800000</v>
      </c>
      <c r="AL276" s="164" t="b">
        <f t="shared" si="167"/>
        <v>1</v>
      </c>
      <c r="AM276" s="284">
        <f t="shared" si="168"/>
        <v>0</v>
      </c>
      <c r="AN276" s="232"/>
      <c r="AO276" s="232"/>
      <c r="AP276" s="284">
        <f t="shared" si="200"/>
        <v>40800000</v>
      </c>
      <c r="AQ276" s="164" t="b">
        <f t="shared" si="201"/>
        <v>1</v>
      </c>
      <c r="AR276" s="232"/>
      <c r="AS276" s="232"/>
      <c r="AU276" s="335" t="e">
        <f t="shared" si="109"/>
        <v>#REF!</v>
      </c>
      <c r="AV276" s="72" t="e">
        <f t="shared" si="110"/>
        <v>#REF!</v>
      </c>
      <c r="AW276" s="335" t="e">
        <f t="shared" si="191"/>
        <v>#REF!</v>
      </c>
      <c r="AX276" s="336">
        <f t="shared" si="194"/>
        <v>40800000</v>
      </c>
      <c r="AY276" s="152" t="b">
        <f t="shared" si="190"/>
        <v>1</v>
      </c>
    </row>
    <row r="277" spans="1:51" s="153" customFormat="1">
      <c r="A277" s="332"/>
      <c r="B277" s="333"/>
      <c r="C277" s="334"/>
      <c r="D277" s="334"/>
      <c r="E277" s="88" t="s">
        <v>31</v>
      </c>
      <c r="F277" s="71" t="s">
        <v>32</v>
      </c>
      <c r="G277" s="69">
        <v>625000</v>
      </c>
      <c r="H277" s="69">
        <v>625000</v>
      </c>
      <c r="I277" s="70"/>
      <c r="J277" s="70">
        <f t="shared" ref="J277:J278" si="225">H277-I277</f>
        <v>625000</v>
      </c>
      <c r="K277" s="70"/>
      <c r="L277" s="70"/>
      <c r="M277" s="70"/>
      <c r="N277" s="70"/>
      <c r="O277" s="70"/>
      <c r="P277" s="70"/>
      <c r="Q277" s="70"/>
      <c r="R277" s="70"/>
      <c r="S277" s="70"/>
      <c r="T277" s="70"/>
      <c r="U277" s="70"/>
      <c r="V277" s="70"/>
      <c r="W277" s="70"/>
      <c r="X277" s="70"/>
      <c r="Y277" s="70"/>
      <c r="Z277" s="70"/>
      <c r="AA277" s="70"/>
      <c r="AB277" s="70"/>
      <c r="AC277" s="70"/>
      <c r="AD277" s="70"/>
      <c r="AE277" s="70"/>
      <c r="AF277" s="70"/>
      <c r="AG277" s="70"/>
      <c r="AH277" s="70"/>
      <c r="AI277" s="71"/>
      <c r="AJ277" s="374"/>
      <c r="AK277" s="284">
        <f t="shared" si="166"/>
        <v>625000</v>
      </c>
      <c r="AL277" s="164" t="b">
        <f t="shared" si="167"/>
        <v>1</v>
      </c>
      <c r="AM277" s="284">
        <f t="shared" si="168"/>
        <v>0</v>
      </c>
      <c r="AN277" s="232"/>
      <c r="AO277" s="232"/>
      <c r="AP277" s="284">
        <f t="shared" si="200"/>
        <v>625000</v>
      </c>
      <c r="AQ277" s="164" t="b">
        <f t="shared" si="201"/>
        <v>1</v>
      </c>
      <c r="AR277" s="232"/>
      <c r="AS277" s="232"/>
      <c r="AU277" s="335">
        <f t="shared" si="109"/>
        <v>625000</v>
      </c>
      <c r="AV277" s="72" t="b">
        <f t="shared" si="110"/>
        <v>1</v>
      </c>
      <c r="AW277" s="335">
        <f t="shared" si="191"/>
        <v>0</v>
      </c>
      <c r="AX277" s="336">
        <f t="shared" si="194"/>
        <v>625000</v>
      </c>
      <c r="AY277" s="152" t="b">
        <f t="shared" si="190"/>
        <v>1</v>
      </c>
    </row>
    <row r="278" spans="1:51" s="153" customFormat="1">
      <c r="A278" s="332"/>
      <c r="B278" s="333"/>
      <c r="C278" s="334"/>
      <c r="D278" s="334"/>
      <c r="E278" s="88" t="s">
        <v>59</v>
      </c>
      <c r="F278" s="71" t="s">
        <v>60</v>
      </c>
      <c r="G278" s="69">
        <v>4010000</v>
      </c>
      <c r="H278" s="69">
        <v>2000000</v>
      </c>
      <c r="I278" s="70"/>
      <c r="J278" s="70">
        <f t="shared" si="225"/>
        <v>2000000</v>
      </c>
      <c r="K278" s="70">
        <f>G278-H278</f>
        <v>2010000</v>
      </c>
      <c r="L278" s="70"/>
      <c r="M278" s="70"/>
      <c r="N278" s="70"/>
      <c r="O278" s="70"/>
      <c r="P278" s="70"/>
      <c r="Q278" s="70"/>
      <c r="R278" s="70"/>
      <c r="S278" s="70"/>
      <c r="T278" s="70"/>
      <c r="U278" s="70"/>
      <c r="V278" s="70"/>
      <c r="W278" s="70"/>
      <c r="X278" s="70"/>
      <c r="Y278" s="70"/>
      <c r="Z278" s="70"/>
      <c r="AA278" s="70"/>
      <c r="AB278" s="70"/>
      <c r="AC278" s="70"/>
      <c r="AD278" s="70"/>
      <c r="AE278" s="70"/>
      <c r="AF278" s="70"/>
      <c r="AG278" s="70"/>
      <c r="AH278" s="70"/>
      <c r="AI278" s="71"/>
      <c r="AJ278" s="374"/>
      <c r="AK278" s="284">
        <f t="shared" si="166"/>
        <v>4010000</v>
      </c>
      <c r="AL278" s="164" t="b">
        <f t="shared" si="167"/>
        <v>1</v>
      </c>
      <c r="AM278" s="284">
        <f t="shared" si="168"/>
        <v>0</v>
      </c>
      <c r="AN278" s="232"/>
      <c r="AO278" s="232"/>
      <c r="AP278" s="284">
        <f t="shared" si="200"/>
        <v>4010000</v>
      </c>
      <c r="AQ278" s="164" t="b">
        <f t="shared" si="201"/>
        <v>1</v>
      </c>
      <c r="AR278" s="232"/>
      <c r="AS278" s="232"/>
      <c r="AU278" s="335">
        <f t="shared" si="109"/>
        <v>4010000</v>
      </c>
      <c r="AV278" s="72" t="b">
        <f t="shared" si="110"/>
        <v>1</v>
      </c>
      <c r="AW278" s="335">
        <f t="shared" si="191"/>
        <v>0</v>
      </c>
      <c r="AX278" s="336">
        <f t="shared" si="194"/>
        <v>4010000</v>
      </c>
      <c r="AY278" s="152" t="b">
        <f t="shared" si="190"/>
        <v>1</v>
      </c>
    </row>
    <row r="279" spans="1:51">
      <c r="A279" s="28"/>
      <c r="B279" s="11"/>
      <c r="C279" s="12"/>
      <c r="D279" s="12"/>
      <c r="E279" s="13"/>
      <c r="F279" s="81"/>
      <c r="G279" s="87"/>
      <c r="H279" s="87"/>
      <c r="I279" s="102"/>
      <c r="J279" s="102"/>
      <c r="K279" s="102"/>
      <c r="L279" s="102"/>
      <c r="M279" s="102"/>
      <c r="N279" s="102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  <c r="AA279" s="31"/>
      <c r="AB279" s="31"/>
      <c r="AC279" s="31"/>
      <c r="AD279" s="31"/>
      <c r="AE279" s="31"/>
      <c r="AF279" s="31"/>
      <c r="AG279" s="31"/>
      <c r="AH279" s="31"/>
      <c r="AI279" s="10"/>
      <c r="AJ279" s="372"/>
      <c r="AK279" s="284">
        <f t="shared" si="166"/>
        <v>0</v>
      </c>
      <c r="AL279" s="164" t="b">
        <f t="shared" si="167"/>
        <v>1</v>
      </c>
      <c r="AM279" s="284">
        <f t="shared" si="168"/>
        <v>0</v>
      </c>
      <c r="AN279" s="164"/>
      <c r="AO279" s="164"/>
      <c r="AP279" s="284">
        <f t="shared" si="200"/>
        <v>0</v>
      </c>
      <c r="AQ279" s="164" t="b">
        <f t="shared" si="201"/>
        <v>1</v>
      </c>
      <c r="AR279" s="164"/>
      <c r="AS279" s="164"/>
      <c r="AU279" s="33">
        <f t="shared" si="109"/>
        <v>0</v>
      </c>
      <c r="AV279" s="8" t="b">
        <f t="shared" si="110"/>
        <v>1</v>
      </c>
      <c r="AW279" s="96">
        <f t="shared" si="191"/>
        <v>0</v>
      </c>
      <c r="AX279" s="118">
        <f t="shared" si="194"/>
        <v>0</v>
      </c>
      <c r="AY279" s="152" t="b">
        <f t="shared" si="190"/>
        <v>1</v>
      </c>
    </row>
    <row r="280" spans="1:51" s="16" customFormat="1">
      <c r="A280" s="26">
        <v>3</v>
      </c>
      <c r="B280" s="653" t="s">
        <v>120</v>
      </c>
      <c r="C280" s="654"/>
      <c r="D280" s="654"/>
      <c r="E280" s="655"/>
      <c r="F280" s="30"/>
      <c r="G280" s="17">
        <f>G281+G285+G290</f>
        <v>115750000</v>
      </c>
      <c r="H280" s="17">
        <f t="shared" ref="H280:AF280" si="226">H281+H285+H290</f>
        <v>0</v>
      </c>
      <c r="I280" s="17">
        <f t="shared" si="226"/>
        <v>0</v>
      </c>
      <c r="J280" s="17">
        <f t="shared" si="226"/>
        <v>0</v>
      </c>
      <c r="K280" s="17">
        <f t="shared" si="226"/>
        <v>0</v>
      </c>
      <c r="L280" s="17">
        <f t="shared" si="226"/>
        <v>37460000</v>
      </c>
      <c r="M280" s="17">
        <f t="shared" si="226"/>
        <v>-37460000</v>
      </c>
      <c r="N280" s="17">
        <f t="shared" si="226"/>
        <v>115750000</v>
      </c>
      <c r="O280" s="17">
        <f t="shared" si="226"/>
        <v>0</v>
      </c>
      <c r="P280" s="17">
        <f t="shared" si="226"/>
        <v>0</v>
      </c>
      <c r="Q280" s="17">
        <f t="shared" si="226"/>
        <v>0</v>
      </c>
      <c r="R280" s="17">
        <f t="shared" si="226"/>
        <v>0</v>
      </c>
      <c r="S280" s="17">
        <f t="shared" si="226"/>
        <v>0</v>
      </c>
      <c r="T280" s="17">
        <f t="shared" si="226"/>
        <v>0</v>
      </c>
      <c r="U280" s="17">
        <f t="shared" si="226"/>
        <v>0</v>
      </c>
      <c r="V280" s="17">
        <f t="shared" si="226"/>
        <v>0</v>
      </c>
      <c r="W280" s="17">
        <f t="shared" si="226"/>
        <v>0</v>
      </c>
      <c r="X280" s="17">
        <f t="shared" si="226"/>
        <v>0</v>
      </c>
      <c r="Y280" s="17">
        <f t="shared" si="226"/>
        <v>0</v>
      </c>
      <c r="Z280" s="17">
        <f t="shared" si="226"/>
        <v>0</v>
      </c>
      <c r="AA280" s="17">
        <f t="shared" si="226"/>
        <v>0</v>
      </c>
      <c r="AB280" s="17">
        <f t="shared" si="226"/>
        <v>0</v>
      </c>
      <c r="AC280" s="17">
        <f t="shared" si="226"/>
        <v>0</v>
      </c>
      <c r="AD280" s="17">
        <f t="shared" si="226"/>
        <v>0</v>
      </c>
      <c r="AE280" s="17">
        <f t="shared" si="226"/>
        <v>0</v>
      </c>
      <c r="AF280" s="17">
        <f t="shared" si="226"/>
        <v>0</v>
      </c>
      <c r="AG280" s="17">
        <f t="shared" ref="AG280:AH280" si="227">AG285+AG290</f>
        <v>0</v>
      </c>
      <c r="AH280" s="17">
        <f t="shared" si="227"/>
        <v>0</v>
      </c>
      <c r="AI280" s="15"/>
      <c r="AJ280" s="373"/>
      <c r="AK280" s="284">
        <f t="shared" si="166"/>
        <v>115750000</v>
      </c>
      <c r="AL280" s="164" t="b">
        <f t="shared" si="167"/>
        <v>1</v>
      </c>
      <c r="AM280" s="284">
        <f t="shared" si="168"/>
        <v>0</v>
      </c>
      <c r="AN280" s="221"/>
      <c r="AO280" s="221"/>
      <c r="AP280" s="284">
        <f t="shared" si="200"/>
        <v>115750000</v>
      </c>
      <c r="AQ280" s="164" t="b">
        <f t="shared" si="201"/>
        <v>1</v>
      </c>
      <c r="AR280" s="221"/>
      <c r="AS280" s="221"/>
      <c r="AT280" s="25"/>
      <c r="AU280" s="106">
        <f t="shared" si="109"/>
        <v>115750000</v>
      </c>
      <c r="AV280" s="16" t="b">
        <f t="shared" si="110"/>
        <v>1</v>
      </c>
      <c r="AW280" s="96">
        <f t="shared" si="191"/>
        <v>37460000</v>
      </c>
      <c r="AX280" s="118">
        <f t="shared" si="194"/>
        <v>115750000</v>
      </c>
      <c r="AY280" s="152" t="b">
        <f t="shared" si="190"/>
        <v>1</v>
      </c>
    </row>
    <row r="281" spans="1:51" s="446" customFormat="1" ht="15" customHeight="1">
      <c r="A281" s="119"/>
      <c r="B281" s="521" t="s">
        <v>22</v>
      </c>
      <c r="C281" s="630" t="s">
        <v>337</v>
      </c>
      <c r="D281" s="630"/>
      <c r="E281" s="631"/>
      <c r="F281" s="522" t="s">
        <v>369</v>
      </c>
      <c r="G281" s="116">
        <f>G282</f>
        <v>10000000</v>
      </c>
      <c r="H281" s="116">
        <f t="shared" ref="H281:AF281" si="228">H282</f>
        <v>0</v>
      </c>
      <c r="I281" s="116">
        <f t="shared" si="228"/>
        <v>0</v>
      </c>
      <c r="J281" s="116">
        <f t="shared" si="228"/>
        <v>0</v>
      </c>
      <c r="K281" s="116">
        <f t="shared" si="228"/>
        <v>0</v>
      </c>
      <c r="L281" s="116">
        <f t="shared" si="228"/>
        <v>0</v>
      </c>
      <c r="M281" s="116">
        <f t="shared" si="228"/>
        <v>0</v>
      </c>
      <c r="N281" s="116">
        <f t="shared" si="228"/>
        <v>10000000</v>
      </c>
      <c r="O281" s="116">
        <f t="shared" si="228"/>
        <v>0</v>
      </c>
      <c r="P281" s="116">
        <f t="shared" si="228"/>
        <v>0</v>
      </c>
      <c r="Q281" s="116">
        <f t="shared" si="228"/>
        <v>0</v>
      </c>
      <c r="R281" s="116">
        <f t="shared" si="228"/>
        <v>0</v>
      </c>
      <c r="S281" s="116">
        <f t="shared" si="228"/>
        <v>0</v>
      </c>
      <c r="T281" s="116">
        <f t="shared" si="228"/>
        <v>0</v>
      </c>
      <c r="U281" s="116">
        <f t="shared" si="228"/>
        <v>0</v>
      </c>
      <c r="V281" s="116">
        <f t="shared" si="228"/>
        <v>0</v>
      </c>
      <c r="W281" s="116">
        <f t="shared" si="228"/>
        <v>0</v>
      </c>
      <c r="X281" s="116">
        <f t="shared" si="228"/>
        <v>0</v>
      </c>
      <c r="Y281" s="116">
        <f t="shared" si="228"/>
        <v>0</v>
      </c>
      <c r="Z281" s="116">
        <f t="shared" si="228"/>
        <v>0</v>
      </c>
      <c r="AA281" s="116">
        <f t="shared" si="228"/>
        <v>0</v>
      </c>
      <c r="AB281" s="116">
        <f t="shared" si="228"/>
        <v>0</v>
      </c>
      <c r="AC281" s="116">
        <f t="shared" si="228"/>
        <v>0</v>
      </c>
      <c r="AD281" s="116">
        <f t="shared" si="228"/>
        <v>0</v>
      </c>
      <c r="AE281" s="116">
        <f t="shared" si="228"/>
        <v>0</v>
      </c>
      <c r="AF281" s="116">
        <f t="shared" si="228"/>
        <v>0</v>
      </c>
      <c r="AG281" s="116"/>
      <c r="AH281" s="116"/>
      <c r="AI281" s="94"/>
      <c r="AJ281" s="442"/>
      <c r="AK281" s="443"/>
      <c r="AL281" s="444"/>
      <c r="AM281" s="443"/>
      <c r="AN281" s="445"/>
      <c r="AO281" s="445"/>
      <c r="AP281" s="284">
        <f t="shared" si="200"/>
        <v>10000000</v>
      </c>
      <c r="AQ281" s="164" t="b">
        <f t="shared" si="201"/>
        <v>1</v>
      </c>
      <c r="AR281" s="445"/>
      <c r="AS281" s="445"/>
      <c r="AU281" s="447"/>
      <c r="AW281" s="448"/>
      <c r="AX281" s="447"/>
      <c r="AY281" s="449"/>
    </row>
    <row r="282" spans="1:51" s="446" customFormat="1" ht="15" customHeight="1">
      <c r="A282" s="435"/>
      <c r="B282" s="436"/>
      <c r="C282" s="645" t="s">
        <v>15</v>
      </c>
      <c r="D282" s="645"/>
      <c r="E282" s="645"/>
      <c r="F282" s="81" t="s">
        <v>130</v>
      </c>
      <c r="G282" s="440">
        <f>G283</f>
        <v>10000000</v>
      </c>
      <c r="H282" s="440">
        <f t="shared" ref="H282:AF282" si="229">H283</f>
        <v>0</v>
      </c>
      <c r="I282" s="440">
        <f t="shared" si="229"/>
        <v>0</v>
      </c>
      <c r="J282" s="440">
        <f t="shared" si="229"/>
        <v>0</v>
      </c>
      <c r="K282" s="440">
        <f t="shared" si="229"/>
        <v>0</v>
      </c>
      <c r="L282" s="440">
        <f t="shared" si="229"/>
        <v>0</v>
      </c>
      <c r="M282" s="440">
        <f t="shared" si="229"/>
        <v>0</v>
      </c>
      <c r="N282" s="440">
        <f t="shared" si="229"/>
        <v>10000000</v>
      </c>
      <c r="O282" s="440">
        <f t="shared" si="229"/>
        <v>0</v>
      </c>
      <c r="P282" s="440">
        <f t="shared" si="229"/>
        <v>0</v>
      </c>
      <c r="Q282" s="440">
        <f t="shared" si="229"/>
        <v>0</v>
      </c>
      <c r="R282" s="440">
        <f t="shared" si="229"/>
        <v>0</v>
      </c>
      <c r="S282" s="440">
        <f t="shared" si="229"/>
        <v>0</v>
      </c>
      <c r="T282" s="440">
        <f t="shared" si="229"/>
        <v>0</v>
      </c>
      <c r="U282" s="440">
        <f t="shared" si="229"/>
        <v>0</v>
      </c>
      <c r="V282" s="440">
        <f t="shared" si="229"/>
        <v>0</v>
      </c>
      <c r="W282" s="440">
        <f t="shared" si="229"/>
        <v>0</v>
      </c>
      <c r="X282" s="440">
        <f t="shared" si="229"/>
        <v>0</v>
      </c>
      <c r="Y282" s="440">
        <f t="shared" si="229"/>
        <v>0</v>
      </c>
      <c r="Z282" s="440">
        <f t="shared" si="229"/>
        <v>0</v>
      </c>
      <c r="AA282" s="440">
        <f t="shared" si="229"/>
        <v>0</v>
      </c>
      <c r="AB282" s="440">
        <f t="shared" si="229"/>
        <v>0</v>
      </c>
      <c r="AC282" s="440">
        <f t="shared" si="229"/>
        <v>0</v>
      </c>
      <c r="AD282" s="440">
        <f t="shared" si="229"/>
        <v>0</v>
      </c>
      <c r="AE282" s="440">
        <f t="shared" si="229"/>
        <v>0</v>
      </c>
      <c r="AF282" s="440">
        <f t="shared" si="229"/>
        <v>0</v>
      </c>
      <c r="AG282" s="440"/>
      <c r="AH282" s="440"/>
      <c r="AI282" s="441"/>
      <c r="AJ282" s="442"/>
      <c r="AK282" s="443"/>
      <c r="AL282" s="444"/>
      <c r="AM282" s="443"/>
      <c r="AN282" s="445"/>
      <c r="AO282" s="445"/>
      <c r="AP282" s="284">
        <f t="shared" si="200"/>
        <v>10000000</v>
      </c>
      <c r="AQ282" s="164" t="b">
        <f t="shared" si="201"/>
        <v>1</v>
      </c>
      <c r="AR282" s="445"/>
      <c r="AS282" s="445"/>
      <c r="AU282" s="447"/>
      <c r="AW282" s="448"/>
      <c r="AX282" s="447"/>
      <c r="AY282" s="449"/>
    </row>
    <row r="283" spans="1:51" s="446" customFormat="1">
      <c r="A283" s="435"/>
      <c r="B283" s="436"/>
      <c r="C283" s="437"/>
      <c r="D283" s="437"/>
      <c r="E283" s="88" t="s">
        <v>335</v>
      </c>
      <c r="F283" s="71" t="s">
        <v>336</v>
      </c>
      <c r="G283" s="69">
        <v>10000000</v>
      </c>
      <c r="H283" s="440"/>
      <c r="I283" s="440"/>
      <c r="J283" s="440"/>
      <c r="K283" s="440"/>
      <c r="L283" s="440"/>
      <c r="M283" s="440"/>
      <c r="N283" s="440">
        <f>G283</f>
        <v>10000000</v>
      </c>
      <c r="O283" s="440"/>
      <c r="P283" s="440"/>
      <c r="Q283" s="440"/>
      <c r="R283" s="440"/>
      <c r="S283" s="440"/>
      <c r="T283" s="440"/>
      <c r="U283" s="440"/>
      <c r="V283" s="440"/>
      <c r="W283" s="440"/>
      <c r="X283" s="440"/>
      <c r="Y283" s="440"/>
      <c r="Z283" s="440"/>
      <c r="AA283" s="440"/>
      <c r="AB283" s="440"/>
      <c r="AC283" s="440"/>
      <c r="AD283" s="440"/>
      <c r="AE283" s="440"/>
      <c r="AF283" s="440"/>
      <c r="AG283" s="440"/>
      <c r="AH283" s="440"/>
      <c r="AI283" s="441"/>
      <c r="AJ283" s="442"/>
      <c r="AK283" s="443"/>
      <c r="AL283" s="444"/>
      <c r="AM283" s="443"/>
      <c r="AN283" s="445"/>
      <c r="AO283" s="445"/>
      <c r="AP283" s="284">
        <f t="shared" si="200"/>
        <v>10000000</v>
      </c>
      <c r="AQ283" s="164" t="b">
        <f t="shared" si="201"/>
        <v>1</v>
      </c>
      <c r="AR283" s="445"/>
      <c r="AS283" s="445"/>
      <c r="AU283" s="447"/>
      <c r="AW283" s="448"/>
      <c r="AX283" s="447"/>
      <c r="AY283" s="449"/>
    </row>
    <row r="284" spans="1:51" s="446" customFormat="1">
      <c r="A284" s="435"/>
      <c r="B284" s="436"/>
      <c r="C284" s="437"/>
      <c r="D284" s="437"/>
      <c r="E284" s="438"/>
      <c r="F284" s="439"/>
      <c r="G284" s="440"/>
      <c r="H284" s="440"/>
      <c r="I284" s="440"/>
      <c r="J284" s="440"/>
      <c r="K284" s="440"/>
      <c r="L284" s="440"/>
      <c r="M284" s="440"/>
      <c r="N284" s="440"/>
      <c r="O284" s="440"/>
      <c r="P284" s="440"/>
      <c r="Q284" s="440"/>
      <c r="R284" s="440"/>
      <c r="S284" s="440"/>
      <c r="T284" s="440"/>
      <c r="U284" s="440"/>
      <c r="V284" s="440"/>
      <c r="W284" s="440"/>
      <c r="X284" s="440"/>
      <c r="Y284" s="440"/>
      <c r="Z284" s="440"/>
      <c r="AA284" s="440"/>
      <c r="AB284" s="440"/>
      <c r="AC284" s="440"/>
      <c r="AD284" s="440"/>
      <c r="AE284" s="440"/>
      <c r="AF284" s="440"/>
      <c r="AG284" s="440"/>
      <c r="AH284" s="440"/>
      <c r="AI284" s="441"/>
      <c r="AJ284" s="442"/>
      <c r="AK284" s="443"/>
      <c r="AL284" s="444"/>
      <c r="AM284" s="443"/>
      <c r="AN284" s="445"/>
      <c r="AO284" s="445"/>
      <c r="AP284" s="284">
        <f t="shared" si="200"/>
        <v>0</v>
      </c>
      <c r="AQ284" s="164" t="b">
        <f t="shared" si="201"/>
        <v>1</v>
      </c>
      <c r="AR284" s="445"/>
      <c r="AS284" s="445"/>
      <c r="AU284" s="447"/>
      <c r="AW284" s="448"/>
      <c r="AX284" s="447"/>
      <c r="AY284" s="449"/>
    </row>
    <row r="285" spans="1:51" s="117" customFormat="1">
      <c r="A285" s="115"/>
      <c r="B285" s="108" t="s">
        <v>22</v>
      </c>
      <c r="C285" s="630" t="s">
        <v>117</v>
      </c>
      <c r="D285" s="651"/>
      <c r="E285" s="652"/>
      <c r="F285" s="109" t="s">
        <v>156</v>
      </c>
      <c r="G285" s="116">
        <f t="shared" ref="G285:AH285" si="230">G286</f>
        <v>60750000</v>
      </c>
      <c r="H285" s="116">
        <f t="shared" si="230"/>
        <v>0</v>
      </c>
      <c r="I285" s="116">
        <f t="shared" si="230"/>
        <v>0</v>
      </c>
      <c r="J285" s="116">
        <f t="shared" si="230"/>
        <v>0</v>
      </c>
      <c r="K285" s="116">
        <f t="shared" si="230"/>
        <v>0</v>
      </c>
      <c r="L285" s="116">
        <f t="shared" si="230"/>
        <v>20460000</v>
      </c>
      <c r="M285" s="116">
        <f t="shared" si="230"/>
        <v>-20460000</v>
      </c>
      <c r="N285" s="116">
        <f t="shared" si="230"/>
        <v>60750000</v>
      </c>
      <c r="O285" s="116">
        <f t="shared" si="230"/>
        <v>0</v>
      </c>
      <c r="P285" s="116">
        <f t="shared" si="230"/>
        <v>0</v>
      </c>
      <c r="Q285" s="116">
        <f t="shared" si="230"/>
        <v>0</v>
      </c>
      <c r="R285" s="116">
        <f t="shared" si="230"/>
        <v>0</v>
      </c>
      <c r="S285" s="116">
        <f t="shared" si="230"/>
        <v>0</v>
      </c>
      <c r="T285" s="116">
        <f t="shared" si="230"/>
        <v>0</v>
      </c>
      <c r="U285" s="116">
        <f t="shared" si="230"/>
        <v>0</v>
      </c>
      <c r="V285" s="116">
        <f t="shared" si="230"/>
        <v>0</v>
      </c>
      <c r="W285" s="116">
        <f t="shared" si="230"/>
        <v>0</v>
      </c>
      <c r="X285" s="116">
        <f t="shared" si="230"/>
        <v>0</v>
      </c>
      <c r="Y285" s="116">
        <f t="shared" si="230"/>
        <v>0</v>
      </c>
      <c r="Z285" s="116">
        <f t="shared" si="230"/>
        <v>0</v>
      </c>
      <c r="AA285" s="116">
        <f t="shared" si="230"/>
        <v>0</v>
      </c>
      <c r="AB285" s="116">
        <f t="shared" si="230"/>
        <v>0</v>
      </c>
      <c r="AC285" s="116">
        <f t="shared" si="230"/>
        <v>0</v>
      </c>
      <c r="AD285" s="116">
        <f t="shared" si="230"/>
        <v>0</v>
      </c>
      <c r="AE285" s="116">
        <f t="shared" si="230"/>
        <v>0</v>
      </c>
      <c r="AF285" s="116">
        <f t="shared" si="230"/>
        <v>0</v>
      </c>
      <c r="AG285" s="116">
        <f t="shared" si="230"/>
        <v>0</v>
      </c>
      <c r="AH285" s="116">
        <f t="shared" si="230"/>
        <v>0</v>
      </c>
      <c r="AI285" s="94"/>
      <c r="AJ285" s="373"/>
      <c r="AK285" s="284">
        <f t="shared" si="166"/>
        <v>60750000</v>
      </c>
      <c r="AL285" s="164" t="b">
        <f t="shared" si="167"/>
        <v>1</v>
      </c>
      <c r="AM285" s="284">
        <f t="shared" si="168"/>
        <v>0</v>
      </c>
      <c r="AN285" s="221"/>
      <c r="AO285" s="221"/>
      <c r="AP285" s="284">
        <f t="shared" si="200"/>
        <v>60750000</v>
      </c>
      <c r="AQ285" s="164" t="b">
        <f t="shared" si="201"/>
        <v>1</v>
      </c>
      <c r="AR285" s="221"/>
      <c r="AS285" s="221"/>
      <c r="AT285" s="236"/>
      <c r="AU285" s="118">
        <f t="shared" si="109"/>
        <v>60750000</v>
      </c>
      <c r="AV285" s="110" t="b">
        <f t="shared" si="110"/>
        <v>1</v>
      </c>
      <c r="AW285" s="96">
        <f t="shared" si="191"/>
        <v>20460000</v>
      </c>
      <c r="AX285" s="118">
        <f t="shared" si="194"/>
        <v>60750000</v>
      </c>
      <c r="AY285" s="152" t="b">
        <f t="shared" si="190"/>
        <v>1</v>
      </c>
    </row>
    <row r="286" spans="1:51" s="80" customFormat="1">
      <c r="A286" s="337"/>
      <c r="B286" s="338"/>
      <c r="C286" s="339"/>
      <c r="D286" s="665" t="s">
        <v>15</v>
      </c>
      <c r="E286" s="666"/>
      <c r="F286" s="81" t="s">
        <v>130</v>
      </c>
      <c r="G286" s="87">
        <f>SUM(G287:G288)</f>
        <v>60750000</v>
      </c>
      <c r="H286" s="87">
        <f t="shared" ref="H286:AF286" si="231">SUM(H287:H288)</f>
        <v>0</v>
      </c>
      <c r="I286" s="87">
        <f t="shared" si="231"/>
        <v>0</v>
      </c>
      <c r="J286" s="87">
        <f t="shared" si="231"/>
        <v>0</v>
      </c>
      <c r="K286" s="87">
        <f t="shared" si="231"/>
        <v>0</v>
      </c>
      <c r="L286" s="87">
        <f t="shared" si="231"/>
        <v>20460000</v>
      </c>
      <c r="M286" s="87">
        <f t="shared" si="231"/>
        <v>-20460000</v>
      </c>
      <c r="N286" s="87">
        <f t="shared" si="231"/>
        <v>60750000</v>
      </c>
      <c r="O286" s="87">
        <f t="shared" si="231"/>
        <v>0</v>
      </c>
      <c r="P286" s="87">
        <f t="shared" si="231"/>
        <v>0</v>
      </c>
      <c r="Q286" s="87">
        <f t="shared" si="231"/>
        <v>0</v>
      </c>
      <c r="R286" s="87">
        <f t="shared" si="231"/>
        <v>0</v>
      </c>
      <c r="S286" s="87">
        <f t="shared" si="231"/>
        <v>0</v>
      </c>
      <c r="T286" s="87">
        <f t="shared" si="231"/>
        <v>0</v>
      </c>
      <c r="U286" s="87">
        <f t="shared" si="231"/>
        <v>0</v>
      </c>
      <c r="V286" s="87">
        <f t="shared" si="231"/>
        <v>0</v>
      </c>
      <c r="W286" s="87">
        <f t="shared" si="231"/>
        <v>0</v>
      </c>
      <c r="X286" s="87">
        <f t="shared" si="231"/>
        <v>0</v>
      </c>
      <c r="Y286" s="87">
        <f t="shared" si="231"/>
        <v>0</v>
      </c>
      <c r="Z286" s="87">
        <f t="shared" si="231"/>
        <v>0</v>
      </c>
      <c r="AA286" s="87">
        <f t="shared" si="231"/>
        <v>0</v>
      </c>
      <c r="AB286" s="87">
        <f t="shared" si="231"/>
        <v>0</v>
      </c>
      <c r="AC286" s="87">
        <f t="shared" si="231"/>
        <v>0</v>
      </c>
      <c r="AD286" s="87">
        <f t="shared" si="231"/>
        <v>0</v>
      </c>
      <c r="AE286" s="87">
        <f t="shared" si="231"/>
        <v>0</v>
      </c>
      <c r="AF286" s="87">
        <f t="shared" si="231"/>
        <v>0</v>
      </c>
      <c r="AG286" s="87">
        <f t="shared" ref="AG286:AH286" si="232">AG287+AG289</f>
        <v>0</v>
      </c>
      <c r="AH286" s="87">
        <f t="shared" si="232"/>
        <v>0</v>
      </c>
      <c r="AI286" s="81"/>
      <c r="AJ286" s="372"/>
      <c r="AK286" s="284">
        <f t="shared" si="166"/>
        <v>60750000</v>
      </c>
      <c r="AL286" s="164" t="b">
        <f t="shared" si="167"/>
        <v>1</v>
      </c>
      <c r="AM286" s="284">
        <f t="shared" si="168"/>
        <v>0</v>
      </c>
      <c r="AN286" s="164"/>
      <c r="AO286" s="164"/>
      <c r="AP286" s="284">
        <f t="shared" si="200"/>
        <v>60750000</v>
      </c>
      <c r="AQ286" s="164" t="b">
        <f t="shared" si="201"/>
        <v>1</v>
      </c>
      <c r="AR286" s="164"/>
      <c r="AS286" s="164"/>
      <c r="AU286" s="341">
        <f t="shared" si="109"/>
        <v>60750000</v>
      </c>
      <c r="AV286" s="59" t="b">
        <f t="shared" si="110"/>
        <v>1</v>
      </c>
      <c r="AW286" s="335">
        <f t="shared" si="191"/>
        <v>20460000</v>
      </c>
      <c r="AX286" s="336">
        <f t="shared" si="194"/>
        <v>60750000</v>
      </c>
      <c r="AY286" s="152" t="b">
        <f t="shared" si="190"/>
        <v>1</v>
      </c>
    </row>
    <row r="287" spans="1:51" s="153" customFormat="1">
      <c r="A287" s="332"/>
      <c r="B287" s="333"/>
      <c r="C287" s="334"/>
      <c r="D287" s="232"/>
      <c r="E287" s="153" t="s">
        <v>118</v>
      </c>
      <c r="F287" s="451" t="s">
        <v>119</v>
      </c>
      <c r="G287" s="450">
        <v>31150000</v>
      </c>
      <c r="H287" s="69"/>
      <c r="I287" s="70"/>
      <c r="J287" s="70">
        <f>H287-I287</f>
        <v>0</v>
      </c>
      <c r="K287" s="70"/>
      <c r="L287" s="70">
        <v>20460000</v>
      </c>
      <c r="M287" s="70">
        <f>K287-L287</f>
        <v>-20460000</v>
      </c>
      <c r="N287" s="70">
        <f>G287</f>
        <v>31150000</v>
      </c>
      <c r="O287" s="70"/>
      <c r="P287" s="70"/>
      <c r="Q287" s="70"/>
      <c r="R287" s="70"/>
      <c r="S287" s="70"/>
      <c r="T287" s="70"/>
      <c r="U287" s="70"/>
      <c r="V287" s="70"/>
      <c r="W287" s="70"/>
      <c r="X287" s="70"/>
      <c r="Y287" s="70"/>
      <c r="Z287" s="70"/>
      <c r="AA287" s="70"/>
      <c r="AB287" s="70">
        <f>Z287-AA287</f>
        <v>0</v>
      </c>
      <c r="AC287" s="70"/>
      <c r="AD287" s="70"/>
      <c r="AE287" s="70"/>
      <c r="AF287" s="70"/>
      <c r="AG287" s="70"/>
      <c r="AH287" s="70"/>
      <c r="AI287" s="71"/>
      <c r="AJ287" s="374"/>
      <c r="AK287" s="284">
        <f t="shared" si="166"/>
        <v>31150000</v>
      </c>
      <c r="AL287" s="164" t="b">
        <f>AK287=G283</f>
        <v>0</v>
      </c>
      <c r="AM287" s="284">
        <f>G283-AK287</f>
        <v>-21150000</v>
      </c>
      <c r="AN287" s="232"/>
      <c r="AO287" s="232"/>
      <c r="AP287" s="284">
        <f t="shared" si="200"/>
        <v>31150000</v>
      </c>
      <c r="AQ287" s="164" t="b">
        <f t="shared" si="201"/>
        <v>1</v>
      </c>
      <c r="AR287" s="232"/>
      <c r="AS287" s="232"/>
      <c r="AU287" s="335">
        <f t="shared" si="109"/>
        <v>31150000</v>
      </c>
      <c r="AV287" s="72" t="b">
        <f>G283=AU287</f>
        <v>0</v>
      </c>
      <c r="AW287" s="335">
        <f t="shared" si="191"/>
        <v>20460000</v>
      </c>
      <c r="AX287" s="336">
        <f t="shared" si="194"/>
        <v>31150000</v>
      </c>
      <c r="AY287" s="152" t="b">
        <f>G283=AX287</f>
        <v>0</v>
      </c>
    </row>
    <row r="288" spans="1:51" s="153" customFormat="1">
      <c r="A288" s="332"/>
      <c r="B288" s="333"/>
      <c r="C288" s="334"/>
      <c r="D288" s="232"/>
      <c r="E288" s="153" t="s">
        <v>338</v>
      </c>
      <c r="F288" s="452" t="s">
        <v>339</v>
      </c>
      <c r="G288" s="453">
        <v>29600000</v>
      </c>
      <c r="H288" s="69"/>
      <c r="I288" s="70"/>
      <c r="J288" s="70"/>
      <c r="K288" s="70"/>
      <c r="L288" s="70"/>
      <c r="M288" s="70"/>
      <c r="N288" s="70">
        <f>G288</f>
        <v>29600000</v>
      </c>
      <c r="O288" s="70"/>
      <c r="P288" s="70"/>
      <c r="Q288" s="70"/>
      <c r="R288" s="70"/>
      <c r="S288" s="70"/>
      <c r="T288" s="70"/>
      <c r="U288" s="70"/>
      <c r="V288" s="70"/>
      <c r="W288" s="70"/>
      <c r="X288" s="70"/>
      <c r="Y288" s="70"/>
      <c r="Z288" s="70"/>
      <c r="AA288" s="70"/>
      <c r="AB288" s="70"/>
      <c r="AC288" s="70"/>
      <c r="AD288" s="70"/>
      <c r="AE288" s="70"/>
      <c r="AF288" s="70"/>
      <c r="AG288" s="70"/>
      <c r="AH288" s="70"/>
      <c r="AI288" s="71"/>
      <c r="AJ288" s="374"/>
      <c r="AK288" s="284"/>
      <c r="AL288" s="164"/>
      <c r="AM288" s="284"/>
      <c r="AN288" s="232"/>
      <c r="AO288" s="232"/>
      <c r="AP288" s="284">
        <f t="shared" si="200"/>
        <v>29600000</v>
      </c>
      <c r="AQ288" s="164" t="b">
        <f t="shared" si="201"/>
        <v>1</v>
      </c>
      <c r="AR288" s="232"/>
      <c r="AS288" s="232"/>
      <c r="AU288" s="335"/>
      <c r="AV288" s="72"/>
      <c r="AW288" s="335"/>
      <c r="AX288" s="336"/>
      <c r="AY288" s="152"/>
    </row>
    <row r="289" spans="1:51" s="153" customFormat="1">
      <c r="A289" s="332"/>
      <c r="B289" s="333"/>
      <c r="C289" s="334"/>
      <c r="D289" s="334"/>
      <c r="E289" s="88"/>
      <c r="F289" s="71"/>
      <c r="G289" s="69"/>
      <c r="H289" s="69"/>
      <c r="I289" s="70"/>
      <c r="J289" s="70"/>
      <c r="K289" s="70"/>
      <c r="L289" s="70"/>
      <c r="M289" s="70"/>
      <c r="N289" s="70"/>
      <c r="O289" s="70"/>
      <c r="P289" s="70"/>
      <c r="Q289" s="70"/>
      <c r="R289" s="70"/>
      <c r="S289" s="70"/>
      <c r="T289" s="70"/>
      <c r="U289" s="70"/>
      <c r="V289" s="70"/>
      <c r="W289" s="70"/>
      <c r="X289" s="70"/>
      <c r="Y289" s="70"/>
      <c r="Z289" s="70"/>
      <c r="AA289" s="70"/>
      <c r="AB289" s="70">
        <f>Z289-AA289</f>
        <v>0</v>
      </c>
      <c r="AC289" s="70"/>
      <c r="AD289" s="70"/>
      <c r="AE289" s="70"/>
      <c r="AF289" s="70"/>
      <c r="AG289" s="70"/>
      <c r="AH289" s="70"/>
      <c r="AI289" s="71"/>
      <c r="AJ289" s="374"/>
      <c r="AK289" s="284"/>
      <c r="AL289" s="164"/>
      <c r="AM289" s="284"/>
      <c r="AN289" s="232"/>
      <c r="AO289" s="232"/>
      <c r="AP289" s="284">
        <f t="shared" si="200"/>
        <v>0</v>
      </c>
      <c r="AQ289" s="164" t="b">
        <f t="shared" si="201"/>
        <v>1</v>
      </c>
      <c r="AR289" s="232"/>
      <c r="AS289" s="232"/>
      <c r="AU289" s="335"/>
      <c r="AV289" s="72"/>
      <c r="AW289" s="335"/>
      <c r="AX289" s="336"/>
      <c r="AY289" s="152"/>
    </row>
    <row r="290" spans="1:51" s="117" customFormat="1">
      <c r="A290" s="115"/>
      <c r="B290" s="108" t="s">
        <v>22</v>
      </c>
      <c r="C290" s="630" t="s">
        <v>121</v>
      </c>
      <c r="D290" s="651"/>
      <c r="E290" s="652"/>
      <c r="F290" s="109" t="s">
        <v>157</v>
      </c>
      <c r="G290" s="116">
        <f>G291</f>
        <v>45000000</v>
      </c>
      <c r="H290" s="116">
        <f t="shared" ref="H290:AF290" si="233">H291</f>
        <v>0</v>
      </c>
      <c r="I290" s="116">
        <f t="shared" si="233"/>
        <v>0</v>
      </c>
      <c r="J290" s="116">
        <f t="shared" si="233"/>
        <v>0</v>
      </c>
      <c r="K290" s="116">
        <f t="shared" si="233"/>
        <v>0</v>
      </c>
      <c r="L290" s="116">
        <f t="shared" si="233"/>
        <v>17000000</v>
      </c>
      <c r="M290" s="116">
        <f t="shared" si="233"/>
        <v>-17000000</v>
      </c>
      <c r="N290" s="116">
        <f t="shared" si="233"/>
        <v>45000000</v>
      </c>
      <c r="O290" s="116">
        <f t="shared" si="233"/>
        <v>0</v>
      </c>
      <c r="P290" s="116">
        <f t="shared" si="233"/>
        <v>0</v>
      </c>
      <c r="Q290" s="116">
        <f t="shared" si="233"/>
        <v>0</v>
      </c>
      <c r="R290" s="116">
        <f t="shared" si="233"/>
        <v>0</v>
      </c>
      <c r="S290" s="116">
        <f t="shared" si="233"/>
        <v>0</v>
      </c>
      <c r="T290" s="116">
        <f t="shared" si="233"/>
        <v>0</v>
      </c>
      <c r="U290" s="116">
        <f t="shared" si="233"/>
        <v>0</v>
      </c>
      <c r="V290" s="116">
        <f t="shared" si="233"/>
        <v>0</v>
      </c>
      <c r="W290" s="116">
        <f t="shared" si="233"/>
        <v>0</v>
      </c>
      <c r="X290" s="116">
        <f t="shared" si="233"/>
        <v>0</v>
      </c>
      <c r="Y290" s="116">
        <f t="shared" si="233"/>
        <v>0</v>
      </c>
      <c r="Z290" s="116">
        <f t="shared" si="233"/>
        <v>0</v>
      </c>
      <c r="AA290" s="116">
        <f t="shared" si="233"/>
        <v>0</v>
      </c>
      <c r="AB290" s="116">
        <f t="shared" si="233"/>
        <v>0</v>
      </c>
      <c r="AC290" s="116">
        <f t="shared" si="233"/>
        <v>0</v>
      </c>
      <c r="AD290" s="116">
        <f t="shared" si="233"/>
        <v>0</v>
      </c>
      <c r="AE290" s="116">
        <f t="shared" si="233"/>
        <v>0</v>
      </c>
      <c r="AF290" s="116">
        <f t="shared" si="233"/>
        <v>0</v>
      </c>
      <c r="AG290" s="116">
        <f t="shared" ref="H290:AH291" si="234">AG291</f>
        <v>0</v>
      </c>
      <c r="AH290" s="116">
        <f t="shared" si="234"/>
        <v>0</v>
      </c>
      <c r="AI290" s="94"/>
      <c r="AJ290" s="373"/>
      <c r="AK290" s="284">
        <f t="shared" si="166"/>
        <v>45000000</v>
      </c>
      <c r="AL290" s="164" t="b">
        <f t="shared" si="167"/>
        <v>1</v>
      </c>
      <c r="AM290" s="284">
        <f t="shared" si="168"/>
        <v>0</v>
      </c>
      <c r="AN290" s="221"/>
      <c r="AO290" s="221"/>
      <c r="AP290" s="284">
        <f t="shared" si="200"/>
        <v>45000000</v>
      </c>
      <c r="AQ290" s="164" t="b">
        <f t="shared" si="201"/>
        <v>1</v>
      </c>
      <c r="AR290" s="221"/>
      <c r="AS290" s="221"/>
      <c r="AT290" s="236"/>
      <c r="AU290" s="118">
        <f t="shared" si="109"/>
        <v>45000000</v>
      </c>
      <c r="AV290" s="110" t="b">
        <f t="shared" si="110"/>
        <v>1</v>
      </c>
      <c r="AW290" s="96">
        <f t="shared" si="191"/>
        <v>17000000</v>
      </c>
      <c r="AX290" s="118">
        <f t="shared" si="194"/>
        <v>45000000</v>
      </c>
      <c r="AY290" s="152" t="b">
        <f t="shared" si="190"/>
        <v>1</v>
      </c>
    </row>
    <row r="291" spans="1:51" s="80" customFormat="1">
      <c r="A291" s="337"/>
      <c r="B291" s="338"/>
      <c r="C291" s="339"/>
      <c r="D291" s="645" t="s">
        <v>15</v>
      </c>
      <c r="E291" s="646"/>
      <c r="F291" s="81" t="s">
        <v>130</v>
      </c>
      <c r="G291" s="87">
        <f>G292</f>
        <v>45000000</v>
      </c>
      <c r="H291" s="87">
        <f t="shared" si="234"/>
        <v>0</v>
      </c>
      <c r="I291" s="87">
        <f t="shared" si="234"/>
        <v>0</v>
      </c>
      <c r="J291" s="87">
        <f t="shared" si="234"/>
        <v>0</v>
      </c>
      <c r="K291" s="87">
        <f t="shared" si="234"/>
        <v>0</v>
      </c>
      <c r="L291" s="87">
        <f t="shared" si="234"/>
        <v>17000000</v>
      </c>
      <c r="M291" s="87">
        <f t="shared" si="234"/>
        <v>-17000000</v>
      </c>
      <c r="N291" s="87">
        <f t="shared" si="234"/>
        <v>45000000</v>
      </c>
      <c r="O291" s="87">
        <f t="shared" si="234"/>
        <v>0</v>
      </c>
      <c r="P291" s="87">
        <f t="shared" si="234"/>
        <v>0</v>
      </c>
      <c r="Q291" s="87">
        <f t="shared" si="234"/>
        <v>0</v>
      </c>
      <c r="R291" s="87">
        <f t="shared" si="234"/>
        <v>0</v>
      </c>
      <c r="S291" s="87">
        <f t="shared" si="234"/>
        <v>0</v>
      </c>
      <c r="T291" s="87">
        <f t="shared" si="234"/>
        <v>0</v>
      </c>
      <c r="U291" s="87">
        <f t="shared" si="234"/>
        <v>0</v>
      </c>
      <c r="V291" s="87">
        <f t="shared" si="234"/>
        <v>0</v>
      </c>
      <c r="W291" s="87">
        <f t="shared" si="234"/>
        <v>0</v>
      </c>
      <c r="X291" s="87">
        <f t="shared" si="234"/>
        <v>0</v>
      </c>
      <c r="Y291" s="87">
        <f t="shared" si="234"/>
        <v>0</v>
      </c>
      <c r="Z291" s="87">
        <f t="shared" si="234"/>
        <v>0</v>
      </c>
      <c r="AA291" s="87">
        <f t="shared" si="234"/>
        <v>0</v>
      </c>
      <c r="AB291" s="87">
        <f t="shared" si="234"/>
        <v>0</v>
      </c>
      <c r="AC291" s="87">
        <f t="shared" si="234"/>
        <v>0</v>
      </c>
      <c r="AD291" s="87">
        <f t="shared" si="234"/>
        <v>0</v>
      </c>
      <c r="AE291" s="87">
        <f t="shared" si="234"/>
        <v>0</v>
      </c>
      <c r="AF291" s="87">
        <f t="shared" si="234"/>
        <v>0</v>
      </c>
      <c r="AG291" s="87">
        <f t="shared" si="234"/>
        <v>0</v>
      </c>
      <c r="AH291" s="87">
        <f t="shared" si="234"/>
        <v>0</v>
      </c>
      <c r="AI291" s="87">
        <f t="shared" ref="AI291" si="235">AI292</f>
        <v>0</v>
      </c>
      <c r="AJ291" s="372"/>
      <c r="AK291" s="284">
        <f t="shared" si="166"/>
        <v>45000000</v>
      </c>
      <c r="AL291" s="164" t="b">
        <f t="shared" si="167"/>
        <v>1</v>
      </c>
      <c r="AM291" s="284">
        <f t="shared" si="168"/>
        <v>0</v>
      </c>
      <c r="AN291" s="164"/>
      <c r="AO291" s="164"/>
      <c r="AP291" s="284">
        <f t="shared" si="200"/>
        <v>45000000</v>
      </c>
      <c r="AQ291" s="164" t="b">
        <f t="shared" si="201"/>
        <v>1</v>
      </c>
      <c r="AR291" s="164"/>
      <c r="AS291" s="164"/>
      <c r="AU291" s="341">
        <f t="shared" si="109"/>
        <v>45000000</v>
      </c>
      <c r="AV291" s="59" t="b">
        <f t="shared" si="110"/>
        <v>1</v>
      </c>
      <c r="AW291" s="335">
        <f t="shared" si="191"/>
        <v>17000000</v>
      </c>
      <c r="AX291" s="336">
        <f t="shared" si="194"/>
        <v>45000000</v>
      </c>
      <c r="AY291" s="152" t="b">
        <f t="shared" si="190"/>
        <v>1</v>
      </c>
    </row>
    <row r="292" spans="1:51" s="153" customFormat="1">
      <c r="A292" s="332"/>
      <c r="B292" s="333"/>
      <c r="C292" s="334"/>
      <c r="D292" s="334"/>
      <c r="E292" s="88" t="s">
        <v>340</v>
      </c>
      <c r="F292" s="71" t="s">
        <v>341</v>
      </c>
      <c r="G292" s="69">
        <v>45000000</v>
      </c>
      <c r="H292" s="69"/>
      <c r="I292" s="70"/>
      <c r="J292" s="70">
        <f>H292-I292</f>
        <v>0</v>
      </c>
      <c r="K292" s="70"/>
      <c r="L292" s="70">
        <v>17000000</v>
      </c>
      <c r="M292" s="70">
        <f>K292-L292</f>
        <v>-17000000</v>
      </c>
      <c r="N292" s="70">
        <v>45000000</v>
      </c>
      <c r="O292" s="70"/>
      <c r="P292" s="70"/>
      <c r="Q292" s="70"/>
      <c r="R292" s="70"/>
      <c r="S292" s="70"/>
      <c r="T292" s="70"/>
      <c r="U292" s="70"/>
      <c r="V292" s="70"/>
      <c r="W292" s="70"/>
      <c r="X292" s="70"/>
      <c r="Y292" s="70"/>
      <c r="Z292" s="70"/>
      <c r="AA292" s="70"/>
      <c r="AB292" s="70"/>
      <c r="AC292" s="70"/>
      <c r="AD292" s="70"/>
      <c r="AE292" s="70"/>
      <c r="AF292" s="70"/>
      <c r="AG292" s="70"/>
      <c r="AH292" s="70"/>
      <c r="AI292" s="71"/>
      <c r="AJ292" s="374"/>
      <c r="AK292" s="284">
        <f t="shared" si="166"/>
        <v>45000000</v>
      </c>
      <c r="AL292" s="164" t="b">
        <f t="shared" si="167"/>
        <v>1</v>
      </c>
      <c r="AM292" s="284">
        <f t="shared" si="168"/>
        <v>0</v>
      </c>
      <c r="AN292" s="232"/>
      <c r="AO292" s="232"/>
      <c r="AP292" s="284">
        <f t="shared" si="200"/>
        <v>45000000</v>
      </c>
      <c r="AQ292" s="164" t="b">
        <f t="shared" si="201"/>
        <v>1</v>
      </c>
      <c r="AR292" s="232"/>
      <c r="AS292" s="232"/>
      <c r="AU292" s="335">
        <f t="shared" si="109"/>
        <v>45000000</v>
      </c>
      <c r="AV292" s="72" t="b">
        <f t="shared" si="110"/>
        <v>1</v>
      </c>
      <c r="AW292" s="335">
        <f t="shared" si="191"/>
        <v>17000000</v>
      </c>
      <c r="AX292" s="336">
        <f t="shared" si="194"/>
        <v>45000000</v>
      </c>
      <c r="AY292" s="152" t="b">
        <f t="shared" si="190"/>
        <v>1</v>
      </c>
    </row>
    <row r="293" spans="1:51">
      <c r="A293" s="28"/>
      <c r="B293" s="11"/>
      <c r="C293" s="12"/>
      <c r="D293" s="12"/>
      <c r="E293" s="13"/>
      <c r="F293" s="81"/>
      <c r="G293" s="87"/>
      <c r="H293" s="87"/>
      <c r="I293" s="102"/>
      <c r="J293" s="102"/>
      <c r="K293" s="102"/>
      <c r="L293" s="102"/>
      <c r="M293" s="102"/>
      <c r="N293" s="102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  <c r="AA293" s="31"/>
      <c r="AB293" s="31"/>
      <c r="AC293" s="31"/>
      <c r="AD293" s="31"/>
      <c r="AE293" s="31"/>
      <c r="AF293" s="31"/>
      <c r="AG293" s="31"/>
      <c r="AH293" s="31"/>
      <c r="AI293" s="10"/>
      <c r="AJ293" s="372"/>
      <c r="AK293" s="284">
        <f t="shared" si="166"/>
        <v>0</v>
      </c>
      <c r="AL293" s="164" t="b">
        <f t="shared" si="167"/>
        <v>1</v>
      </c>
      <c r="AM293" s="284">
        <f t="shared" si="168"/>
        <v>0</v>
      </c>
      <c r="AN293" s="164"/>
      <c r="AO293" s="164"/>
      <c r="AP293" s="284">
        <f t="shared" si="200"/>
        <v>0</v>
      </c>
      <c r="AQ293" s="164" t="b">
        <f t="shared" si="201"/>
        <v>1</v>
      </c>
      <c r="AR293" s="164"/>
      <c r="AS293" s="164"/>
      <c r="AU293" s="33">
        <f t="shared" si="109"/>
        <v>0</v>
      </c>
      <c r="AV293" s="8" t="b">
        <f t="shared" si="110"/>
        <v>1</v>
      </c>
      <c r="AW293" s="96">
        <f t="shared" si="191"/>
        <v>0</v>
      </c>
      <c r="AX293" s="118">
        <f t="shared" si="194"/>
        <v>0</v>
      </c>
      <c r="AY293" s="152" t="b">
        <f t="shared" si="190"/>
        <v>1</v>
      </c>
    </row>
    <row r="294" spans="1:51">
      <c r="A294" s="28"/>
      <c r="B294" s="11"/>
      <c r="C294" s="12"/>
      <c r="D294" s="12"/>
      <c r="E294" s="13"/>
      <c r="F294" s="81"/>
      <c r="G294" s="87"/>
      <c r="H294" s="87"/>
      <c r="I294" s="102"/>
      <c r="J294" s="102"/>
      <c r="K294" s="102"/>
      <c r="L294" s="102"/>
      <c r="M294" s="102"/>
      <c r="N294" s="102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  <c r="AA294" s="31"/>
      <c r="AB294" s="31"/>
      <c r="AC294" s="252"/>
      <c r="AD294" s="252"/>
      <c r="AE294" s="252"/>
      <c r="AF294" s="252"/>
      <c r="AG294" s="252"/>
      <c r="AH294" s="252"/>
      <c r="AI294" s="253"/>
      <c r="AJ294" s="372"/>
      <c r="AK294" s="284"/>
      <c r="AL294" s="164"/>
      <c r="AM294" s="284"/>
      <c r="AN294" s="164"/>
      <c r="AO294" s="164"/>
      <c r="AP294" s="284">
        <f t="shared" si="200"/>
        <v>0</v>
      </c>
      <c r="AQ294" s="164" t="b">
        <f t="shared" si="201"/>
        <v>1</v>
      </c>
      <c r="AR294" s="164"/>
      <c r="AS294" s="164"/>
      <c r="AU294" s="33"/>
      <c r="AV294" s="8"/>
      <c r="AW294" s="96"/>
      <c r="AX294" s="118"/>
      <c r="AY294" s="152"/>
    </row>
    <row r="295" spans="1:51">
      <c r="A295" s="158"/>
      <c r="B295" s="159"/>
      <c r="C295" s="159"/>
      <c r="D295" s="159"/>
      <c r="E295" s="159"/>
      <c r="F295" s="160"/>
      <c r="G295" s="172"/>
      <c r="H295" s="172"/>
      <c r="I295" s="161"/>
      <c r="J295" s="161"/>
      <c r="K295" s="161"/>
      <c r="L295" s="161"/>
      <c r="M295" s="161"/>
      <c r="N295" s="161"/>
      <c r="O295" s="162"/>
      <c r="P295" s="162"/>
      <c r="Q295" s="162"/>
      <c r="R295" s="162"/>
      <c r="S295" s="162"/>
      <c r="T295" s="162"/>
      <c r="U295" s="162"/>
      <c r="V295" s="162"/>
      <c r="W295" s="162"/>
      <c r="X295" s="162"/>
      <c r="Y295" s="162"/>
      <c r="Z295" s="162"/>
      <c r="AA295" s="162"/>
      <c r="AB295" s="162"/>
      <c r="AC295" s="162"/>
      <c r="AD295" s="162"/>
      <c r="AE295" s="162"/>
      <c r="AF295" s="162"/>
      <c r="AG295" s="162"/>
      <c r="AH295" s="162"/>
      <c r="AI295" s="159"/>
      <c r="AJ295" s="372"/>
      <c r="AK295" s="284"/>
      <c r="AL295" s="164"/>
      <c r="AM295" s="284"/>
      <c r="AN295" s="164"/>
      <c r="AO295" s="164"/>
      <c r="AP295" s="284">
        <f t="shared" si="200"/>
        <v>0</v>
      </c>
      <c r="AQ295" s="164" t="b">
        <f t="shared" si="201"/>
        <v>1</v>
      </c>
      <c r="AR295" s="164"/>
      <c r="AS295" s="164"/>
      <c r="AU295" s="33"/>
      <c r="AV295" s="8"/>
      <c r="AW295" s="96"/>
      <c r="AX295" s="118"/>
      <c r="AY295" s="152"/>
    </row>
    <row r="296" spans="1:51">
      <c r="A296" s="163"/>
      <c r="B296" s="14"/>
      <c r="C296" s="14"/>
      <c r="D296" s="14"/>
      <c r="E296" s="14"/>
      <c r="F296" s="164"/>
      <c r="G296" s="173"/>
      <c r="H296" s="173"/>
      <c r="I296" s="165"/>
      <c r="J296" s="165"/>
      <c r="K296" s="165"/>
      <c r="L296" s="165"/>
      <c r="M296" s="165"/>
      <c r="N296" s="165"/>
      <c r="O296" s="166"/>
      <c r="P296" s="166"/>
      <c r="Q296" s="166"/>
      <c r="R296" s="166"/>
      <c r="S296" s="166"/>
      <c r="T296" s="166"/>
      <c r="U296" s="166"/>
      <c r="V296" s="166"/>
      <c r="W296" s="166"/>
      <c r="X296" s="166"/>
      <c r="Y296" s="166"/>
      <c r="Z296" s="166"/>
      <c r="AA296" s="166"/>
      <c r="AB296" s="166"/>
      <c r="AC296" s="166"/>
      <c r="AD296" s="166"/>
      <c r="AE296" s="166"/>
      <c r="AF296" s="166"/>
      <c r="AG296" s="166"/>
      <c r="AH296" s="166"/>
      <c r="AI296" s="14"/>
      <c r="AJ296" s="372"/>
      <c r="AK296" s="284"/>
      <c r="AL296" s="164"/>
      <c r="AM296" s="284"/>
      <c r="AN296" s="164"/>
      <c r="AO296" s="164"/>
      <c r="AP296" s="284">
        <f t="shared" si="200"/>
        <v>0</v>
      </c>
      <c r="AQ296" s="164" t="b">
        <f t="shared" si="201"/>
        <v>1</v>
      </c>
      <c r="AR296" s="164"/>
      <c r="AS296" s="164"/>
      <c r="AU296" s="33"/>
      <c r="AV296" s="8"/>
      <c r="AW296" s="96"/>
      <c r="AX296" s="118"/>
      <c r="AY296" s="152"/>
    </row>
    <row r="297" spans="1:51">
      <c r="A297" s="163"/>
      <c r="B297" s="14"/>
      <c r="C297" s="14"/>
      <c r="D297" s="14"/>
      <c r="E297" s="14"/>
      <c r="F297" s="164"/>
      <c r="G297" s="173"/>
      <c r="H297" s="173"/>
      <c r="I297" s="165"/>
      <c r="J297" s="165"/>
      <c r="K297" s="165"/>
      <c r="L297" s="165"/>
      <c r="M297" s="165"/>
      <c r="N297" s="165"/>
      <c r="O297" s="166"/>
      <c r="P297" s="166"/>
      <c r="Q297" s="166"/>
      <c r="R297" s="166"/>
      <c r="S297" s="166"/>
      <c r="T297" s="166"/>
      <c r="U297" s="166"/>
      <c r="V297" s="166"/>
      <c r="W297" s="166"/>
      <c r="X297" s="166"/>
      <c r="Y297" s="166"/>
      <c r="Z297" s="166"/>
      <c r="AA297" s="166"/>
      <c r="AB297" s="166"/>
      <c r="AC297" s="166"/>
      <c r="AD297" s="166"/>
      <c r="AE297" s="166"/>
      <c r="AF297" s="166"/>
      <c r="AG297" s="166"/>
      <c r="AH297" s="166"/>
      <c r="AI297" s="14"/>
      <c r="AJ297" s="372"/>
      <c r="AK297" s="284"/>
      <c r="AL297" s="164"/>
      <c r="AM297" s="284"/>
      <c r="AN297" s="164"/>
      <c r="AO297" s="164"/>
      <c r="AP297" s="284">
        <f t="shared" si="200"/>
        <v>0</v>
      </c>
      <c r="AQ297" s="164" t="b">
        <f t="shared" si="201"/>
        <v>1</v>
      </c>
      <c r="AR297" s="164"/>
      <c r="AS297" s="164"/>
      <c r="AU297" s="33"/>
      <c r="AV297" s="8"/>
      <c r="AW297" s="96"/>
      <c r="AX297" s="118"/>
      <c r="AY297" s="152"/>
    </row>
    <row r="298" spans="1:51">
      <c r="A298" s="163"/>
      <c r="B298" s="14"/>
      <c r="C298" s="14"/>
      <c r="D298" s="14"/>
      <c r="E298" s="14"/>
      <c r="F298" s="164"/>
      <c r="G298" s="173"/>
      <c r="H298" s="173"/>
      <c r="I298" s="165"/>
      <c r="J298" s="165"/>
      <c r="K298" s="165"/>
      <c r="L298" s="165"/>
      <c r="M298" s="165"/>
      <c r="N298" s="165"/>
      <c r="O298" s="166"/>
      <c r="P298" s="166"/>
      <c r="Q298" s="166"/>
      <c r="R298" s="166"/>
      <c r="S298" s="166"/>
      <c r="T298" s="166"/>
      <c r="U298" s="166"/>
      <c r="V298" s="166"/>
      <c r="W298" s="166"/>
      <c r="X298" s="166"/>
      <c r="Y298" s="166"/>
      <c r="Z298" s="166"/>
      <c r="AA298" s="166"/>
      <c r="AB298" s="166"/>
      <c r="AC298" s="166"/>
      <c r="AD298" s="166"/>
      <c r="AE298" s="166"/>
      <c r="AF298" s="166"/>
      <c r="AG298" s="166"/>
      <c r="AH298" s="166"/>
      <c r="AI298" s="14"/>
      <c r="AJ298" s="372"/>
      <c r="AK298" s="284"/>
      <c r="AL298" s="164"/>
      <c r="AM298" s="284"/>
      <c r="AN298" s="164"/>
      <c r="AO298" s="164"/>
      <c r="AP298" s="284">
        <f t="shared" si="200"/>
        <v>0</v>
      </c>
      <c r="AQ298" s="164" t="b">
        <f t="shared" si="201"/>
        <v>1</v>
      </c>
      <c r="AR298" s="164"/>
      <c r="AS298" s="164"/>
      <c r="AU298" s="33"/>
      <c r="AV298" s="8"/>
      <c r="AW298" s="96"/>
      <c r="AX298" s="118"/>
      <c r="AY298" s="152"/>
    </row>
    <row r="299" spans="1:51">
      <c r="A299" s="163"/>
      <c r="B299" s="14"/>
      <c r="C299" s="14"/>
      <c r="D299" s="14"/>
      <c r="E299" s="14"/>
      <c r="F299" s="164"/>
      <c r="G299" s="173"/>
      <c r="H299" s="173"/>
      <c r="I299" s="165"/>
      <c r="J299" s="165"/>
      <c r="K299" s="165"/>
      <c r="L299" s="165"/>
      <c r="M299" s="165"/>
      <c r="N299" s="165"/>
      <c r="O299" s="166"/>
      <c r="P299" s="166"/>
      <c r="Q299" s="166"/>
      <c r="R299" s="166"/>
      <c r="S299" s="166"/>
      <c r="T299" s="166"/>
      <c r="U299" s="166"/>
      <c r="V299" s="166"/>
      <c r="W299" s="166"/>
      <c r="X299" s="166"/>
      <c r="Y299" s="166"/>
      <c r="Z299" s="166"/>
      <c r="AA299" s="166"/>
      <c r="AB299" s="166"/>
      <c r="AC299" s="166"/>
      <c r="AD299" s="166"/>
      <c r="AE299" s="166"/>
      <c r="AF299" s="166"/>
      <c r="AG299" s="166"/>
      <c r="AH299" s="166"/>
      <c r="AI299" s="14"/>
      <c r="AJ299" s="372"/>
      <c r="AK299" s="284"/>
      <c r="AL299" s="164"/>
      <c r="AM299" s="284"/>
      <c r="AN299" s="164"/>
      <c r="AO299" s="164"/>
      <c r="AP299" s="284">
        <f t="shared" si="200"/>
        <v>0</v>
      </c>
      <c r="AQ299" s="164" t="b">
        <f t="shared" si="201"/>
        <v>1</v>
      </c>
      <c r="AR299" s="164"/>
      <c r="AS299" s="164"/>
      <c r="AU299" s="33"/>
      <c r="AV299" s="8"/>
      <c r="AW299" s="96"/>
      <c r="AX299" s="118"/>
      <c r="AY299" s="152"/>
    </row>
    <row r="300" spans="1:51">
      <c r="A300" s="163"/>
      <c r="B300" s="14"/>
      <c r="C300" s="14"/>
      <c r="D300" s="14"/>
      <c r="E300" s="14"/>
      <c r="F300" s="164"/>
      <c r="G300" s="173"/>
      <c r="H300" s="173"/>
      <c r="I300" s="165"/>
      <c r="J300" s="165"/>
      <c r="K300" s="165"/>
      <c r="L300" s="165"/>
      <c r="M300" s="165"/>
      <c r="N300" s="165"/>
      <c r="O300" s="166"/>
      <c r="P300" s="166"/>
      <c r="Q300" s="166"/>
      <c r="R300" s="166"/>
      <c r="S300" s="166"/>
      <c r="T300" s="166"/>
      <c r="U300" s="166"/>
      <c r="V300" s="166"/>
      <c r="W300" s="166"/>
      <c r="X300" s="166"/>
      <c r="Y300" s="166"/>
      <c r="Z300" s="166"/>
      <c r="AA300" s="166"/>
      <c r="AB300" s="166"/>
      <c r="AC300" s="166"/>
      <c r="AD300" s="166"/>
      <c r="AE300" s="166"/>
      <c r="AF300" s="166"/>
      <c r="AG300" s="166"/>
      <c r="AH300" s="166"/>
      <c r="AI300" s="14"/>
      <c r="AJ300" s="372"/>
      <c r="AK300" s="284"/>
      <c r="AL300" s="164"/>
      <c r="AM300" s="284"/>
      <c r="AN300" s="164"/>
      <c r="AO300" s="164"/>
      <c r="AP300" s="284">
        <f t="shared" si="200"/>
        <v>0</v>
      </c>
      <c r="AQ300" s="164" t="b">
        <f t="shared" si="201"/>
        <v>1</v>
      </c>
      <c r="AR300" s="164"/>
      <c r="AS300" s="164"/>
      <c r="AU300" s="33"/>
      <c r="AV300" s="8"/>
      <c r="AW300" s="96"/>
      <c r="AX300" s="118"/>
      <c r="AY300" s="152"/>
    </row>
    <row r="301" spans="1:51">
      <c r="A301" s="163"/>
      <c r="B301" s="14"/>
      <c r="C301" s="14"/>
      <c r="D301" s="14"/>
      <c r="E301" s="14"/>
      <c r="F301" s="164"/>
      <c r="G301" s="173"/>
      <c r="H301" s="173"/>
      <c r="I301" s="165"/>
      <c r="J301" s="165"/>
      <c r="K301" s="165"/>
      <c r="L301" s="165"/>
      <c r="M301" s="165"/>
      <c r="N301" s="165"/>
      <c r="O301" s="166"/>
      <c r="P301" s="166"/>
      <c r="Q301" s="166"/>
      <c r="R301" s="166"/>
      <c r="S301" s="166"/>
      <c r="T301" s="166"/>
      <c r="U301" s="166"/>
      <c r="V301" s="166"/>
      <c r="W301" s="166"/>
      <c r="X301" s="166"/>
      <c r="Y301" s="166"/>
      <c r="Z301" s="166"/>
      <c r="AA301" s="166"/>
      <c r="AB301" s="166"/>
      <c r="AC301" s="166"/>
      <c r="AD301" s="166"/>
      <c r="AE301" s="166"/>
      <c r="AF301" s="166"/>
      <c r="AG301" s="166"/>
      <c r="AH301" s="166"/>
      <c r="AI301" s="14"/>
      <c r="AJ301" s="372"/>
      <c r="AK301" s="284"/>
      <c r="AL301" s="164"/>
      <c r="AM301" s="284"/>
      <c r="AN301" s="164"/>
      <c r="AO301" s="164"/>
      <c r="AP301" s="284">
        <f t="shared" si="200"/>
        <v>0</v>
      </c>
      <c r="AQ301" s="164" t="b">
        <f t="shared" si="201"/>
        <v>1</v>
      </c>
      <c r="AR301" s="164"/>
      <c r="AS301" s="164"/>
      <c r="AU301" s="33"/>
      <c r="AV301" s="8"/>
      <c r="AW301" s="96"/>
      <c r="AX301" s="118"/>
      <c r="AY301" s="152"/>
    </row>
    <row r="302" spans="1:51">
      <c r="A302" s="163"/>
      <c r="B302" s="14"/>
      <c r="C302" s="14"/>
      <c r="D302" s="14"/>
      <c r="E302" s="14"/>
      <c r="F302" s="164"/>
      <c r="G302" s="173"/>
      <c r="H302" s="173"/>
      <c r="I302" s="165"/>
      <c r="J302" s="165"/>
      <c r="K302" s="165"/>
      <c r="L302" s="165"/>
      <c r="M302" s="165"/>
      <c r="N302" s="165"/>
      <c r="O302" s="166"/>
      <c r="P302" s="166"/>
      <c r="Q302" s="166"/>
      <c r="R302" s="166"/>
      <c r="S302" s="166"/>
      <c r="T302" s="166"/>
      <c r="U302" s="166"/>
      <c r="V302" s="166"/>
      <c r="W302" s="166"/>
      <c r="X302" s="166"/>
      <c r="Y302" s="166"/>
      <c r="Z302" s="166"/>
      <c r="AA302" s="166"/>
      <c r="AB302" s="166"/>
      <c r="AC302" s="166"/>
      <c r="AD302" s="166"/>
      <c r="AE302" s="166"/>
      <c r="AF302" s="166"/>
      <c r="AG302" s="166"/>
      <c r="AH302" s="166"/>
      <c r="AI302" s="14"/>
      <c r="AJ302" s="372"/>
      <c r="AK302" s="284"/>
      <c r="AL302" s="164"/>
      <c r="AM302" s="284"/>
      <c r="AN302" s="164"/>
      <c r="AO302" s="164"/>
      <c r="AP302" s="284">
        <f t="shared" si="200"/>
        <v>0</v>
      </c>
      <c r="AQ302" s="164" t="b">
        <f t="shared" si="201"/>
        <v>1</v>
      </c>
      <c r="AR302" s="164"/>
      <c r="AS302" s="164"/>
      <c r="AU302" s="33"/>
      <c r="AV302" s="8"/>
      <c r="AW302" s="96"/>
      <c r="AX302" s="118"/>
      <c r="AY302" s="152"/>
    </row>
    <row r="303" spans="1:51">
      <c r="A303" s="163"/>
      <c r="B303" s="14"/>
      <c r="C303" s="14"/>
      <c r="D303" s="14"/>
      <c r="E303" s="14"/>
      <c r="F303" s="164"/>
      <c r="G303" s="173"/>
      <c r="H303" s="173"/>
      <c r="I303" s="165"/>
      <c r="J303" s="165"/>
      <c r="K303" s="165"/>
      <c r="L303" s="165"/>
      <c r="M303" s="165"/>
      <c r="N303" s="165"/>
      <c r="O303" s="166"/>
      <c r="P303" s="166"/>
      <c r="Q303" s="166"/>
      <c r="R303" s="166"/>
      <c r="S303" s="166"/>
      <c r="T303" s="166"/>
      <c r="U303" s="166"/>
      <c r="V303" s="166"/>
      <c r="W303" s="166"/>
      <c r="X303" s="166"/>
      <c r="Y303" s="166"/>
      <c r="Z303" s="166"/>
      <c r="AA303" s="166"/>
      <c r="AB303" s="166"/>
      <c r="AC303" s="166"/>
      <c r="AD303" s="166"/>
      <c r="AE303" s="166"/>
      <c r="AF303" s="166"/>
      <c r="AG303" s="166"/>
      <c r="AH303" s="166"/>
      <c r="AI303" s="14"/>
      <c r="AJ303" s="372"/>
      <c r="AK303" s="284"/>
      <c r="AL303" s="164"/>
      <c r="AM303" s="284"/>
      <c r="AN303" s="164"/>
      <c r="AO303" s="164"/>
      <c r="AP303" s="284">
        <f t="shared" si="200"/>
        <v>0</v>
      </c>
      <c r="AQ303" s="164" t="b">
        <f t="shared" si="201"/>
        <v>1</v>
      </c>
      <c r="AR303" s="164"/>
      <c r="AS303" s="164"/>
      <c r="AU303" s="33"/>
      <c r="AV303" s="8"/>
      <c r="AW303" s="96"/>
      <c r="AX303" s="118"/>
      <c r="AY303" s="152"/>
    </row>
    <row r="304" spans="1:51">
      <c r="A304" s="163"/>
      <c r="B304" s="14"/>
      <c r="C304" s="14"/>
      <c r="D304" s="14"/>
      <c r="E304" s="14"/>
      <c r="F304" s="164"/>
      <c r="G304" s="173"/>
      <c r="H304" s="173"/>
      <c r="I304" s="165"/>
      <c r="J304" s="165"/>
      <c r="K304" s="165"/>
      <c r="L304" s="165"/>
      <c r="M304" s="165"/>
      <c r="N304" s="165"/>
      <c r="O304" s="166"/>
      <c r="P304" s="166"/>
      <c r="Q304" s="166"/>
      <c r="R304" s="166"/>
      <c r="S304" s="166"/>
      <c r="T304" s="166"/>
      <c r="U304" s="166"/>
      <c r="V304" s="166"/>
      <c r="W304" s="166"/>
      <c r="X304" s="166"/>
      <c r="Y304" s="166"/>
      <c r="Z304" s="166"/>
      <c r="AA304" s="166"/>
      <c r="AB304" s="166"/>
      <c r="AC304" s="166"/>
      <c r="AD304" s="166"/>
      <c r="AE304" s="166"/>
      <c r="AF304" s="166"/>
      <c r="AG304" s="166"/>
      <c r="AH304" s="166"/>
      <c r="AI304" s="14"/>
      <c r="AJ304" s="372"/>
      <c r="AK304" s="284"/>
      <c r="AL304" s="164"/>
      <c r="AM304" s="284"/>
      <c r="AN304" s="164"/>
      <c r="AO304" s="164"/>
      <c r="AP304" s="284">
        <f t="shared" si="200"/>
        <v>0</v>
      </c>
      <c r="AQ304" s="164" t="b">
        <f t="shared" si="201"/>
        <v>1</v>
      </c>
      <c r="AR304" s="164"/>
      <c r="AS304" s="164"/>
      <c r="AU304" s="33"/>
      <c r="AV304" s="8"/>
      <c r="AW304" s="96"/>
      <c r="AX304" s="118"/>
      <c r="AY304" s="152"/>
    </row>
    <row r="305" spans="1:51">
      <c r="A305" s="163"/>
      <c r="B305" s="14"/>
      <c r="C305" s="14"/>
      <c r="D305" s="14"/>
      <c r="E305" s="14"/>
      <c r="F305" s="164"/>
      <c r="G305" s="173"/>
      <c r="H305" s="173"/>
      <c r="I305" s="165"/>
      <c r="J305" s="165"/>
      <c r="K305" s="165"/>
      <c r="L305" s="165"/>
      <c r="M305" s="165"/>
      <c r="N305" s="165"/>
      <c r="O305" s="166"/>
      <c r="P305" s="166"/>
      <c r="Q305" s="166"/>
      <c r="R305" s="166"/>
      <c r="S305" s="166"/>
      <c r="T305" s="166"/>
      <c r="U305" s="166"/>
      <c r="V305" s="166"/>
      <c r="W305" s="166"/>
      <c r="X305" s="166"/>
      <c r="Y305" s="166"/>
      <c r="Z305" s="166"/>
      <c r="AA305" s="166"/>
      <c r="AB305" s="166"/>
      <c r="AC305" s="166"/>
      <c r="AD305" s="166"/>
      <c r="AE305" s="166"/>
      <c r="AF305" s="166"/>
      <c r="AG305" s="166"/>
      <c r="AH305" s="166"/>
      <c r="AI305" s="14"/>
      <c r="AJ305" s="372"/>
      <c r="AK305" s="284"/>
      <c r="AL305" s="164"/>
      <c r="AM305" s="284"/>
      <c r="AN305" s="164"/>
      <c r="AO305" s="164"/>
      <c r="AP305" s="284"/>
      <c r="AQ305" s="164"/>
      <c r="AR305" s="164"/>
      <c r="AS305" s="164"/>
      <c r="AU305" s="33"/>
      <c r="AV305" s="8"/>
      <c r="AW305" s="96"/>
      <c r="AX305" s="118"/>
      <c r="AY305" s="152"/>
    </row>
    <row r="306" spans="1:51">
      <c r="A306" s="163"/>
      <c r="B306" s="14"/>
      <c r="C306" s="14"/>
      <c r="D306" s="14"/>
      <c r="E306" s="14"/>
      <c r="F306" s="164"/>
      <c r="G306" s="173"/>
      <c r="H306" s="173"/>
      <c r="I306" s="165"/>
      <c r="J306" s="165"/>
      <c r="K306" s="165"/>
      <c r="L306" s="165"/>
      <c r="M306" s="165"/>
      <c r="N306" s="165"/>
      <c r="O306" s="166"/>
      <c r="P306" s="166"/>
      <c r="Q306" s="166"/>
      <c r="R306" s="166"/>
      <c r="S306" s="166"/>
      <c r="T306" s="166"/>
      <c r="U306" s="166"/>
      <c r="V306" s="166"/>
      <c r="W306" s="166"/>
      <c r="X306" s="166"/>
      <c r="Y306" s="166"/>
      <c r="Z306" s="166"/>
      <c r="AA306" s="166"/>
      <c r="AB306" s="166"/>
      <c r="AC306" s="166"/>
      <c r="AD306" s="166"/>
      <c r="AE306" s="166"/>
      <c r="AF306" s="166"/>
      <c r="AG306" s="166"/>
      <c r="AH306" s="166"/>
      <c r="AI306" s="14"/>
      <c r="AJ306" s="372"/>
      <c r="AK306" s="284"/>
      <c r="AL306" s="164"/>
      <c r="AM306" s="284"/>
      <c r="AN306" s="164"/>
      <c r="AO306" s="164"/>
      <c r="AP306" s="284"/>
      <c r="AQ306" s="164"/>
      <c r="AR306" s="164"/>
      <c r="AS306" s="164"/>
      <c r="AU306" s="33"/>
      <c r="AV306" s="8"/>
      <c r="AW306" s="96"/>
      <c r="AX306" s="118"/>
      <c r="AY306" s="152"/>
    </row>
    <row r="307" spans="1:51">
      <c r="A307" s="163"/>
      <c r="B307" s="14"/>
      <c r="C307" s="14"/>
      <c r="D307" s="14"/>
      <c r="E307" s="14"/>
      <c r="F307" s="164"/>
      <c r="G307" s="173"/>
      <c r="H307" s="173"/>
      <c r="I307" s="165"/>
      <c r="J307" s="165"/>
      <c r="K307" s="165"/>
      <c r="L307" s="165"/>
      <c r="M307" s="165"/>
      <c r="N307" s="165"/>
      <c r="O307" s="166"/>
      <c r="P307" s="166"/>
      <c r="Q307" s="166"/>
      <c r="R307" s="166"/>
      <c r="S307" s="166"/>
      <c r="T307" s="166"/>
      <c r="U307" s="166"/>
      <c r="V307" s="166"/>
      <c r="W307" s="166"/>
      <c r="X307" s="166"/>
      <c r="Y307" s="166"/>
      <c r="Z307" s="166"/>
      <c r="AA307" s="166"/>
      <c r="AB307" s="166"/>
      <c r="AC307" s="166"/>
      <c r="AD307" s="166"/>
      <c r="AE307" s="166"/>
      <c r="AF307" s="166"/>
      <c r="AG307" s="166"/>
      <c r="AH307" s="166"/>
      <c r="AI307" s="14"/>
      <c r="AJ307" s="372"/>
      <c r="AK307" s="284"/>
      <c r="AL307" s="164"/>
      <c r="AM307" s="284"/>
      <c r="AN307" s="164"/>
      <c r="AO307" s="164"/>
      <c r="AP307" s="284"/>
      <c r="AQ307" s="164"/>
      <c r="AR307" s="164"/>
      <c r="AS307" s="164"/>
      <c r="AU307" s="33"/>
      <c r="AV307" s="8"/>
      <c r="AW307" s="96"/>
      <c r="AX307" s="118"/>
      <c r="AY307" s="152"/>
    </row>
    <row r="308" spans="1:51">
      <c r="A308" s="163"/>
      <c r="B308" s="14"/>
      <c r="C308" s="14"/>
      <c r="D308" s="14"/>
      <c r="E308" s="14"/>
      <c r="F308" s="164"/>
      <c r="G308" s="173"/>
      <c r="H308" s="173"/>
      <c r="I308" s="165"/>
      <c r="J308" s="165"/>
      <c r="K308" s="165"/>
      <c r="L308" s="165"/>
      <c r="M308" s="165"/>
      <c r="N308" s="165" t="s">
        <v>233</v>
      </c>
      <c r="O308" s="166"/>
      <c r="P308" s="166"/>
      <c r="Q308" s="166"/>
      <c r="R308" s="166"/>
      <c r="S308" s="166"/>
      <c r="T308" s="166"/>
      <c r="U308" s="166"/>
      <c r="V308" s="166"/>
      <c r="W308" s="166"/>
      <c r="X308" s="166"/>
      <c r="Y308" s="166"/>
      <c r="Z308" s="166"/>
      <c r="AA308" s="166"/>
      <c r="AB308" s="166"/>
      <c r="AC308" s="166"/>
      <c r="AD308" s="166"/>
      <c r="AE308" s="166"/>
      <c r="AF308" s="166"/>
      <c r="AG308" s="166"/>
      <c r="AH308" s="166"/>
      <c r="AI308" s="14"/>
      <c r="AJ308" s="372"/>
      <c r="AK308" s="284"/>
      <c r="AL308" s="164"/>
      <c r="AM308" s="284"/>
      <c r="AN308" s="164"/>
      <c r="AO308" s="164"/>
      <c r="AP308" s="284" t="e">
        <f t="shared" si="200"/>
        <v>#VALUE!</v>
      </c>
      <c r="AQ308" s="164" t="e">
        <f t="shared" si="201"/>
        <v>#VALUE!</v>
      </c>
      <c r="AR308" s="164"/>
      <c r="AS308" s="164"/>
      <c r="AU308" s="33"/>
      <c r="AV308" s="8"/>
      <c r="AW308" s="96"/>
      <c r="AX308" s="118"/>
      <c r="AY308" s="152"/>
    </row>
    <row r="309" spans="1:51">
      <c r="A309" s="163"/>
      <c r="B309" s="14"/>
      <c r="C309" s="14"/>
      <c r="D309" s="14"/>
      <c r="E309" s="14"/>
      <c r="F309" s="164"/>
      <c r="G309" s="173"/>
      <c r="H309" s="173"/>
      <c r="I309" s="165"/>
      <c r="J309" s="165"/>
      <c r="K309" s="165"/>
      <c r="L309" s="165"/>
      <c r="M309" s="165"/>
      <c r="N309" s="165"/>
      <c r="O309" s="166"/>
      <c r="P309" s="166"/>
      <c r="Q309" s="166"/>
      <c r="R309" s="166"/>
      <c r="S309" s="166"/>
      <c r="T309" s="166"/>
      <c r="U309" s="166"/>
      <c r="V309" s="166"/>
      <c r="W309" s="166"/>
      <c r="X309" s="166"/>
      <c r="Y309" s="166"/>
      <c r="Z309" s="166"/>
      <c r="AA309" s="166"/>
      <c r="AB309" s="166"/>
      <c r="AC309" s="166"/>
      <c r="AD309" s="166"/>
      <c r="AE309" s="166"/>
      <c r="AF309" s="166"/>
      <c r="AG309" s="166"/>
      <c r="AH309" s="166"/>
      <c r="AI309" s="14"/>
      <c r="AJ309" s="372"/>
      <c r="AK309" s="284"/>
      <c r="AL309" s="164"/>
      <c r="AM309" s="284"/>
      <c r="AN309" s="164"/>
      <c r="AO309" s="164"/>
      <c r="AP309" s="284">
        <f t="shared" si="200"/>
        <v>0</v>
      </c>
      <c r="AQ309" s="164" t="b">
        <f t="shared" si="201"/>
        <v>1</v>
      </c>
      <c r="AR309" s="164"/>
      <c r="AS309" s="164"/>
      <c r="AU309" s="33"/>
      <c r="AV309" s="8"/>
      <c r="AW309" s="96"/>
      <c r="AX309" s="118"/>
      <c r="AY309" s="152"/>
    </row>
    <row r="310" spans="1:51">
      <c r="A310" s="163"/>
      <c r="B310" s="14"/>
      <c r="C310" s="14"/>
      <c r="D310" s="14"/>
      <c r="E310" s="14"/>
      <c r="F310" s="164"/>
      <c r="G310" s="173"/>
      <c r="H310" s="173"/>
      <c r="I310" s="165"/>
      <c r="J310" s="165"/>
      <c r="K310" s="165"/>
      <c r="L310" s="165"/>
      <c r="M310" s="165"/>
      <c r="N310" s="165"/>
      <c r="O310" s="166"/>
      <c r="P310" s="166"/>
      <c r="Q310" s="166"/>
      <c r="R310" s="166"/>
      <c r="S310" s="166"/>
      <c r="T310" s="166"/>
      <c r="U310" s="166"/>
      <c r="V310" s="166"/>
      <c r="W310" s="166"/>
      <c r="X310" s="166"/>
      <c r="Y310" s="166"/>
      <c r="Z310" s="166"/>
      <c r="AA310" s="166"/>
      <c r="AB310" s="166"/>
      <c r="AC310" s="166"/>
      <c r="AD310" s="166"/>
      <c r="AE310" s="166"/>
      <c r="AF310" s="166"/>
      <c r="AG310" s="166"/>
      <c r="AH310" s="166"/>
      <c r="AI310" s="14"/>
      <c r="AJ310" s="372"/>
      <c r="AK310" s="284"/>
      <c r="AL310" s="164"/>
      <c r="AM310" s="284"/>
      <c r="AN310" s="164"/>
      <c r="AO310" s="164"/>
      <c r="AP310" s="284">
        <f t="shared" si="200"/>
        <v>0</v>
      </c>
      <c r="AQ310" s="164" t="b">
        <f t="shared" si="201"/>
        <v>1</v>
      </c>
      <c r="AR310" s="164"/>
      <c r="AS310" s="164"/>
      <c r="AU310" s="33"/>
      <c r="AV310" s="8"/>
      <c r="AW310" s="96"/>
      <c r="AX310" s="118"/>
      <c r="AY310" s="152"/>
    </row>
    <row r="311" spans="1:51">
      <c r="A311" s="163"/>
      <c r="B311" s="14"/>
      <c r="C311" s="14"/>
      <c r="D311" s="14"/>
      <c r="E311" s="14"/>
      <c r="F311" s="164"/>
      <c r="G311" s="173"/>
      <c r="H311" s="173"/>
      <c r="I311" s="165"/>
      <c r="J311" s="165"/>
      <c r="K311" s="165"/>
      <c r="L311" s="165"/>
      <c r="M311" s="165"/>
      <c r="N311" s="165"/>
      <c r="O311" s="166"/>
      <c r="P311" s="166"/>
      <c r="Q311" s="166"/>
      <c r="R311" s="166"/>
      <c r="S311" s="166"/>
      <c r="T311" s="166"/>
      <c r="U311" s="166"/>
      <c r="V311" s="166"/>
      <c r="W311" s="166"/>
      <c r="X311" s="166"/>
      <c r="Y311" s="166"/>
      <c r="Z311" s="166"/>
      <c r="AA311" s="166"/>
      <c r="AB311" s="166"/>
      <c r="AC311" s="166"/>
      <c r="AD311" s="166"/>
      <c r="AE311" s="166"/>
      <c r="AF311" s="166"/>
      <c r="AG311" s="166"/>
      <c r="AH311" s="166"/>
      <c r="AI311" s="14"/>
      <c r="AJ311" s="372"/>
      <c r="AK311" s="284"/>
      <c r="AL311" s="164"/>
      <c r="AM311" s="284"/>
      <c r="AN311" s="164"/>
      <c r="AO311" s="164"/>
      <c r="AP311" s="284">
        <f t="shared" si="200"/>
        <v>0</v>
      </c>
      <c r="AQ311" s="164" t="b">
        <f t="shared" si="201"/>
        <v>1</v>
      </c>
      <c r="AR311" s="164"/>
      <c r="AS311" s="164"/>
      <c r="AU311" s="33"/>
      <c r="AV311" s="8"/>
      <c r="AW311" s="96"/>
      <c r="AX311" s="118"/>
      <c r="AY311" s="152"/>
    </row>
    <row r="312" spans="1:51">
      <c r="A312" s="163"/>
      <c r="B312" s="14"/>
      <c r="C312" s="14"/>
      <c r="D312" s="14"/>
      <c r="E312" s="14"/>
      <c r="F312" s="164"/>
      <c r="G312" s="173"/>
      <c r="H312" s="173"/>
      <c r="I312" s="165"/>
      <c r="J312" s="165"/>
      <c r="K312" s="165"/>
      <c r="L312" s="165"/>
      <c r="M312" s="165"/>
      <c r="N312" s="165"/>
      <c r="O312" s="166"/>
      <c r="P312" s="166"/>
      <c r="Q312" s="166"/>
      <c r="R312" s="166"/>
      <c r="S312" s="166"/>
      <c r="T312" s="166"/>
      <c r="U312" s="166"/>
      <c r="V312" s="166"/>
      <c r="W312" s="166"/>
      <c r="X312" s="166"/>
      <c r="Y312" s="166"/>
      <c r="Z312" s="166"/>
      <c r="AA312" s="166"/>
      <c r="AB312" s="166"/>
      <c r="AC312" s="166"/>
      <c r="AD312" s="166"/>
      <c r="AE312" s="166"/>
      <c r="AF312" s="166"/>
      <c r="AG312" s="166"/>
      <c r="AH312" s="166"/>
      <c r="AI312" s="14"/>
      <c r="AJ312" s="372"/>
      <c r="AK312" s="284"/>
      <c r="AL312" s="164"/>
      <c r="AM312" s="284"/>
      <c r="AN312" s="164"/>
      <c r="AO312" s="164"/>
      <c r="AP312" s="284">
        <f t="shared" si="200"/>
        <v>0</v>
      </c>
      <c r="AQ312" s="164" t="b">
        <f t="shared" si="201"/>
        <v>1</v>
      </c>
      <c r="AR312" s="164"/>
      <c r="AS312" s="164"/>
      <c r="AU312" s="33"/>
      <c r="AV312" s="8"/>
      <c r="AW312" s="96"/>
      <c r="AX312" s="118"/>
      <c r="AY312" s="152"/>
    </row>
    <row r="313" spans="1:51">
      <c r="A313" s="163"/>
      <c r="B313" s="14"/>
      <c r="C313" s="14"/>
      <c r="D313" s="14"/>
      <c r="E313" s="14"/>
      <c r="F313" s="164"/>
      <c r="G313" s="173"/>
      <c r="H313" s="173"/>
      <c r="I313" s="165"/>
      <c r="J313" s="165"/>
      <c r="K313" s="165"/>
      <c r="L313" s="165"/>
      <c r="M313" s="165"/>
      <c r="N313" s="165"/>
      <c r="O313" s="166"/>
      <c r="P313" s="166"/>
      <c r="Q313" s="166"/>
      <c r="R313" s="166"/>
      <c r="S313" s="166"/>
      <c r="T313" s="166"/>
      <c r="U313" s="166"/>
      <c r="V313" s="166"/>
      <c r="W313" s="166"/>
      <c r="X313" s="166"/>
      <c r="Y313" s="166"/>
      <c r="Z313" s="166"/>
      <c r="AA313" s="166"/>
      <c r="AB313" s="166"/>
      <c r="AC313" s="171"/>
      <c r="AD313" s="171"/>
      <c r="AE313" s="171"/>
      <c r="AF313" s="171"/>
      <c r="AG313" s="171"/>
      <c r="AH313" s="171"/>
      <c r="AI313" s="168"/>
      <c r="AJ313" s="372"/>
      <c r="AK313" s="284"/>
      <c r="AL313" s="164"/>
      <c r="AM313" s="284"/>
      <c r="AN313" s="164"/>
      <c r="AO313" s="164"/>
      <c r="AP313" s="284">
        <f t="shared" ref="AP313:AP370" si="236">H313+K313+N313+Q313+T313+W313+Z313+AC313+AF313</f>
        <v>0</v>
      </c>
      <c r="AQ313" s="164" t="b">
        <f t="shared" ref="AQ313:AQ371" si="237">AP313=G313</f>
        <v>1</v>
      </c>
      <c r="AR313" s="164"/>
      <c r="AS313" s="164"/>
      <c r="AU313" s="33"/>
      <c r="AV313" s="8"/>
      <c r="AW313" s="96"/>
      <c r="AX313" s="118"/>
      <c r="AY313" s="152"/>
    </row>
    <row r="314" spans="1:51" s="3" customFormat="1">
      <c r="A314" s="632" t="s">
        <v>0</v>
      </c>
      <c r="B314" s="632" t="s">
        <v>1</v>
      </c>
      <c r="C314" s="632"/>
      <c r="D314" s="632"/>
      <c r="E314" s="632"/>
      <c r="F314" s="632" t="s">
        <v>3</v>
      </c>
      <c r="G314" s="632" t="s">
        <v>4</v>
      </c>
      <c r="H314" s="637" t="s">
        <v>387</v>
      </c>
      <c r="I314" s="638"/>
      <c r="J314" s="638"/>
      <c r="K314" s="638"/>
      <c r="L314" s="638"/>
      <c r="M314" s="638"/>
      <c r="N314" s="638"/>
      <c r="O314" s="638"/>
      <c r="P314" s="638"/>
      <c r="Q314" s="638"/>
      <c r="R314" s="638"/>
      <c r="S314" s="638"/>
      <c r="T314" s="638"/>
      <c r="U314" s="638"/>
      <c r="V314" s="638"/>
      <c r="W314" s="638"/>
      <c r="X314" s="638"/>
      <c r="Y314" s="638"/>
      <c r="Z314" s="638"/>
      <c r="AA314" s="638"/>
      <c r="AB314" s="638"/>
      <c r="AC314" s="638"/>
      <c r="AD314" s="638"/>
      <c r="AE314" s="638"/>
      <c r="AF314" s="638"/>
      <c r="AG314" s="543"/>
      <c r="AH314" s="544"/>
      <c r="AI314" s="632" t="s">
        <v>11</v>
      </c>
      <c r="AJ314" s="375"/>
      <c r="AK314" s="284"/>
      <c r="AL314" s="164"/>
      <c r="AM314" s="328" t="e">
        <f t="shared" ref="AM314:AM316" si="238">G314-AK314</f>
        <v>#VALUE!</v>
      </c>
      <c r="AN314" s="311"/>
      <c r="AO314" s="311"/>
      <c r="AP314" s="284" t="e">
        <f t="shared" si="236"/>
        <v>#VALUE!</v>
      </c>
      <c r="AQ314" s="164" t="e">
        <f t="shared" si="237"/>
        <v>#VALUE!</v>
      </c>
      <c r="AR314" s="311"/>
      <c r="AS314" s="311"/>
      <c r="AT314" s="152"/>
      <c r="AW314" s="96">
        <f t="shared" ref="AW314" si="239">I314+L314+O314+R314+U314+X314</f>
        <v>0</v>
      </c>
      <c r="AX314" s="118" t="e">
        <f t="shared" ref="AX314" si="240">H314+K314+N314+Q314+T314+W314</f>
        <v>#VALUE!</v>
      </c>
      <c r="AY314" s="152" t="e">
        <f t="shared" ref="AY314:AY316" si="241">G314=AX314</f>
        <v>#VALUE!</v>
      </c>
    </row>
    <row r="315" spans="1:51" s="3" customFormat="1">
      <c r="A315" s="633"/>
      <c r="B315" s="633"/>
      <c r="C315" s="633"/>
      <c r="D315" s="633"/>
      <c r="E315" s="633"/>
      <c r="F315" s="633"/>
      <c r="G315" s="633"/>
      <c r="H315" s="634" t="s">
        <v>5</v>
      </c>
      <c r="I315" s="635"/>
      <c r="J315" s="636"/>
      <c r="K315" s="634" t="s">
        <v>240</v>
      </c>
      <c r="L315" s="635"/>
      <c r="M315" s="636"/>
      <c r="N315" s="634" t="s">
        <v>6</v>
      </c>
      <c r="O315" s="635"/>
      <c r="P315" s="636"/>
      <c r="Q315" s="634" t="s">
        <v>273</v>
      </c>
      <c r="R315" s="635"/>
      <c r="S315" s="636"/>
      <c r="T315" s="634" t="s">
        <v>9</v>
      </c>
      <c r="U315" s="635"/>
      <c r="V315" s="636"/>
      <c r="W315" s="637" t="s">
        <v>374</v>
      </c>
      <c r="X315" s="638"/>
      <c r="Y315" s="639"/>
      <c r="Z315" s="634" t="s">
        <v>272</v>
      </c>
      <c r="AA315" s="635"/>
      <c r="AB315" s="636"/>
      <c r="AC315" s="637" t="s">
        <v>375</v>
      </c>
      <c r="AD315" s="638"/>
      <c r="AE315" s="639"/>
      <c r="AF315" s="637" t="s">
        <v>376</v>
      </c>
      <c r="AG315" s="638"/>
      <c r="AH315" s="639"/>
      <c r="AI315" s="633"/>
      <c r="AJ315" s="375"/>
      <c r="AK315" s="284"/>
      <c r="AL315" s="164"/>
      <c r="AM315" s="328">
        <f t="shared" si="238"/>
        <v>0</v>
      </c>
      <c r="AN315" s="311"/>
      <c r="AO315" s="311"/>
      <c r="AP315" s="284" t="e">
        <f t="shared" si="236"/>
        <v>#VALUE!</v>
      </c>
      <c r="AQ315" s="164" t="e">
        <f t="shared" si="237"/>
        <v>#VALUE!</v>
      </c>
      <c r="AR315" s="311"/>
      <c r="AS315" s="311"/>
      <c r="AT315" s="152"/>
      <c r="AW315" s="96" t="e">
        <f>I315+L315+O315+R315+U315+W315</f>
        <v>#VALUE!</v>
      </c>
      <c r="AX315" s="118" t="e">
        <f>H315+K315+N315+Q315+T315+#REF!</f>
        <v>#VALUE!</v>
      </c>
      <c r="AY315" s="152" t="e">
        <f t="shared" si="241"/>
        <v>#VALUE!</v>
      </c>
    </row>
    <row r="316" spans="1:51">
      <c r="A316" s="142"/>
      <c r="B316" s="143"/>
      <c r="C316" s="144"/>
      <c r="D316" s="144"/>
      <c r="E316" s="145"/>
      <c r="F316" s="146"/>
      <c r="G316" s="146"/>
      <c r="H316" s="491" t="s">
        <v>237</v>
      </c>
      <c r="I316" s="141" t="s">
        <v>238</v>
      </c>
      <c r="J316" s="489" t="s">
        <v>235</v>
      </c>
      <c r="K316" s="491" t="s">
        <v>237</v>
      </c>
      <c r="L316" s="141" t="s">
        <v>238</v>
      </c>
      <c r="M316" s="489" t="s">
        <v>235</v>
      </c>
      <c r="N316" s="491" t="s">
        <v>237</v>
      </c>
      <c r="O316" s="141" t="s">
        <v>238</v>
      </c>
      <c r="P316" s="489" t="s">
        <v>235</v>
      </c>
      <c r="Q316" s="491" t="s">
        <v>237</v>
      </c>
      <c r="R316" s="141" t="s">
        <v>238</v>
      </c>
      <c r="S316" s="489" t="s">
        <v>235</v>
      </c>
      <c r="T316" s="491" t="s">
        <v>237</v>
      </c>
      <c r="U316" s="141" t="s">
        <v>238</v>
      </c>
      <c r="V316" s="489" t="s">
        <v>235</v>
      </c>
      <c r="W316" s="491" t="s">
        <v>237</v>
      </c>
      <c r="X316" s="141" t="s">
        <v>238</v>
      </c>
      <c r="Y316" s="489" t="s">
        <v>235</v>
      </c>
      <c r="Z316" s="491" t="s">
        <v>237</v>
      </c>
      <c r="AA316" s="141" t="s">
        <v>238</v>
      </c>
      <c r="AB316" s="489" t="s">
        <v>235</v>
      </c>
      <c r="AC316" s="491" t="s">
        <v>237</v>
      </c>
      <c r="AD316" s="141" t="s">
        <v>238</v>
      </c>
      <c r="AE316" s="489" t="s">
        <v>235</v>
      </c>
      <c r="AF316" s="491" t="s">
        <v>237</v>
      </c>
      <c r="AG316" s="141" t="s">
        <v>238</v>
      </c>
      <c r="AH316" s="489" t="s">
        <v>235</v>
      </c>
      <c r="AI316" s="146"/>
      <c r="AJ316" s="376"/>
      <c r="AK316" s="284"/>
      <c r="AL316" s="164"/>
      <c r="AM316" s="328">
        <f t="shared" si="238"/>
        <v>0</v>
      </c>
      <c r="AN316" s="278"/>
      <c r="AO316" s="278"/>
      <c r="AP316" s="284" t="e">
        <f t="shared" si="236"/>
        <v>#VALUE!</v>
      </c>
      <c r="AQ316" s="164" t="e">
        <f t="shared" si="237"/>
        <v>#VALUE!</v>
      </c>
      <c r="AR316" s="278"/>
      <c r="AS316" s="278"/>
      <c r="AW316" s="96" t="e">
        <f t="shared" ref="AW316" si="242">I316+L316+O316+R316+U316+X316</f>
        <v>#VALUE!</v>
      </c>
      <c r="AX316" s="118" t="e">
        <f t="shared" ref="AX316" si="243">H316+K316+N316+Q316+T316+W316</f>
        <v>#VALUE!</v>
      </c>
      <c r="AY316" s="152" t="e">
        <f t="shared" si="241"/>
        <v>#VALUE!</v>
      </c>
    </row>
    <row r="317" spans="1:51">
      <c r="A317" s="147"/>
      <c r="B317" s="148"/>
      <c r="C317" s="149"/>
      <c r="D317" s="149"/>
      <c r="E317" s="150"/>
      <c r="F317" s="151"/>
      <c r="G317" s="151"/>
      <c r="H317" s="151"/>
      <c r="I317" s="151"/>
      <c r="J317" s="151"/>
      <c r="K317" s="151"/>
      <c r="L317" s="151"/>
      <c r="M317" s="151"/>
      <c r="N317" s="151"/>
      <c r="O317" s="151"/>
      <c r="P317" s="151"/>
      <c r="Q317" s="151"/>
      <c r="R317" s="151"/>
      <c r="S317" s="151"/>
      <c r="T317" s="151"/>
      <c r="U317" s="151"/>
      <c r="V317" s="151"/>
      <c r="W317" s="151"/>
      <c r="X317" s="151"/>
      <c r="Y317" s="151"/>
      <c r="Z317" s="151"/>
      <c r="AA317" s="151"/>
      <c r="AB317" s="151"/>
      <c r="AC317" s="151"/>
      <c r="AD317" s="151"/>
      <c r="AE317" s="151"/>
      <c r="AF317" s="151"/>
      <c r="AG317" s="151"/>
      <c r="AH317" s="151"/>
      <c r="AI317" s="151"/>
      <c r="AJ317" s="376"/>
      <c r="AK317" s="284">
        <f t="shared" ref="AK317" si="244">H317+K317+N317+Q317+T317+W317+Z317+AC317+AF317</f>
        <v>0</v>
      </c>
      <c r="AL317" s="164" t="b">
        <f t="shared" ref="AL317" si="245">AK317=G317</f>
        <v>1</v>
      </c>
      <c r="AM317" s="284">
        <f t="shared" ref="AM317" si="246">G317-AK317</f>
        <v>0</v>
      </c>
      <c r="AN317" s="278"/>
      <c r="AO317" s="278"/>
      <c r="AP317" s="284">
        <f t="shared" si="236"/>
        <v>0</v>
      </c>
      <c r="AQ317" s="164" t="b">
        <f t="shared" si="237"/>
        <v>1</v>
      </c>
      <c r="AR317" s="278"/>
      <c r="AS317" s="278"/>
      <c r="AV317" s="42" t="b">
        <f t="shared" ref="AV317" si="247">G317=AU317</f>
        <v>1</v>
      </c>
      <c r="AW317" s="96">
        <f t="shared" ref="AW317" si="248">I317+L317+O317+R317+U317+X317</f>
        <v>0</v>
      </c>
      <c r="AX317" s="118">
        <f t="shared" ref="AX317" si="249">H317+K317+N317+Q317+T317+W317</f>
        <v>0</v>
      </c>
      <c r="AY317" s="152" t="b">
        <f t="shared" ref="AY317" si="250">G317=AX317</f>
        <v>1</v>
      </c>
    </row>
    <row r="318" spans="1:51" s="16" customFormat="1">
      <c r="A318" s="26">
        <v>4</v>
      </c>
      <c r="B318" s="653" t="s">
        <v>122</v>
      </c>
      <c r="C318" s="654"/>
      <c r="D318" s="654"/>
      <c r="E318" s="655"/>
      <c r="F318" s="30" t="s">
        <v>158</v>
      </c>
      <c r="G318" s="17">
        <f>G319</f>
        <v>193225400</v>
      </c>
      <c r="H318" s="17">
        <f t="shared" ref="H318:AF318" si="251">H319</f>
        <v>45000000</v>
      </c>
      <c r="I318" s="17" t="e">
        <f t="shared" si="251"/>
        <v>#REF!</v>
      </c>
      <c r="J318" s="17" t="e">
        <f t="shared" si="251"/>
        <v>#REF!</v>
      </c>
      <c r="K318" s="17">
        <f t="shared" si="251"/>
        <v>0</v>
      </c>
      <c r="L318" s="17" t="e">
        <f t="shared" si="251"/>
        <v>#REF!</v>
      </c>
      <c r="M318" s="17" t="e">
        <f t="shared" si="251"/>
        <v>#REF!</v>
      </c>
      <c r="N318" s="17">
        <f t="shared" si="251"/>
        <v>148225400</v>
      </c>
      <c r="O318" s="17">
        <f t="shared" si="251"/>
        <v>0</v>
      </c>
      <c r="P318" s="17">
        <f t="shared" si="251"/>
        <v>0</v>
      </c>
      <c r="Q318" s="17">
        <f t="shared" si="251"/>
        <v>0</v>
      </c>
      <c r="R318" s="17">
        <f t="shared" si="251"/>
        <v>0</v>
      </c>
      <c r="S318" s="17">
        <f t="shared" si="251"/>
        <v>0</v>
      </c>
      <c r="T318" s="17">
        <f t="shared" si="251"/>
        <v>0</v>
      </c>
      <c r="U318" s="17">
        <f t="shared" si="251"/>
        <v>0</v>
      </c>
      <c r="V318" s="17">
        <f t="shared" si="251"/>
        <v>0</v>
      </c>
      <c r="W318" s="17">
        <f t="shared" si="251"/>
        <v>0</v>
      </c>
      <c r="X318" s="17">
        <f t="shared" si="251"/>
        <v>0</v>
      </c>
      <c r="Y318" s="17">
        <f t="shared" si="251"/>
        <v>0</v>
      </c>
      <c r="Z318" s="17">
        <f t="shared" si="251"/>
        <v>0</v>
      </c>
      <c r="AA318" s="17">
        <f t="shared" si="251"/>
        <v>0</v>
      </c>
      <c r="AB318" s="17">
        <f t="shared" si="251"/>
        <v>0</v>
      </c>
      <c r="AC318" s="17">
        <f t="shared" si="251"/>
        <v>0</v>
      </c>
      <c r="AD318" s="17">
        <f t="shared" si="251"/>
        <v>0</v>
      </c>
      <c r="AE318" s="17">
        <f t="shared" si="251"/>
        <v>0</v>
      </c>
      <c r="AF318" s="17">
        <f t="shared" si="251"/>
        <v>0</v>
      </c>
      <c r="AG318" s="17">
        <f t="shared" ref="AG318:AH318" si="252">AG319</f>
        <v>0</v>
      </c>
      <c r="AH318" s="17">
        <f t="shared" si="252"/>
        <v>0</v>
      </c>
      <c r="AI318" s="15"/>
      <c r="AJ318" s="373"/>
      <c r="AK318" s="284">
        <f t="shared" si="166"/>
        <v>193225400</v>
      </c>
      <c r="AL318" s="164" t="b">
        <f t="shared" si="167"/>
        <v>1</v>
      </c>
      <c r="AM318" s="284">
        <f t="shared" si="168"/>
        <v>0</v>
      </c>
      <c r="AN318" s="221"/>
      <c r="AO318" s="221"/>
      <c r="AP318" s="284">
        <f t="shared" si="236"/>
        <v>193225400</v>
      </c>
      <c r="AQ318" s="164" t="b">
        <f t="shared" si="237"/>
        <v>1</v>
      </c>
      <c r="AR318" s="221"/>
      <c r="AS318" s="221"/>
      <c r="AT318" s="25"/>
      <c r="AU318" s="104" t="e">
        <f t="shared" ref="AU318:AU351" si="253">SUM(I318:X318)</f>
        <v>#REF!</v>
      </c>
      <c r="AV318" s="105" t="e">
        <f t="shared" ref="AV318:AV554" si="254">G318=AU318</f>
        <v>#REF!</v>
      </c>
      <c r="AW318" s="96" t="e">
        <f t="shared" si="191"/>
        <v>#REF!</v>
      </c>
      <c r="AX318" s="118">
        <f t="shared" si="194"/>
        <v>193225400</v>
      </c>
      <c r="AY318" s="152" t="b">
        <f t="shared" si="190"/>
        <v>1</v>
      </c>
    </row>
    <row r="319" spans="1:51" s="117" customFormat="1">
      <c r="A319" s="115"/>
      <c r="B319" s="108" t="s">
        <v>22</v>
      </c>
      <c r="C319" s="630" t="s">
        <v>123</v>
      </c>
      <c r="D319" s="651"/>
      <c r="E319" s="652"/>
      <c r="F319" s="109" t="s">
        <v>159</v>
      </c>
      <c r="G319" s="116">
        <f>G320+G323</f>
        <v>193225400</v>
      </c>
      <c r="H319" s="116">
        <f t="shared" ref="H319:AF319" si="255">H320+H323</f>
        <v>45000000</v>
      </c>
      <c r="I319" s="116" t="e">
        <f t="shared" si="255"/>
        <v>#REF!</v>
      </c>
      <c r="J319" s="116" t="e">
        <f t="shared" si="255"/>
        <v>#REF!</v>
      </c>
      <c r="K319" s="116">
        <f t="shared" si="255"/>
        <v>0</v>
      </c>
      <c r="L319" s="116" t="e">
        <f t="shared" si="255"/>
        <v>#REF!</v>
      </c>
      <c r="M319" s="116" t="e">
        <f t="shared" si="255"/>
        <v>#REF!</v>
      </c>
      <c r="N319" s="116">
        <f t="shared" si="255"/>
        <v>148225400</v>
      </c>
      <c r="O319" s="116">
        <f t="shared" si="255"/>
        <v>0</v>
      </c>
      <c r="P319" s="116">
        <f t="shared" si="255"/>
        <v>0</v>
      </c>
      <c r="Q319" s="116">
        <f t="shared" si="255"/>
        <v>0</v>
      </c>
      <c r="R319" s="116">
        <f t="shared" si="255"/>
        <v>0</v>
      </c>
      <c r="S319" s="116">
        <f t="shared" si="255"/>
        <v>0</v>
      </c>
      <c r="T319" s="116">
        <f t="shared" si="255"/>
        <v>0</v>
      </c>
      <c r="U319" s="116">
        <f t="shared" si="255"/>
        <v>0</v>
      </c>
      <c r="V319" s="116">
        <f t="shared" si="255"/>
        <v>0</v>
      </c>
      <c r="W319" s="116">
        <f t="shared" si="255"/>
        <v>0</v>
      </c>
      <c r="X319" s="116">
        <f t="shared" si="255"/>
        <v>0</v>
      </c>
      <c r="Y319" s="116">
        <f t="shared" si="255"/>
        <v>0</v>
      </c>
      <c r="Z319" s="116">
        <f t="shared" si="255"/>
        <v>0</v>
      </c>
      <c r="AA319" s="116">
        <f t="shared" si="255"/>
        <v>0</v>
      </c>
      <c r="AB319" s="116">
        <f t="shared" si="255"/>
        <v>0</v>
      </c>
      <c r="AC319" s="116">
        <f t="shared" si="255"/>
        <v>0</v>
      </c>
      <c r="AD319" s="116">
        <f t="shared" si="255"/>
        <v>0</v>
      </c>
      <c r="AE319" s="116">
        <f t="shared" si="255"/>
        <v>0</v>
      </c>
      <c r="AF319" s="116">
        <f t="shared" si="255"/>
        <v>0</v>
      </c>
      <c r="AG319" s="116">
        <f t="shared" ref="AG319:AH319" si="256">AG323+AG320</f>
        <v>0</v>
      </c>
      <c r="AH319" s="116">
        <f t="shared" si="256"/>
        <v>0</v>
      </c>
      <c r="AI319" s="94"/>
      <c r="AJ319" s="373"/>
      <c r="AK319" s="284">
        <f t="shared" si="166"/>
        <v>193225400</v>
      </c>
      <c r="AL319" s="164" t="b">
        <f t="shared" si="167"/>
        <v>1</v>
      </c>
      <c r="AM319" s="284">
        <f t="shared" si="168"/>
        <v>0</v>
      </c>
      <c r="AN319" s="221"/>
      <c r="AO319" s="221"/>
      <c r="AP319" s="284">
        <f t="shared" si="236"/>
        <v>193225400</v>
      </c>
      <c r="AQ319" s="164" t="b">
        <f t="shared" si="237"/>
        <v>1</v>
      </c>
      <c r="AR319" s="221"/>
      <c r="AS319" s="221"/>
      <c r="AT319" s="236"/>
      <c r="AU319" s="118" t="e">
        <f t="shared" si="253"/>
        <v>#REF!</v>
      </c>
      <c r="AV319" s="110" t="e">
        <f t="shared" si="254"/>
        <v>#REF!</v>
      </c>
      <c r="AW319" s="96" t="e">
        <f t="shared" si="191"/>
        <v>#REF!</v>
      </c>
      <c r="AX319" s="118">
        <f t="shared" si="194"/>
        <v>193225400</v>
      </c>
      <c r="AY319" s="152" t="b">
        <f t="shared" si="190"/>
        <v>1</v>
      </c>
    </row>
    <row r="320" spans="1:51" s="152" customFormat="1">
      <c r="A320" s="352"/>
      <c r="B320" s="353"/>
      <c r="C320" s="20"/>
      <c r="D320" s="656" t="s">
        <v>14</v>
      </c>
      <c r="E320" s="657"/>
      <c r="F320" s="51" t="s">
        <v>131</v>
      </c>
      <c r="G320" s="24">
        <f>SUM(G321:G322)</f>
        <v>60000000</v>
      </c>
      <c r="H320" s="24">
        <f t="shared" ref="H320:AF320" si="257">SUM(H321:H322)</f>
        <v>13000000</v>
      </c>
      <c r="I320" s="24">
        <f t="shared" si="257"/>
        <v>0</v>
      </c>
      <c r="J320" s="24">
        <f t="shared" si="257"/>
        <v>0</v>
      </c>
      <c r="K320" s="24">
        <f t="shared" si="257"/>
        <v>0</v>
      </c>
      <c r="L320" s="24">
        <f t="shared" si="257"/>
        <v>0</v>
      </c>
      <c r="M320" s="24">
        <f t="shared" si="257"/>
        <v>0</v>
      </c>
      <c r="N320" s="24">
        <f t="shared" si="257"/>
        <v>47000000</v>
      </c>
      <c r="O320" s="24">
        <f t="shared" si="257"/>
        <v>0</v>
      </c>
      <c r="P320" s="24">
        <f t="shared" si="257"/>
        <v>0</v>
      </c>
      <c r="Q320" s="24">
        <f t="shared" si="257"/>
        <v>0</v>
      </c>
      <c r="R320" s="24">
        <f t="shared" si="257"/>
        <v>0</v>
      </c>
      <c r="S320" s="24">
        <f t="shared" si="257"/>
        <v>0</v>
      </c>
      <c r="T320" s="24">
        <f t="shared" si="257"/>
        <v>0</v>
      </c>
      <c r="U320" s="24">
        <f t="shared" si="257"/>
        <v>0</v>
      </c>
      <c r="V320" s="24">
        <f t="shared" si="257"/>
        <v>0</v>
      </c>
      <c r="W320" s="24">
        <f t="shared" si="257"/>
        <v>0</v>
      </c>
      <c r="X320" s="24">
        <f t="shared" si="257"/>
        <v>0</v>
      </c>
      <c r="Y320" s="24">
        <f t="shared" si="257"/>
        <v>0</v>
      </c>
      <c r="Z320" s="24">
        <f t="shared" si="257"/>
        <v>0</v>
      </c>
      <c r="AA320" s="24">
        <f t="shared" si="257"/>
        <v>0</v>
      </c>
      <c r="AB320" s="24">
        <f t="shared" si="257"/>
        <v>0</v>
      </c>
      <c r="AC320" s="24">
        <f t="shared" si="257"/>
        <v>0</v>
      </c>
      <c r="AD320" s="24">
        <f t="shared" si="257"/>
        <v>0</v>
      </c>
      <c r="AE320" s="24">
        <f t="shared" si="257"/>
        <v>0</v>
      </c>
      <c r="AF320" s="24">
        <f t="shared" si="257"/>
        <v>0</v>
      </c>
      <c r="AG320" s="24">
        <f t="shared" ref="AG320:AI320" si="258">AG322</f>
        <v>0</v>
      </c>
      <c r="AH320" s="24">
        <f t="shared" si="258"/>
        <v>0</v>
      </c>
      <c r="AI320" s="24">
        <f t="shared" si="258"/>
        <v>0</v>
      </c>
      <c r="AJ320" s="373"/>
      <c r="AK320" s="284"/>
      <c r="AL320" s="164"/>
      <c r="AM320" s="284"/>
      <c r="AN320" s="221"/>
      <c r="AO320" s="221"/>
      <c r="AP320" s="284">
        <f t="shared" si="236"/>
        <v>60000000</v>
      </c>
      <c r="AQ320" s="164" t="b">
        <f t="shared" si="237"/>
        <v>1</v>
      </c>
      <c r="AR320" s="221"/>
      <c r="AS320" s="221"/>
      <c r="AT320" s="236"/>
      <c r="AU320" s="336"/>
      <c r="AV320" s="25"/>
      <c r="AW320" s="335"/>
      <c r="AX320" s="336"/>
    </row>
    <row r="321" spans="1:51" s="152" customFormat="1">
      <c r="A321" s="352"/>
      <c r="B321" s="353"/>
      <c r="C321" s="20"/>
      <c r="D321" s="429"/>
      <c r="E321" s="454" t="s">
        <v>47</v>
      </c>
      <c r="F321" s="51" t="s">
        <v>48</v>
      </c>
      <c r="G321" s="455">
        <v>36000000</v>
      </c>
      <c r="H321" s="455">
        <v>9000000</v>
      </c>
      <c r="I321" s="24"/>
      <c r="J321" s="24"/>
      <c r="K321" s="24"/>
      <c r="L321" s="24"/>
      <c r="M321" s="24"/>
      <c r="N321" s="24">
        <f>G321-H321</f>
        <v>27000000</v>
      </c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  <c r="AE321" s="24"/>
      <c r="AF321" s="24"/>
      <c r="AG321" s="24"/>
      <c r="AH321" s="24"/>
      <c r="AI321" s="24"/>
      <c r="AJ321" s="373"/>
      <c r="AK321" s="284"/>
      <c r="AL321" s="164"/>
      <c r="AM321" s="284"/>
      <c r="AN321" s="221"/>
      <c r="AO321" s="221"/>
      <c r="AP321" s="284">
        <f t="shared" si="236"/>
        <v>36000000</v>
      </c>
      <c r="AQ321" s="164" t="b">
        <f t="shared" si="237"/>
        <v>1</v>
      </c>
      <c r="AR321" s="221"/>
      <c r="AS321" s="221"/>
      <c r="AT321" s="236"/>
      <c r="AU321" s="336"/>
      <c r="AV321" s="25"/>
      <c r="AW321" s="335"/>
      <c r="AX321" s="336"/>
    </row>
    <row r="322" spans="1:51" s="359" customFormat="1">
      <c r="A322" s="354"/>
      <c r="B322" s="355"/>
      <c r="C322" s="187"/>
      <c r="D322" s="363"/>
      <c r="E322" s="88" t="s">
        <v>166</v>
      </c>
      <c r="F322" s="71" t="s">
        <v>167</v>
      </c>
      <c r="G322" s="52">
        <v>24000000</v>
      </c>
      <c r="H322" s="52">
        <v>4000000</v>
      </c>
      <c r="I322" s="52"/>
      <c r="J322" s="52"/>
      <c r="K322" s="52"/>
      <c r="L322" s="52"/>
      <c r="M322" s="52"/>
      <c r="N322" s="52">
        <f>G322-H322</f>
        <v>20000000</v>
      </c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2"/>
      <c r="Z322" s="52"/>
      <c r="AA322" s="52"/>
      <c r="AB322" s="52">
        <f>Z322-AA322</f>
        <v>0</v>
      </c>
      <c r="AC322" s="52"/>
      <c r="AD322" s="52"/>
      <c r="AE322" s="52"/>
      <c r="AF322" s="52"/>
      <c r="AG322" s="52"/>
      <c r="AH322" s="52"/>
      <c r="AI322" s="51"/>
      <c r="AJ322" s="372"/>
      <c r="AK322" s="357"/>
      <c r="AL322" s="200"/>
      <c r="AM322" s="357"/>
      <c r="AN322" s="200"/>
      <c r="AO322" s="200"/>
      <c r="AP322" s="284">
        <f t="shared" si="236"/>
        <v>24000000</v>
      </c>
      <c r="AQ322" s="164" t="b">
        <f t="shared" si="237"/>
        <v>1</v>
      </c>
      <c r="AR322" s="200"/>
      <c r="AS322" s="200"/>
      <c r="AT322" s="358"/>
      <c r="AU322" s="64"/>
      <c r="AV322" s="54"/>
      <c r="AW322" s="335"/>
      <c r="AX322" s="64"/>
    </row>
    <row r="323" spans="1:51" s="80" customFormat="1">
      <c r="A323" s="337"/>
      <c r="B323" s="338"/>
      <c r="C323" s="339"/>
      <c r="D323" s="645" t="s">
        <v>15</v>
      </c>
      <c r="E323" s="646"/>
      <c r="F323" s="81" t="s">
        <v>130</v>
      </c>
      <c r="G323" s="87">
        <f>SUM(G324:G330)</f>
        <v>133225400</v>
      </c>
      <c r="H323" s="87">
        <f t="shared" ref="H323:AF323" si="259">SUM(H324:H330)</f>
        <v>32000000</v>
      </c>
      <c r="I323" s="87" t="e">
        <f t="shared" si="259"/>
        <v>#REF!</v>
      </c>
      <c r="J323" s="87" t="e">
        <f t="shared" si="259"/>
        <v>#REF!</v>
      </c>
      <c r="K323" s="87">
        <f t="shared" si="259"/>
        <v>0</v>
      </c>
      <c r="L323" s="87" t="e">
        <f t="shared" si="259"/>
        <v>#REF!</v>
      </c>
      <c r="M323" s="87" t="e">
        <f t="shared" si="259"/>
        <v>#REF!</v>
      </c>
      <c r="N323" s="87">
        <f t="shared" si="259"/>
        <v>101225400</v>
      </c>
      <c r="O323" s="87">
        <f t="shared" si="259"/>
        <v>0</v>
      </c>
      <c r="P323" s="87">
        <f t="shared" si="259"/>
        <v>0</v>
      </c>
      <c r="Q323" s="87">
        <f t="shared" si="259"/>
        <v>0</v>
      </c>
      <c r="R323" s="87">
        <f t="shared" si="259"/>
        <v>0</v>
      </c>
      <c r="S323" s="87">
        <f t="shared" si="259"/>
        <v>0</v>
      </c>
      <c r="T323" s="87">
        <f t="shared" si="259"/>
        <v>0</v>
      </c>
      <c r="U323" s="87">
        <f t="shared" si="259"/>
        <v>0</v>
      </c>
      <c r="V323" s="87">
        <f t="shared" si="259"/>
        <v>0</v>
      </c>
      <c r="W323" s="87">
        <f t="shared" si="259"/>
        <v>0</v>
      </c>
      <c r="X323" s="87">
        <f t="shared" si="259"/>
        <v>0</v>
      </c>
      <c r="Y323" s="87">
        <f t="shared" si="259"/>
        <v>0</v>
      </c>
      <c r="Z323" s="87">
        <f t="shared" si="259"/>
        <v>0</v>
      </c>
      <c r="AA323" s="87">
        <f t="shared" si="259"/>
        <v>0</v>
      </c>
      <c r="AB323" s="87">
        <f t="shared" si="259"/>
        <v>0</v>
      </c>
      <c r="AC323" s="87">
        <f t="shared" si="259"/>
        <v>0</v>
      </c>
      <c r="AD323" s="87">
        <f t="shared" si="259"/>
        <v>0</v>
      </c>
      <c r="AE323" s="87">
        <f t="shared" si="259"/>
        <v>0</v>
      </c>
      <c r="AF323" s="87">
        <f t="shared" si="259"/>
        <v>0</v>
      </c>
      <c r="AG323" s="87">
        <f t="shared" ref="AG323:AI323" si="260">SUM(AG324:AG330)</f>
        <v>0</v>
      </c>
      <c r="AH323" s="87">
        <f t="shared" si="260"/>
        <v>0</v>
      </c>
      <c r="AI323" s="87">
        <f t="shared" si="260"/>
        <v>0</v>
      </c>
      <c r="AJ323" s="372"/>
      <c r="AK323" s="284">
        <f t="shared" si="166"/>
        <v>133225400</v>
      </c>
      <c r="AL323" s="164" t="b">
        <f t="shared" si="167"/>
        <v>1</v>
      </c>
      <c r="AM323" s="284">
        <f t="shared" si="168"/>
        <v>0</v>
      </c>
      <c r="AN323" s="164"/>
      <c r="AO323" s="164"/>
      <c r="AP323" s="284">
        <f t="shared" si="236"/>
        <v>133225400</v>
      </c>
      <c r="AQ323" s="164" t="b">
        <f t="shared" si="237"/>
        <v>1</v>
      </c>
      <c r="AR323" s="164"/>
      <c r="AS323" s="164"/>
      <c r="AU323" s="341" t="e">
        <f t="shared" si="253"/>
        <v>#REF!</v>
      </c>
      <c r="AV323" s="59" t="e">
        <f t="shared" si="254"/>
        <v>#REF!</v>
      </c>
      <c r="AW323" s="335" t="e">
        <f t="shared" si="191"/>
        <v>#REF!</v>
      </c>
      <c r="AX323" s="336">
        <f t="shared" si="194"/>
        <v>133225400</v>
      </c>
      <c r="AY323" s="152" t="b">
        <f t="shared" si="190"/>
        <v>1</v>
      </c>
    </row>
    <row r="324" spans="1:51" s="153" customFormat="1">
      <c r="A324" s="332"/>
      <c r="B324" s="333"/>
      <c r="C324" s="334"/>
      <c r="D324" s="334"/>
      <c r="E324" s="88" t="s">
        <v>55</v>
      </c>
      <c r="F324" s="71" t="s">
        <v>56</v>
      </c>
      <c r="G324" s="69">
        <v>7757800</v>
      </c>
      <c r="H324" s="69">
        <v>4500000</v>
      </c>
      <c r="I324" s="70" t="e">
        <f>#REF!</f>
        <v>#REF!</v>
      </c>
      <c r="J324" s="70" t="e">
        <f>H324-I324</f>
        <v>#REF!</v>
      </c>
      <c r="K324" s="70"/>
      <c r="L324" s="70"/>
      <c r="M324" s="70">
        <f>K324-L324</f>
        <v>0</v>
      </c>
      <c r="N324" s="70">
        <f>G324-H324</f>
        <v>3257800</v>
      </c>
      <c r="O324" s="70"/>
      <c r="P324" s="70"/>
      <c r="Q324" s="70"/>
      <c r="R324" s="70"/>
      <c r="S324" s="70"/>
      <c r="T324" s="70"/>
      <c r="U324" s="70"/>
      <c r="V324" s="70"/>
      <c r="W324" s="70"/>
      <c r="X324" s="70"/>
      <c r="Y324" s="70"/>
      <c r="Z324" s="70"/>
      <c r="AA324" s="70"/>
      <c r="AB324" s="52">
        <f t="shared" ref="AB324:AB330" si="261">Z324-AA324</f>
        <v>0</v>
      </c>
      <c r="AC324" s="70"/>
      <c r="AD324" s="70"/>
      <c r="AE324" s="70"/>
      <c r="AF324" s="70"/>
      <c r="AG324" s="70"/>
      <c r="AH324" s="70"/>
      <c r="AI324" s="71"/>
      <c r="AJ324" s="377"/>
      <c r="AK324" s="284">
        <f t="shared" si="166"/>
        <v>7757800</v>
      </c>
      <c r="AL324" s="164" t="b">
        <f t="shared" si="167"/>
        <v>1</v>
      </c>
      <c r="AM324" s="284">
        <f t="shared" si="168"/>
        <v>0</v>
      </c>
      <c r="AN324" s="232"/>
      <c r="AO324" s="232"/>
      <c r="AP324" s="284">
        <f t="shared" si="236"/>
        <v>7757800</v>
      </c>
      <c r="AQ324" s="164" t="b">
        <f t="shared" si="237"/>
        <v>1</v>
      </c>
      <c r="AR324" s="232"/>
      <c r="AS324" s="232"/>
      <c r="AU324" s="335" t="e">
        <f t="shared" si="253"/>
        <v>#REF!</v>
      </c>
      <c r="AV324" s="72" t="e">
        <f t="shared" si="254"/>
        <v>#REF!</v>
      </c>
      <c r="AW324" s="335" t="e">
        <f t="shared" si="191"/>
        <v>#REF!</v>
      </c>
      <c r="AX324" s="336">
        <f t="shared" si="194"/>
        <v>7757800</v>
      </c>
      <c r="AY324" s="152" t="b">
        <f t="shared" si="190"/>
        <v>1</v>
      </c>
    </row>
    <row r="325" spans="1:51" s="153" customFormat="1">
      <c r="A325" s="332"/>
      <c r="B325" s="333"/>
      <c r="C325" s="334"/>
      <c r="D325" s="334"/>
      <c r="E325" s="88" t="s">
        <v>16</v>
      </c>
      <c r="F325" s="71" t="s">
        <v>19</v>
      </c>
      <c r="G325" s="69">
        <v>870000</v>
      </c>
      <c r="H325" s="69">
        <v>500000</v>
      </c>
      <c r="I325" s="70" t="e">
        <f>#REF!+525000-168000</f>
        <v>#REF!</v>
      </c>
      <c r="J325" s="70" t="e">
        <f t="shared" ref="J325:J330" si="262">H325-I325</f>
        <v>#REF!</v>
      </c>
      <c r="K325" s="70"/>
      <c r="L325" s="70">
        <v>168000</v>
      </c>
      <c r="M325" s="70">
        <f t="shared" ref="M325:M330" si="263">K325-L325</f>
        <v>-168000</v>
      </c>
      <c r="N325" s="70">
        <f t="shared" ref="N325:N330" si="264">G325-H325</f>
        <v>370000</v>
      </c>
      <c r="O325" s="70"/>
      <c r="P325" s="70"/>
      <c r="Q325" s="70"/>
      <c r="R325" s="70"/>
      <c r="S325" s="70"/>
      <c r="T325" s="70"/>
      <c r="U325" s="70"/>
      <c r="V325" s="70"/>
      <c r="W325" s="70"/>
      <c r="X325" s="70"/>
      <c r="Y325" s="70"/>
      <c r="Z325" s="70"/>
      <c r="AA325" s="70"/>
      <c r="AB325" s="52">
        <f t="shared" si="261"/>
        <v>0</v>
      </c>
      <c r="AC325" s="70"/>
      <c r="AD325" s="70"/>
      <c r="AE325" s="70"/>
      <c r="AF325" s="70"/>
      <c r="AG325" s="70"/>
      <c r="AH325" s="70"/>
      <c r="AI325" s="71"/>
      <c r="AJ325" s="377"/>
      <c r="AK325" s="284">
        <f t="shared" si="166"/>
        <v>870000</v>
      </c>
      <c r="AL325" s="164" t="b">
        <f t="shared" si="167"/>
        <v>1</v>
      </c>
      <c r="AM325" s="284">
        <f t="shared" si="168"/>
        <v>0</v>
      </c>
      <c r="AN325" s="232"/>
      <c r="AO325" s="232"/>
      <c r="AP325" s="284">
        <f t="shared" si="236"/>
        <v>870000</v>
      </c>
      <c r="AQ325" s="164" t="b">
        <f t="shared" si="237"/>
        <v>1</v>
      </c>
      <c r="AR325" s="232"/>
      <c r="AS325" s="232"/>
      <c r="AU325" s="335" t="e">
        <f t="shared" si="253"/>
        <v>#REF!</v>
      </c>
      <c r="AV325" s="72" t="e">
        <f t="shared" si="254"/>
        <v>#REF!</v>
      </c>
      <c r="AW325" s="335" t="e">
        <f t="shared" si="191"/>
        <v>#REF!</v>
      </c>
      <c r="AX325" s="336">
        <f t="shared" si="194"/>
        <v>870000</v>
      </c>
      <c r="AY325" s="152" t="b">
        <f t="shared" si="190"/>
        <v>1</v>
      </c>
    </row>
    <row r="326" spans="1:51" s="153" customFormat="1">
      <c r="A326" s="332"/>
      <c r="B326" s="333"/>
      <c r="C326" s="334"/>
      <c r="D326" s="334"/>
      <c r="E326" s="88" t="s">
        <v>17</v>
      </c>
      <c r="F326" s="71" t="s">
        <v>18</v>
      </c>
      <c r="G326" s="69">
        <v>57000000</v>
      </c>
      <c r="H326" s="69">
        <v>14250000</v>
      </c>
      <c r="I326" s="70"/>
      <c r="J326" s="70">
        <f t="shared" si="262"/>
        <v>14250000</v>
      </c>
      <c r="K326" s="70"/>
      <c r="L326" s="70" t="e">
        <f>#REF!+1400000+1400000+1400000</f>
        <v>#REF!</v>
      </c>
      <c r="M326" s="70" t="e">
        <f t="shared" si="263"/>
        <v>#REF!</v>
      </c>
      <c r="N326" s="70">
        <f t="shared" si="264"/>
        <v>42750000</v>
      </c>
      <c r="O326" s="70"/>
      <c r="P326" s="70"/>
      <c r="Q326" s="70"/>
      <c r="R326" s="70"/>
      <c r="S326" s="70"/>
      <c r="T326" s="70"/>
      <c r="U326" s="70"/>
      <c r="V326" s="70"/>
      <c r="W326" s="70"/>
      <c r="X326" s="70"/>
      <c r="Y326" s="70"/>
      <c r="Z326" s="70"/>
      <c r="AA326" s="70"/>
      <c r="AB326" s="52">
        <f t="shared" si="261"/>
        <v>0</v>
      </c>
      <c r="AC326" s="70"/>
      <c r="AD326" s="70"/>
      <c r="AE326" s="70"/>
      <c r="AF326" s="70"/>
      <c r="AG326" s="70"/>
      <c r="AH326" s="70"/>
      <c r="AI326" s="71"/>
      <c r="AJ326" s="377"/>
      <c r="AK326" s="284">
        <f t="shared" si="166"/>
        <v>57000000</v>
      </c>
      <c r="AL326" s="164" t="b">
        <f t="shared" si="167"/>
        <v>1</v>
      </c>
      <c r="AM326" s="284">
        <f t="shared" si="168"/>
        <v>0</v>
      </c>
      <c r="AN326" s="232"/>
      <c r="AO326" s="232"/>
      <c r="AP326" s="284">
        <f t="shared" si="236"/>
        <v>57000000</v>
      </c>
      <c r="AQ326" s="164" t="b">
        <f t="shared" si="237"/>
        <v>1</v>
      </c>
      <c r="AR326" s="232"/>
      <c r="AS326" s="232"/>
      <c r="AU326" s="335" t="e">
        <f t="shared" si="253"/>
        <v>#REF!</v>
      </c>
      <c r="AV326" s="72" t="e">
        <f t="shared" si="254"/>
        <v>#REF!</v>
      </c>
      <c r="AW326" s="335" t="e">
        <f t="shared" si="191"/>
        <v>#REF!</v>
      </c>
      <c r="AX326" s="336">
        <f t="shared" si="194"/>
        <v>57000000</v>
      </c>
      <c r="AY326" s="152" t="b">
        <f t="shared" si="190"/>
        <v>1</v>
      </c>
    </row>
    <row r="327" spans="1:51" s="153" customFormat="1">
      <c r="A327" s="332"/>
      <c r="B327" s="333"/>
      <c r="C327" s="334"/>
      <c r="D327" s="334"/>
      <c r="E327" s="88" t="s">
        <v>31</v>
      </c>
      <c r="F327" s="71" t="s">
        <v>32</v>
      </c>
      <c r="G327" s="69">
        <v>10150000</v>
      </c>
      <c r="H327" s="69">
        <v>5000000</v>
      </c>
      <c r="I327" s="70" t="e">
        <f>#REF!+286000</f>
        <v>#REF!</v>
      </c>
      <c r="J327" s="70" t="e">
        <f t="shared" si="262"/>
        <v>#REF!</v>
      </c>
      <c r="K327" s="70"/>
      <c r="L327" s="70"/>
      <c r="M327" s="70">
        <f t="shared" si="263"/>
        <v>0</v>
      </c>
      <c r="N327" s="70">
        <f t="shared" si="264"/>
        <v>5150000</v>
      </c>
      <c r="O327" s="70"/>
      <c r="P327" s="70"/>
      <c r="Q327" s="70"/>
      <c r="R327" s="70"/>
      <c r="S327" s="70"/>
      <c r="T327" s="70"/>
      <c r="U327" s="70"/>
      <c r="V327" s="70"/>
      <c r="W327" s="70"/>
      <c r="X327" s="70"/>
      <c r="Y327" s="70"/>
      <c r="Z327" s="70"/>
      <c r="AA327" s="70"/>
      <c r="AB327" s="52">
        <f t="shared" si="261"/>
        <v>0</v>
      </c>
      <c r="AC327" s="70"/>
      <c r="AD327" s="70"/>
      <c r="AE327" s="70"/>
      <c r="AF327" s="70"/>
      <c r="AG327" s="70"/>
      <c r="AH327" s="70"/>
      <c r="AI327" s="71"/>
      <c r="AJ327" s="377"/>
      <c r="AK327" s="284">
        <f t="shared" si="166"/>
        <v>10150000</v>
      </c>
      <c r="AL327" s="164" t="b">
        <f t="shared" si="167"/>
        <v>1</v>
      </c>
      <c r="AM327" s="284">
        <f t="shared" si="168"/>
        <v>0</v>
      </c>
      <c r="AN327" s="232"/>
      <c r="AO327" s="232"/>
      <c r="AP327" s="284">
        <f t="shared" si="236"/>
        <v>10150000</v>
      </c>
      <c r="AQ327" s="164" t="b">
        <f t="shared" si="237"/>
        <v>1</v>
      </c>
      <c r="AR327" s="232"/>
      <c r="AS327" s="232"/>
      <c r="AU327" s="335" t="e">
        <f t="shared" si="253"/>
        <v>#REF!</v>
      </c>
      <c r="AV327" s="72" t="e">
        <f t="shared" si="254"/>
        <v>#REF!</v>
      </c>
      <c r="AW327" s="335" t="e">
        <f t="shared" si="191"/>
        <v>#REF!</v>
      </c>
      <c r="AX327" s="336">
        <f t="shared" si="194"/>
        <v>10150000</v>
      </c>
      <c r="AY327" s="152" t="b">
        <f t="shared" si="190"/>
        <v>1</v>
      </c>
    </row>
    <row r="328" spans="1:51" s="153" customFormat="1">
      <c r="A328" s="332"/>
      <c r="B328" s="333"/>
      <c r="C328" s="334"/>
      <c r="D328" s="334"/>
      <c r="E328" s="88" t="s">
        <v>59</v>
      </c>
      <c r="F328" s="71" t="s">
        <v>60</v>
      </c>
      <c r="G328" s="69">
        <v>4400000</v>
      </c>
      <c r="H328" s="69">
        <v>3000000</v>
      </c>
      <c r="I328" s="70" t="e">
        <f>#REF!+783750</f>
        <v>#REF!</v>
      </c>
      <c r="J328" s="70" t="e">
        <f t="shared" si="262"/>
        <v>#REF!</v>
      </c>
      <c r="K328" s="70"/>
      <c r="L328" s="70"/>
      <c r="M328" s="70">
        <f t="shared" si="263"/>
        <v>0</v>
      </c>
      <c r="N328" s="70">
        <f t="shared" si="264"/>
        <v>1400000</v>
      </c>
      <c r="O328" s="70"/>
      <c r="P328" s="70"/>
      <c r="Q328" s="70"/>
      <c r="R328" s="70"/>
      <c r="S328" s="70"/>
      <c r="T328" s="70"/>
      <c r="U328" s="70"/>
      <c r="V328" s="70"/>
      <c r="W328" s="70"/>
      <c r="X328" s="70"/>
      <c r="Y328" s="70"/>
      <c r="Z328" s="70"/>
      <c r="AA328" s="70"/>
      <c r="AB328" s="52">
        <f t="shared" si="261"/>
        <v>0</v>
      </c>
      <c r="AC328" s="70"/>
      <c r="AD328" s="70"/>
      <c r="AE328" s="70"/>
      <c r="AF328" s="70"/>
      <c r="AG328" s="70"/>
      <c r="AH328" s="70"/>
      <c r="AI328" s="71"/>
      <c r="AJ328" s="377"/>
      <c r="AK328" s="284">
        <f t="shared" si="166"/>
        <v>4400000</v>
      </c>
      <c r="AL328" s="164" t="b">
        <f t="shared" si="167"/>
        <v>1</v>
      </c>
      <c r="AM328" s="284">
        <f t="shared" si="168"/>
        <v>0</v>
      </c>
      <c r="AN328" s="232"/>
      <c r="AO328" s="232"/>
      <c r="AP328" s="284">
        <f t="shared" si="236"/>
        <v>4400000</v>
      </c>
      <c r="AQ328" s="164" t="b">
        <f t="shared" si="237"/>
        <v>1</v>
      </c>
      <c r="AR328" s="232"/>
      <c r="AS328" s="232"/>
      <c r="AU328" s="335" t="e">
        <f t="shared" si="253"/>
        <v>#REF!</v>
      </c>
      <c r="AV328" s="72" t="e">
        <f t="shared" si="254"/>
        <v>#REF!</v>
      </c>
      <c r="AW328" s="335" t="e">
        <f t="shared" si="191"/>
        <v>#REF!</v>
      </c>
      <c r="AX328" s="336">
        <f t="shared" si="194"/>
        <v>4400000</v>
      </c>
      <c r="AY328" s="152" t="b">
        <f t="shared" si="190"/>
        <v>1</v>
      </c>
    </row>
    <row r="329" spans="1:51" s="153" customFormat="1">
      <c r="A329" s="332"/>
      <c r="B329" s="333"/>
      <c r="C329" s="334"/>
      <c r="D329" s="334"/>
      <c r="E329" s="88" t="s">
        <v>125</v>
      </c>
      <c r="F329" s="71" t="s">
        <v>126</v>
      </c>
      <c r="G329" s="69">
        <v>16875000</v>
      </c>
      <c r="H329" s="69">
        <v>2000000</v>
      </c>
      <c r="I329" s="70" t="e">
        <f>#REF!</f>
        <v>#REF!</v>
      </c>
      <c r="J329" s="70" t="e">
        <f t="shared" si="262"/>
        <v>#REF!</v>
      </c>
      <c r="K329" s="70"/>
      <c r="L329" s="70">
        <v>2037500</v>
      </c>
      <c r="M329" s="70">
        <f t="shared" si="263"/>
        <v>-2037500</v>
      </c>
      <c r="N329" s="70">
        <f t="shared" si="264"/>
        <v>14875000</v>
      </c>
      <c r="O329" s="70"/>
      <c r="P329" s="70"/>
      <c r="Q329" s="70"/>
      <c r="R329" s="70"/>
      <c r="S329" s="70"/>
      <c r="T329" s="70"/>
      <c r="U329" s="70"/>
      <c r="V329" s="70"/>
      <c r="W329" s="70"/>
      <c r="X329" s="70"/>
      <c r="Y329" s="70"/>
      <c r="Z329" s="70"/>
      <c r="AA329" s="70"/>
      <c r="AB329" s="52">
        <f t="shared" si="261"/>
        <v>0</v>
      </c>
      <c r="AC329" s="70"/>
      <c r="AD329" s="70"/>
      <c r="AE329" s="70"/>
      <c r="AF329" s="70"/>
      <c r="AG329" s="70"/>
      <c r="AH329" s="70"/>
      <c r="AI329" s="71"/>
      <c r="AJ329" s="377"/>
      <c r="AK329" s="284">
        <f t="shared" ref="AK329:AK393" si="265">H329+K329+N329+Q329+T329+W329+Z329+AC329+AF329</f>
        <v>16875000</v>
      </c>
      <c r="AL329" s="164" t="b">
        <f t="shared" si="167"/>
        <v>1</v>
      </c>
      <c r="AM329" s="284">
        <f t="shared" si="168"/>
        <v>0</v>
      </c>
      <c r="AN329" s="232"/>
      <c r="AO329" s="232"/>
      <c r="AP329" s="284">
        <f t="shared" si="236"/>
        <v>16875000</v>
      </c>
      <c r="AQ329" s="164" t="b">
        <f t="shared" si="237"/>
        <v>1</v>
      </c>
      <c r="AR329" s="232"/>
      <c r="AS329" s="232"/>
      <c r="AU329" s="335" t="e">
        <f t="shared" si="253"/>
        <v>#REF!</v>
      </c>
      <c r="AV329" s="72" t="e">
        <f t="shared" si="254"/>
        <v>#REF!</v>
      </c>
      <c r="AW329" s="335" t="e">
        <f t="shared" si="191"/>
        <v>#REF!</v>
      </c>
      <c r="AX329" s="336">
        <f t="shared" si="194"/>
        <v>16875000</v>
      </c>
      <c r="AY329" s="152" t="b">
        <f t="shared" si="190"/>
        <v>1</v>
      </c>
    </row>
    <row r="330" spans="1:51" s="153" customFormat="1">
      <c r="A330" s="332"/>
      <c r="B330" s="333"/>
      <c r="C330" s="334"/>
      <c r="D330" s="334"/>
      <c r="E330" s="88" t="s">
        <v>61</v>
      </c>
      <c r="F330" s="71" t="s">
        <v>62</v>
      </c>
      <c r="G330" s="69">
        <v>36172600</v>
      </c>
      <c r="H330" s="69">
        <v>2750000</v>
      </c>
      <c r="I330" s="70"/>
      <c r="J330" s="70">
        <f t="shared" si="262"/>
        <v>2750000</v>
      </c>
      <c r="K330" s="70"/>
      <c r="L330" s="70" t="e">
        <f>#REF!</f>
        <v>#REF!</v>
      </c>
      <c r="M330" s="70" t="e">
        <f t="shared" si="263"/>
        <v>#REF!</v>
      </c>
      <c r="N330" s="70">
        <f t="shared" si="264"/>
        <v>33422600</v>
      </c>
      <c r="O330" s="70"/>
      <c r="P330" s="70"/>
      <c r="Q330" s="70"/>
      <c r="R330" s="70"/>
      <c r="S330" s="70"/>
      <c r="T330" s="70"/>
      <c r="U330" s="70"/>
      <c r="V330" s="70"/>
      <c r="W330" s="70"/>
      <c r="X330" s="70"/>
      <c r="Y330" s="70"/>
      <c r="Z330" s="70"/>
      <c r="AA330" s="70"/>
      <c r="AB330" s="52">
        <f t="shared" si="261"/>
        <v>0</v>
      </c>
      <c r="AC330" s="70"/>
      <c r="AD330" s="70"/>
      <c r="AE330" s="70"/>
      <c r="AF330" s="70"/>
      <c r="AG330" s="70"/>
      <c r="AH330" s="70"/>
      <c r="AI330" s="71"/>
      <c r="AJ330" s="377"/>
      <c r="AK330" s="284">
        <f t="shared" si="265"/>
        <v>36172600</v>
      </c>
      <c r="AL330" s="164" t="b">
        <f t="shared" ref="AL330:AL393" si="266">AK330=G330</f>
        <v>1</v>
      </c>
      <c r="AM330" s="284">
        <f t="shared" ref="AM330:AM393" si="267">G330-AK330</f>
        <v>0</v>
      </c>
      <c r="AN330" s="232"/>
      <c r="AO330" s="232"/>
      <c r="AP330" s="284">
        <f t="shared" si="236"/>
        <v>36172600</v>
      </c>
      <c r="AQ330" s="164" t="b">
        <f t="shared" si="237"/>
        <v>1</v>
      </c>
      <c r="AR330" s="232"/>
      <c r="AS330" s="232"/>
      <c r="AU330" s="335" t="e">
        <f t="shared" si="253"/>
        <v>#REF!</v>
      </c>
      <c r="AV330" s="72" t="e">
        <f t="shared" si="254"/>
        <v>#REF!</v>
      </c>
      <c r="AW330" s="335" t="e">
        <f t="shared" si="191"/>
        <v>#REF!</v>
      </c>
      <c r="AX330" s="336">
        <f t="shared" si="194"/>
        <v>36172600</v>
      </c>
      <c r="AY330" s="152" t="b">
        <f t="shared" si="190"/>
        <v>1</v>
      </c>
    </row>
    <row r="331" spans="1:51" s="40" customFormat="1">
      <c r="A331" s="34"/>
      <c r="B331" s="35"/>
      <c r="C331" s="36"/>
      <c r="D331" s="36"/>
      <c r="E331" s="37"/>
      <c r="F331" s="71"/>
      <c r="G331" s="69"/>
      <c r="H331" s="69"/>
      <c r="I331" s="70"/>
      <c r="J331" s="70"/>
      <c r="K331" s="70"/>
      <c r="L331" s="70"/>
      <c r="M331" s="70"/>
      <c r="N331" s="70"/>
      <c r="O331" s="39"/>
      <c r="P331" s="39"/>
      <c r="Q331" s="39"/>
      <c r="R331" s="39"/>
      <c r="S331" s="39"/>
      <c r="T331" s="39"/>
      <c r="U331" s="39"/>
      <c r="V331" s="39"/>
      <c r="W331" s="39"/>
      <c r="X331" s="39"/>
      <c r="Y331" s="39"/>
      <c r="Z331" s="39"/>
      <c r="AA331" s="39"/>
      <c r="AB331" s="39"/>
      <c r="AC331" s="39"/>
      <c r="AD331" s="39"/>
      <c r="AE331" s="39"/>
      <c r="AF331" s="39"/>
      <c r="AG331" s="39"/>
      <c r="AH331" s="39"/>
      <c r="AI331" s="38"/>
      <c r="AJ331" s="377">
        <f t="shared" ref="AJ331:AJ352" si="268">I331+L331</f>
        <v>0</v>
      </c>
      <c r="AK331" s="284">
        <f t="shared" si="265"/>
        <v>0</v>
      </c>
      <c r="AL331" s="164" t="b">
        <f t="shared" si="266"/>
        <v>1</v>
      </c>
      <c r="AM331" s="284">
        <f t="shared" si="267"/>
        <v>0</v>
      </c>
      <c r="AN331" s="232"/>
      <c r="AO331" s="232"/>
      <c r="AP331" s="284">
        <f t="shared" si="236"/>
        <v>0</v>
      </c>
      <c r="AQ331" s="164" t="b">
        <f t="shared" si="237"/>
        <v>1</v>
      </c>
      <c r="AR331" s="232"/>
      <c r="AS331" s="232"/>
      <c r="AT331" s="153"/>
      <c r="AU331" s="41"/>
      <c r="AV331" s="42"/>
      <c r="AW331" s="96">
        <f t="shared" si="191"/>
        <v>0</v>
      </c>
      <c r="AX331" s="118">
        <f t="shared" si="194"/>
        <v>0</v>
      </c>
      <c r="AY331" s="152" t="b">
        <f t="shared" si="190"/>
        <v>1</v>
      </c>
    </row>
    <row r="332" spans="1:51" s="40" customFormat="1">
      <c r="A332" s="175"/>
      <c r="B332" s="176"/>
      <c r="C332" s="176"/>
      <c r="D332" s="176"/>
      <c r="E332" s="176"/>
      <c r="F332" s="177"/>
      <c r="G332" s="178"/>
      <c r="H332" s="178"/>
      <c r="I332" s="179"/>
      <c r="J332" s="179"/>
      <c r="K332" s="179"/>
      <c r="L332" s="179"/>
      <c r="M332" s="179"/>
      <c r="N332" s="179"/>
      <c r="O332" s="180"/>
      <c r="P332" s="180"/>
      <c r="Q332" s="180"/>
      <c r="R332" s="180"/>
      <c r="S332" s="180"/>
      <c r="T332" s="180"/>
      <c r="U332" s="180"/>
      <c r="V332" s="180"/>
      <c r="W332" s="180"/>
      <c r="X332" s="180"/>
      <c r="Y332" s="180"/>
      <c r="Z332" s="180"/>
      <c r="AA332" s="180"/>
      <c r="AB332" s="180"/>
      <c r="AC332" s="180"/>
      <c r="AD332" s="180"/>
      <c r="AE332" s="180"/>
      <c r="AF332" s="180"/>
      <c r="AG332" s="180"/>
      <c r="AH332" s="180"/>
      <c r="AI332" s="176"/>
      <c r="AJ332" s="377">
        <f t="shared" si="268"/>
        <v>0</v>
      </c>
      <c r="AK332" s="284">
        <f t="shared" si="265"/>
        <v>0</v>
      </c>
      <c r="AL332" s="164" t="b">
        <f t="shared" si="266"/>
        <v>1</v>
      </c>
      <c r="AM332" s="284">
        <f t="shared" si="267"/>
        <v>0</v>
      </c>
      <c r="AN332" s="232"/>
      <c r="AO332" s="232"/>
      <c r="AP332" s="284">
        <f t="shared" si="236"/>
        <v>0</v>
      </c>
      <c r="AQ332" s="164" t="b">
        <f t="shared" si="237"/>
        <v>1</v>
      </c>
      <c r="AR332" s="232"/>
      <c r="AS332" s="232"/>
      <c r="AT332" s="153"/>
      <c r="AU332" s="41"/>
      <c r="AV332" s="42"/>
      <c r="AW332" s="96">
        <f t="shared" si="191"/>
        <v>0</v>
      </c>
      <c r="AX332" s="118">
        <f t="shared" si="194"/>
        <v>0</v>
      </c>
      <c r="AY332" s="152" t="b">
        <f t="shared" si="190"/>
        <v>1</v>
      </c>
    </row>
    <row r="333" spans="1:51" s="40" customFormat="1">
      <c r="A333" s="231"/>
      <c r="B333" s="44"/>
      <c r="C333" s="44"/>
      <c r="D333" s="44"/>
      <c r="E333" s="44"/>
      <c r="F333" s="232"/>
      <c r="G333" s="233"/>
      <c r="H333" s="293">
        <f>I333+3200000</f>
        <v>24266600</v>
      </c>
      <c r="I333" s="294">
        <v>21066600</v>
      </c>
      <c r="J333" s="294" t="e">
        <f>I347+L347</f>
        <v>#REF!</v>
      </c>
      <c r="K333" s="294"/>
      <c r="L333" s="294">
        <v>3200000</v>
      </c>
      <c r="M333" s="294">
        <f>L333-1333400</f>
        <v>1866600</v>
      </c>
      <c r="N333" s="294">
        <f>L333-M333</f>
        <v>1333400</v>
      </c>
      <c r="O333" s="235"/>
      <c r="P333" s="235"/>
      <c r="Q333" s="235"/>
      <c r="R333" s="235"/>
      <c r="S333" s="235"/>
      <c r="T333" s="235"/>
      <c r="U333" s="235"/>
      <c r="V333" s="235"/>
      <c r="W333" s="235"/>
      <c r="X333" s="235"/>
      <c r="Y333" s="235"/>
      <c r="Z333" s="235"/>
      <c r="AA333" s="235"/>
      <c r="AB333" s="235"/>
      <c r="AC333" s="235"/>
      <c r="AD333" s="235"/>
      <c r="AE333" s="235"/>
      <c r="AF333" s="235"/>
      <c r="AG333" s="235"/>
      <c r="AH333" s="235"/>
      <c r="AI333" s="44"/>
      <c r="AJ333" s="377">
        <f t="shared" si="268"/>
        <v>24266600</v>
      </c>
      <c r="AK333" s="284">
        <f t="shared" si="265"/>
        <v>25600000</v>
      </c>
      <c r="AL333" s="164" t="b">
        <f t="shared" si="266"/>
        <v>0</v>
      </c>
      <c r="AM333" s="284">
        <f t="shared" si="267"/>
        <v>-25600000</v>
      </c>
      <c r="AN333" s="232"/>
      <c r="AO333" s="232"/>
      <c r="AP333" s="284">
        <f t="shared" si="236"/>
        <v>25600000</v>
      </c>
      <c r="AQ333" s="164" t="b">
        <f t="shared" si="237"/>
        <v>0</v>
      </c>
      <c r="AR333" s="232"/>
      <c r="AS333" s="232"/>
      <c r="AT333" s="153"/>
      <c r="AU333" s="41"/>
      <c r="AV333" s="42"/>
      <c r="AW333" s="96">
        <f t="shared" si="191"/>
        <v>24266600</v>
      </c>
      <c r="AX333" s="118">
        <f t="shared" si="194"/>
        <v>25600000</v>
      </c>
      <c r="AY333" s="152" t="b">
        <f t="shared" si="190"/>
        <v>0</v>
      </c>
    </row>
    <row r="334" spans="1:51" s="40" customFormat="1">
      <c r="A334" s="181"/>
      <c r="B334" s="182"/>
      <c r="C334" s="182"/>
      <c r="D334" s="182"/>
      <c r="E334" s="182"/>
      <c r="F334" s="183"/>
      <c r="G334" s="184"/>
      <c r="H334" s="184"/>
      <c r="I334" s="185"/>
      <c r="J334" s="185"/>
      <c r="K334" s="185"/>
      <c r="L334" s="185"/>
      <c r="M334" s="185"/>
      <c r="N334" s="185"/>
      <c r="O334" s="186"/>
      <c r="P334" s="186"/>
      <c r="Q334" s="186"/>
      <c r="R334" s="186"/>
      <c r="S334" s="186"/>
      <c r="T334" s="186"/>
      <c r="U334" s="186" t="e">
        <f>10000000-I351</f>
        <v>#REF!</v>
      </c>
      <c r="V334" s="186"/>
      <c r="W334" s="186"/>
      <c r="X334" s="186"/>
      <c r="Y334" s="186"/>
      <c r="Z334" s="186"/>
      <c r="AA334" s="186"/>
      <c r="AB334" s="186"/>
      <c r="AC334" s="186"/>
      <c r="AD334" s="186"/>
      <c r="AE334" s="186"/>
      <c r="AF334" s="186"/>
      <c r="AG334" s="186"/>
      <c r="AH334" s="186"/>
      <c r="AI334" s="182"/>
      <c r="AJ334" s="377">
        <f t="shared" si="268"/>
        <v>0</v>
      </c>
      <c r="AK334" s="284">
        <f t="shared" si="265"/>
        <v>0</v>
      </c>
      <c r="AL334" s="164" t="b">
        <f t="shared" si="266"/>
        <v>1</v>
      </c>
      <c r="AM334" s="284">
        <f t="shared" si="267"/>
        <v>0</v>
      </c>
      <c r="AN334" s="232"/>
      <c r="AO334" s="232"/>
      <c r="AP334" s="284">
        <f t="shared" si="236"/>
        <v>0</v>
      </c>
      <c r="AQ334" s="164" t="b">
        <f t="shared" si="237"/>
        <v>1</v>
      </c>
      <c r="AR334" s="232"/>
      <c r="AS334" s="232"/>
      <c r="AT334" s="153"/>
      <c r="AU334" s="41"/>
      <c r="AV334" s="42"/>
      <c r="AW334" s="96" t="e">
        <f t="shared" si="191"/>
        <v>#REF!</v>
      </c>
      <c r="AX334" s="118">
        <f t="shared" si="194"/>
        <v>0</v>
      </c>
      <c r="AY334" s="152" t="b">
        <f t="shared" si="190"/>
        <v>1</v>
      </c>
    </row>
    <row r="335" spans="1:51" s="3" customFormat="1">
      <c r="A335" s="632" t="s">
        <v>0</v>
      </c>
      <c r="B335" s="632" t="s">
        <v>1</v>
      </c>
      <c r="C335" s="632"/>
      <c r="D335" s="632"/>
      <c r="E335" s="632"/>
      <c r="F335" s="632" t="s">
        <v>3</v>
      </c>
      <c r="G335" s="632" t="s">
        <v>4</v>
      </c>
      <c r="H335" s="637" t="s">
        <v>387</v>
      </c>
      <c r="I335" s="638"/>
      <c r="J335" s="638"/>
      <c r="K335" s="638"/>
      <c r="L335" s="638"/>
      <c r="M335" s="638"/>
      <c r="N335" s="638"/>
      <c r="O335" s="638"/>
      <c r="P335" s="638"/>
      <c r="Q335" s="638"/>
      <c r="R335" s="638"/>
      <c r="S335" s="638"/>
      <c r="T335" s="638"/>
      <c r="U335" s="638"/>
      <c r="V335" s="638"/>
      <c r="W335" s="638"/>
      <c r="X335" s="638"/>
      <c r="Y335" s="638"/>
      <c r="Z335" s="638"/>
      <c r="AA335" s="638"/>
      <c r="AB335" s="638"/>
      <c r="AC335" s="638"/>
      <c r="AD335" s="638"/>
      <c r="AE335" s="638"/>
      <c r="AF335" s="638"/>
      <c r="AG335" s="543"/>
      <c r="AH335" s="544"/>
      <c r="AI335" s="632" t="s">
        <v>11</v>
      </c>
      <c r="AJ335" s="375"/>
      <c r="AK335" s="284"/>
      <c r="AL335" s="164"/>
      <c r="AM335" s="328" t="e">
        <f t="shared" si="267"/>
        <v>#VALUE!</v>
      </c>
      <c r="AN335" s="311"/>
      <c r="AO335" s="311"/>
      <c r="AP335" s="284" t="e">
        <f t="shared" si="236"/>
        <v>#VALUE!</v>
      </c>
      <c r="AQ335" s="164" t="e">
        <f t="shared" si="237"/>
        <v>#VALUE!</v>
      </c>
      <c r="AR335" s="311"/>
      <c r="AS335" s="311"/>
      <c r="AT335" s="152"/>
      <c r="AW335" s="96">
        <f t="shared" si="191"/>
        <v>0</v>
      </c>
      <c r="AX335" s="118" t="e">
        <f t="shared" si="194"/>
        <v>#VALUE!</v>
      </c>
      <c r="AY335" s="152" t="e">
        <f t="shared" si="190"/>
        <v>#VALUE!</v>
      </c>
    </row>
    <row r="336" spans="1:51" s="3" customFormat="1">
      <c r="A336" s="633"/>
      <c r="B336" s="633"/>
      <c r="C336" s="633"/>
      <c r="D336" s="633"/>
      <c r="E336" s="633"/>
      <c r="F336" s="633"/>
      <c r="G336" s="633"/>
      <c r="H336" s="634" t="s">
        <v>5</v>
      </c>
      <c r="I336" s="635"/>
      <c r="J336" s="636"/>
      <c r="K336" s="634" t="s">
        <v>240</v>
      </c>
      <c r="L336" s="635"/>
      <c r="M336" s="636"/>
      <c r="N336" s="634" t="s">
        <v>6</v>
      </c>
      <c r="O336" s="635"/>
      <c r="P336" s="636"/>
      <c r="Q336" s="634" t="s">
        <v>273</v>
      </c>
      <c r="R336" s="635"/>
      <c r="S336" s="636"/>
      <c r="T336" s="634" t="s">
        <v>9</v>
      </c>
      <c r="U336" s="635"/>
      <c r="V336" s="636"/>
      <c r="W336" s="637" t="s">
        <v>374</v>
      </c>
      <c r="X336" s="638"/>
      <c r="Y336" s="639"/>
      <c r="Z336" s="634" t="s">
        <v>272</v>
      </c>
      <c r="AA336" s="635"/>
      <c r="AB336" s="636"/>
      <c r="AC336" s="637" t="s">
        <v>375</v>
      </c>
      <c r="AD336" s="638"/>
      <c r="AE336" s="639"/>
      <c r="AF336" s="637" t="s">
        <v>376</v>
      </c>
      <c r="AG336" s="638"/>
      <c r="AH336" s="639"/>
      <c r="AI336" s="633"/>
      <c r="AJ336" s="375"/>
      <c r="AK336" s="284"/>
      <c r="AL336" s="164"/>
      <c r="AM336" s="328">
        <f t="shared" si="267"/>
        <v>0</v>
      </c>
      <c r="AN336" s="311"/>
      <c r="AO336" s="311"/>
      <c r="AP336" s="284" t="e">
        <f t="shared" si="236"/>
        <v>#VALUE!</v>
      </c>
      <c r="AQ336" s="164" t="e">
        <f t="shared" si="237"/>
        <v>#VALUE!</v>
      </c>
      <c r="AR336" s="311"/>
      <c r="AS336" s="311"/>
      <c r="AT336" s="152"/>
      <c r="AW336" s="96" t="e">
        <f>I336+L336+O336+R336+U336+W336</f>
        <v>#VALUE!</v>
      </c>
      <c r="AX336" s="118" t="e">
        <f>H336+K336+N336+Q336+T336+#REF!</f>
        <v>#VALUE!</v>
      </c>
      <c r="AY336" s="152" t="e">
        <f t="shared" si="190"/>
        <v>#VALUE!</v>
      </c>
    </row>
    <row r="337" spans="1:51">
      <c r="A337" s="142"/>
      <c r="B337" s="143"/>
      <c r="C337" s="144"/>
      <c r="D337" s="144"/>
      <c r="E337" s="145"/>
      <c r="F337" s="146"/>
      <c r="G337" s="146"/>
      <c r="H337" s="491" t="s">
        <v>237</v>
      </c>
      <c r="I337" s="141" t="s">
        <v>238</v>
      </c>
      <c r="J337" s="489" t="s">
        <v>235</v>
      </c>
      <c r="K337" s="491" t="s">
        <v>237</v>
      </c>
      <c r="L337" s="141" t="s">
        <v>238</v>
      </c>
      <c r="M337" s="489" t="s">
        <v>235</v>
      </c>
      <c r="N337" s="491" t="s">
        <v>237</v>
      </c>
      <c r="O337" s="141" t="s">
        <v>238</v>
      </c>
      <c r="P337" s="489" t="s">
        <v>235</v>
      </c>
      <c r="Q337" s="491" t="s">
        <v>237</v>
      </c>
      <c r="R337" s="141" t="s">
        <v>238</v>
      </c>
      <c r="S337" s="489" t="s">
        <v>235</v>
      </c>
      <c r="T337" s="491" t="s">
        <v>237</v>
      </c>
      <c r="U337" s="141" t="s">
        <v>238</v>
      </c>
      <c r="V337" s="489" t="s">
        <v>235</v>
      </c>
      <c r="W337" s="491" t="s">
        <v>237</v>
      </c>
      <c r="X337" s="141" t="s">
        <v>238</v>
      </c>
      <c r="Y337" s="489" t="s">
        <v>235</v>
      </c>
      <c r="Z337" s="491" t="s">
        <v>237</v>
      </c>
      <c r="AA337" s="141" t="s">
        <v>238</v>
      </c>
      <c r="AB337" s="489" t="s">
        <v>235</v>
      </c>
      <c r="AC337" s="491" t="s">
        <v>237</v>
      </c>
      <c r="AD337" s="141" t="s">
        <v>238</v>
      </c>
      <c r="AE337" s="489" t="s">
        <v>235</v>
      </c>
      <c r="AF337" s="491" t="s">
        <v>237</v>
      </c>
      <c r="AG337" s="141" t="s">
        <v>238</v>
      </c>
      <c r="AH337" s="489" t="s">
        <v>235</v>
      </c>
      <c r="AI337" s="146"/>
      <c r="AJ337" s="376"/>
      <c r="AK337" s="284"/>
      <c r="AL337" s="164"/>
      <c r="AM337" s="328">
        <f t="shared" si="267"/>
        <v>0</v>
      </c>
      <c r="AN337" s="278"/>
      <c r="AO337" s="278"/>
      <c r="AP337" s="284" t="e">
        <f t="shared" si="236"/>
        <v>#VALUE!</v>
      </c>
      <c r="AQ337" s="164" t="e">
        <f t="shared" si="237"/>
        <v>#VALUE!</v>
      </c>
      <c r="AR337" s="278"/>
      <c r="AS337" s="278"/>
      <c r="AW337" s="96" t="e">
        <f t="shared" ref="AW337" si="269">I337+L337+O337+R337+U337+X337</f>
        <v>#VALUE!</v>
      </c>
      <c r="AX337" s="118" t="e">
        <f t="shared" ref="AX337" si="270">H337+K337+N337+Q337+T337+W337</f>
        <v>#VALUE!</v>
      </c>
      <c r="AY337" s="152" t="e">
        <f t="shared" si="190"/>
        <v>#VALUE!</v>
      </c>
    </row>
    <row r="338" spans="1:51">
      <c r="A338" s="147"/>
      <c r="B338" s="148"/>
      <c r="C338" s="149"/>
      <c r="D338" s="149"/>
      <c r="E338" s="150"/>
      <c r="F338" s="151"/>
      <c r="G338" s="151"/>
      <c r="H338" s="151"/>
      <c r="I338" s="151"/>
      <c r="J338" s="151"/>
      <c r="K338" s="151"/>
      <c r="L338" s="151"/>
      <c r="M338" s="151"/>
      <c r="N338" s="151"/>
      <c r="O338" s="151"/>
      <c r="P338" s="151"/>
      <c r="Q338" s="151"/>
      <c r="R338" s="151"/>
      <c r="S338" s="151"/>
      <c r="T338" s="151"/>
      <c r="U338" s="151"/>
      <c r="V338" s="151"/>
      <c r="W338" s="151"/>
      <c r="X338" s="151"/>
      <c r="Y338" s="151"/>
      <c r="Z338" s="151"/>
      <c r="AA338" s="151"/>
      <c r="AB338" s="151"/>
      <c r="AC338" s="151"/>
      <c r="AD338" s="151"/>
      <c r="AE338" s="151"/>
      <c r="AF338" s="151"/>
      <c r="AG338" s="151"/>
      <c r="AH338" s="151"/>
      <c r="AI338" s="151"/>
      <c r="AJ338" s="377">
        <f t="shared" si="268"/>
        <v>0</v>
      </c>
      <c r="AK338" s="284">
        <f t="shared" si="265"/>
        <v>0</v>
      </c>
      <c r="AL338" s="164" t="b">
        <f t="shared" si="266"/>
        <v>1</v>
      </c>
      <c r="AM338" s="284">
        <f t="shared" si="267"/>
        <v>0</v>
      </c>
      <c r="AN338" s="278"/>
      <c r="AO338" s="278"/>
      <c r="AP338" s="284">
        <f t="shared" si="236"/>
        <v>0</v>
      </c>
      <c r="AQ338" s="164" t="b">
        <f t="shared" si="237"/>
        <v>1</v>
      </c>
      <c r="AR338" s="278"/>
      <c r="AS338" s="278"/>
      <c r="AV338" s="42" t="b">
        <f t="shared" ref="AV338" si="271">G338=AU338</f>
        <v>1</v>
      </c>
      <c r="AW338" s="96">
        <f t="shared" si="191"/>
        <v>0</v>
      </c>
      <c r="AX338" s="118">
        <f t="shared" si="194"/>
        <v>0</v>
      </c>
      <c r="AY338" s="152" t="b">
        <f t="shared" si="190"/>
        <v>1</v>
      </c>
    </row>
    <row r="339" spans="1:51" s="16" customFormat="1">
      <c r="A339" s="26">
        <v>5</v>
      </c>
      <c r="B339" s="653" t="s">
        <v>128</v>
      </c>
      <c r="C339" s="654"/>
      <c r="D339" s="654"/>
      <c r="E339" s="655"/>
      <c r="F339" s="30" t="s">
        <v>160</v>
      </c>
      <c r="G339" s="17">
        <f>G340</f>
        <v>196427200</v>
      </c>
      <c r="H339" s="17">
        <f t="shared" ref="H339:AF339" si="272">H340</f>
        <v>68350000</v>
      </c>
      <c r="I339" s="17" t="e">
        <f t="shared" si="272"/>
        <v>#REF!</v>
      </c>
      <c r="J339" s="17" t="e">
        <f t="shared" si="272"/>
        <v>#REF!</v>
      </c>
      <c r="K339" s="17">
        <f t="shared" si="272"/>
        <v>0</v>
      </c>
      <c r="L339" s="17" t="e">
        <f t="shared" si="272"/>
        <v>#REF!</v>
      </c>
      <c r="M339" s="17" t="e">
        <f t="shared" si="272"/>
        <v>#REF!</v>
      </c>
      <c r="N339" s="17">
        <f t="shared" si="272"/>
        <v>128077200</v>
      </c>
      <c r="O339" s="17">
        <f t="shared" si="272"/>
        <v>0</v>
      </c>
      <c r="P339" s="17">
        <f t="shared" si="272"/>
        <v>0</v>
      </c>
      <c r="Q339" s="17">
        <f t="shared" si="272"/>
        <v>0</v>
      </c>
      <c r="R339" s="17">
        <f t="shared" si="272"/>
        <v>0</v>
      </c>
      <c r="S339" s="17">
        <f t="shared" si="272"/>
        <v>0</v>
      </c>
      <c r="T339" s="17">
        <f t="shared" si="272"/>
        <v>0</v>
      </c>
      <c r="U339" s="17">
        <f t="shared" si="272"/>
        <v>0</v>
      </c>
      <c r="V339" s="17">
        <f t="shared" si="272"/>
        <v>0</v>
      </c>
      <c r="W339" s="17">
        <f t="shared" si="272"/>
        <v>0</v>
      </c>
      <c r="X339" s="17">
        <f t="shared" si="272"/>
        <v>0</v>
      </c>
      <c r="Y339" s="17">
        <f t="shared" si="272"/>
        <v>0</v>
      </c>
      <c r="Z339" s="17">
        <f t="shared" si="272"/>
        <v>0</v>
      </c>
      <c r="AA339" s="17">
        <f t="shared" si="272"/>
        <v>0</v>
      </c>
      <c r="AB339" s="17">
        <f t="shared" si="272"/>
        <v>0</v>
      </c>
      <c r="AC339" s="17">
        <f t="shared" si="272"/>
        <v>0</v>
      </c>
      <c r="AD339" s="17">
        <f t="shared" si="272"/>
        <v>0</v>
      </c>
      <c r="AE339" s="17">
        <f t="shared" si="272"/>
        <v>0</v>
      </c>
      <c r="AF339" s="17">
        <f t="shared" si="272"/>
        <v>0</v>
      </c>
      <c r="AG339" s="17">
        <f t="shared" ref="AG339:AH339" si="273">AG340</f>
        <v>0</v>
      </c>
      <c r="AH339" s="17">
        <f t="shared" si="273"/>
        <v>0</v>
      </c>
      <c r="AI339" s="15"/>
      <c r="AJ339" s="377" t="e">
        <f t="shared" si="268"/>
        <v>#REF!</v>
      </c>
      <c r="AK339" s="284">
        <f t="shared" si="265"/>
        <v>196427200</v>
      </c>
      <c r="AL339" s="164" t="b">
        <f t="shared" si="266"/>
        <v>1</v>
      </c>
      <c r="AM339" s="284">
        <f t="shared" si="267"/>
        <v>0</v>
      </c>
      <c r="AN339" s="221"/>
      <c r="AO339" s="221"/>
      <c r="AP339" s="284">
        <f t="shared" si="236"/>
        <v>196427200</v>
      </c>
      <c r="AQ339" s="164" t="b">
        <f t="shared" si="237"/>
        <v>1</v>
      </c>
      <c r="AR339" s="221"/>
      <c r="AS339" s="221"/>
      <c r="AT339" s="25"/>
      <c r="AU339" s="104" t="e">
        <f t="shared" si="253"/>
        <v>#REF!</v>
      </c>
      <c r="AV339" s="105" t="e">
        <f t="shared" si="254"/>
        <v>#REF!</v>
      </c>
      <c r="AW339" s="96" t="e">
        <f t="shared" si="191"/>
        <v>#REF!</v>
      </c>
      <c r="AX339" s="118">
        <f t="shared" si="194"/>
        <v>196427200</v>
      </c>
      <c r="AY339" s="152" t="b">
        <f t="shared" si="190"/>
        <v>1</v>
      </c>
    </row>
    <row r="340" spans="1:51" s="110" customFormat="1">
      <c r="A340" s="119"/>
      <c r="B340" s="108" t="s">
        <v>22</v>
      </c>
      <c r="C340" s="630" t="s">
        <v>127</v>
      </c>
      <c r="D340" s="651"/>
      <c r="E340" s="652"/>
      <c r="F340" s="94" t="s">
        <v>129</v>
      </c>
      <c r="G340" s="116">
        <f>G344+G341</f>
        <v>196427200</v>
      </c>
      <c r="H340" s="116">
        <f t="shared" ref="H340:AF340" si="274">H344+H341</f>
        <v>68350000</v>
      </c>
      <c r="I340" s="116" t="e">
        <f t="shared" si="274"/>
        <v>#REF!</v>
      </c>
      <c r="J340" s="116" t="e">
        <f t="shared" si="274"/>
        <v>#REF!</v>
      </c>
      <c r="K340" s="116">
        <f t="shared" si="274"/>
        <v>0</v>
      </c>
      <c r="L340" s="116" t="e">
        <f t="shared" si="274"/>
        <v>#REF!</v>
      </c>
      <c r="M340" s="116" t="e">
        <f t="shared" si="274"/>
        <v>#REF!</v>
      </c>
      <c r="N340" s="116">
        <f t="shared" si="274"/>
        <v>128077200</v>
      </c>
      <c r="O340" s="116">
        <f t="shared" si="274"/>
        <v>0</v>
      </c>
      <c r="P340" s="116">
        <f t="shared" si="274"/>
        <v>0</v>
      </c>
      <c r="Q340" s="116">
        <f t="shared" si="274"/>
        <v>0</v>
      </c>
      <c r="R340" s="116">
        <f t="shared" si="274"/>
        <v>0</v>
      </c>
      <c r="S340" s="116">
        <f t="shared" si="274"/>
        <v>0</v>
      </c>
      <c r="T340" s="116">
        <f t="shared" si="274"/>
        <v>0</v>
      </c>
      <c r="U340" s="116">
        <f t="shared" si="274"/>
        <v>0</v>
      </c>
      <c r="V340" s="116">
        <f t="shared" si="274"/>
        <v>0</v>
      </c>
      <c r="W340" s="116">
        <f t="shared" si="274"/>
        <v>0</v>
      </c>
      <c r="X340" s="116">
        <f t="shared" si="274"/>
        <v>0</v>
      </c>
      <c r="Y340" s="116">
        <f t="shared" si="274"/>
        <v>0</v>
      </c>
      <c r="Z340" s="116">
        <f t="shared" si="274"/>
        <v>0</v>
      </c>
      <c r="AA340" s="116">
        <f t="shared" si="274"/>
        <v>0</v>
      </c>
      <c r="AB340" s="116">
        <f t="shared" si="274"/>
        <v>0</v>
      </c>
      <c r="AC340" s="116">
        <f t="shared" si="274"/>
        <v>0</v>
      </c>
      <c r="AD340" s="116">
        <f t="shared" si="274"/>
        <v>0</v>
      </c>
      <c r="AE340" s="116">
        <f t="shared" si="274"/>
        <v>0</v>
      </c>
      <c r="AF340" s="116">
        <f t="shared" si="274"/>
        <v>0</v>
      </c>
      <c r="AG340" s="116">
        <f t="shared" ref="AG340:AH340" si="275">AG344+AG341</f>
        <v>0</v>
      </c>
      <c r="AH340" s="116">
        <f t="shared" si="275"/>
        <v>0</v>
      </c>
      <c r="AI340" s="94"/>
      <c r="AJ340" s="575" t="e">
        <f t="shared" si="268"/>
        <v>#REF!</v>
      </c>
      <c r="AK340" s="576">
        <f t="shared" si="265"/>
        <v>196427200</v>
      </c>
      <c r="AL340" s="577" t="b">
        <f t="shared" si="266"/>
        <v>1</v>
      </c>
      <c r="AM340" s="576">
        <f t="shared" si="267"/>
        <v>0</v>
      </c>
      <c r="AN340" s="578"/>
      <c r="AO340" s="578"/>
      <c r="AP340" s="576">
        <f t="shared" si="236"/>
        <v>196427200</v>
      </c>
      <c r="AQ340" s="577" t="b">
        <f t="shared" si="237"/>
        <v>1</v>
      </c>
      <c r="AR340" s="578"/>
      <c r="AS340" s="578"/>
      <c r="AT340" s="579"/>
      <c r="AU340" s="118" t="e">
        <f t="shared" si="253"/>
        <v>#REF!</v>
      </c>
      <c r="AV340" s="110" t="e">
        <f t="shared" si="254"/>
        <v>#REF!</v>
      </c>
      <c r="AW340" s="111" t="e">
        <f t="shared" si="191"/>
        <v>#REF!</v>
      </c>
      <c r="AX340" s="118">
        <f t="shared" si="194"/>
        <v>196427200</v>
      </c>
      <c r="AY340" s="117" t="b">
        <f t="shared" si="190"/>
        <v>1</v>
      </c>
    </row>
    <row r="341" spans="1:51" s="25" customFormat="1">
      <c r="A341" s="29"/>
      <c r="B341" s="353"/>
      <c r="C341" s="20"/>
      <c r="D341" s="656" t="s">
        <v>14</v>
      </c>
      <c r="E341" s="657"/>
      <c r="F341" s="51" t="s">
        <v>131</v>
      </c>
      <c r="G341" s="24">
        <f>G342+G343</f>
        <v>66000000</v>
      </c>
      <c r="H341" s="24">
        <f t="shared" ref="H341:AF341" si="276">H342+H343</f>
        <v>25500000</v>
      </c>
      <c r="I341" s="24">
        <f t="shared" si="276"/>
        <v>0</v>
      </c>
      <c r="J341" s="24">
        <f t="shared" si="276"/>
        <v>0</v>
      </c>
      <c r="K341" s="24">
        <f t="shared" si="276"/>
        <v>0</v>
      </c>
      <c r="L341" s="24">
        <f t="shared" si="276"/>
        <v>0</v>
      </c>
      <c r="M341" s="24">
        <f t="shared" si="276"/>
        <v>0</v>
      </c>
      <c r="N341" s="24">
        <f t="shared" si="276"/>
        <v>40500000</v>
      </c>
      <c r="O341" s="24">
        <f t="shared" si="276"/>
        <v>0</v>
      </c>
      <c r="P341" s="24">
        <f t="shared" si="276"/>
        <v>0</v>
      </c>
      <c r="Q341" s="24">
        <f t="shared" si="276"/>
        <v>0</v>
      </c>
      <c r="R341" s="24">
        <f t="shared" si="276"/>
        <v>0</v>
      </c>
      <c r="S341" s="24">
        <f t="shared" si="276"/>
        <v>0</v>
      </c>
      <c r="T341" s="24">
        <f t="shared" si="276"/>
        <v>0</v>
      </c>
      <c r="U341" s="24">
        <f t="shared" si="276"/>
        <v>0</v>
      </c>
      <c r="V341" s="24">
        <f t="shared" si="276"/>
        <v>0</v>
      </c>
      <c r="W341" s="24">
        <f t="shared" si="276"/>
        <v>0</v>
      </c>
      <c r="X341" s="24">
        <f t="shared" si="276"/>
        <v>0</v>
      </c>
      <c r="Y341" s="24">
        <f t="shared" si="276"/>
        <v>0</v>
      </c>
      <c r="Z341" s="24">
        <f t="shared" si="276"/>
        <v>0</v>
      </c>
      <c r="AA341" s="24">
        <f t="shared" si="276"/>
        <v>0</v>
      </c>
      <c r="AB341" s="24">
        <f t="shared" si="276"/>
        <v>0</v>
      </c>
      <c r="AC341" s="24">
        <f t="shared" si="276"/>
        <v>0</v>
      </c>
      <c r="AD341" s="24">
        <f t="shared" si="276"/>
        <v>0</v>
      </c>
      <c r="AE341" s="24">
        <f t="shared" si="276"/>
        <v>0</v>
      </c>
      <c r="AF341" s="24">
        <f t="shared" si="276"/>
        <v>0</v>
      </c>
      <c r="AG341" s="24">
        <f t="shared" ref="AG341:AI341" si="277">AG343</f>
        <v>0</v>
      </c>
      <c r="AH341" s="24">
        <f t="shared" si="277"/>
        <v>0</v>
      </c>
      <c r="AI341" s="24">
        <f t="shared" si="277"/>
        <v>0</v>
      </c>
      <c r="AJ341" s="377"/>
      <c r="AK341" s="284"/>
      <c r="AL341" s="164"/>
      <c r="AM341" s="284"/>
      <c r="AN341" s="221"/>
      <c r="AO341" s="221"/>
      <c r="AP341" s="284">
        <f t="shared" si="236"/>
        <v>66000000</v>
      </c>
      <c r="AQ341" s="164" t="b">
        <f t="shared" si="237"/>
        <v>1</v>
      </c>
      <c r="AR341" s="221"/>
      <c r="AS341" s="221"/>
      <c r="AT341" s="236"/>
      <c r="AU341" s="336"/>
      <c r="AW341" s="335"/>
      <c r="AX341" s="336"/>
      <c r="AY341" s="152"/>
    </row>
    <row r="342" spans="1:51" s="25" customFormat="1">
      <c r="A342" s="29"/>
      <c r="B342" s="353"/>
      <c r="C342" s="20"/>
      <c r="D342" s="429"/>
      <c r="E342" s="454" t="s">
        <v>47</v>
      </c>
      <c r="F342" s="51" t="s">
        <v>48</v>
      </c>
      <c r="G342" s="455">
        <v>42000000</v>
      </c>
      <c r="H342" s="455">
        <v>10500000</v>
      </c>
      <c r="I342" s="24"/>
      <c r="J342" s="24"/>
      <c r="K342" s="24"/>
      <c r="L342" s="24"/>
      <c r="M342" s="24"/>
      <c r="N342" s="24">
        <f>G342-H342</f>
        <v>31500000</v>
      </c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377"/>
      <c r="AK342" s="284"/>
      <c r="AL342" s="164"/>
      <c r="AM342" s="284"/>
      <c r="AN342" s="221"/>
      <c r="AO342" s="221"/>
      <c r="AP342" s="284">
        <f t="shared" si="236"/>
        <v>42000000</v>
      </c>
      <c r="AQ342" s="164" t="b">
        <f t="shared" si="237"/>
        <v>1</v>
      </c>
      <c r="AR342" s="221"/>
      <c r="AS342" s="221"/>
      <c r="AT342" s="236"/>
      <c r="AU342" s="336"/>
      <c r="AW342" s="335"/>
      <c r="AX342" s="336"/>
      <c r="AY342" s="152"/>
    </row>
    <row r="343" spans="1:51" s="54" customFormat="1">
      <c r="A343" s="50"/>
      <c r="B343" s="355"/>
      <c r="C343" s="187"/>
      <c r="D343" s="363"/>
      <c r="E343" s="88" t="s">
        <v>166</v>
      </c>
      <c r="F343" s="71" t="s">
        <v>167</v>
      </c>
      <c r="G343" s="52">
        <v>24000000</v>
      </c>
      <c r="H343" s="52">
        <v>15000000</v>
      </c>
      <c r="I343" s="52"/>
      <c r="J343" s="52"/>
      <c r="K343" s="52"/>
      <c r="L343" s="52"/>
      <c r="M343" s="52"/>
      <c r="N343" s="52">
        <f>G343-H343</f>
        <v>9000000</v>
      </c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2"/>
      <c r="Z343" s="52"/>
      <c r="AA343" s="52"/>
      <c r="AB343" s="52">
        <f>Z343-AA343</f>
        <v>0</v>
      </c>
      <c r="AC343" s="52"/>
      <c r="AD343" s="52"/>
      <c r="AE343" s="52"/>
      <c r="AF343" s="52"/>
      <c r="AG343" s="52"/>
      <c r="AH343" s="52"/>
      <c r="AI343" s="51"/>
      <c r="AJ343" s="377"/>
      <c r="AK343" s="357"/>
      <c r="AL343" s="200"/>
      <c r="AM343" s="357"/>
      <c r="AN343" s="200"/>
      <c r="AO343" s="200"/>
      <c r="AP343" s="284">
        <f t="shared" si="236"/>
        <v>24000000</v>
      </c>
      <c r="AQ343" s="164" t="b">
        <f t="shared" si="237"/>
        <v>1</v>
      </c>
      <c r="AR343" s="200"/>
      <c r="AS343" s="200"/>
      <c r="AT343" s="358"/>
      <c r="AU343" s="64"/>
      <c r="AW343" s="335"/>
      <c r="AX343" s="64"/>
      <c r="AY343" s="359"/>
    </row>
    <row r="344" spans="1:51" s="80" customFormat="1">
      <c r="A344" s="337"/>
      <c r="B344" s="338"/>
      <c r="C344" s="339"/>
      <c r="D344" s="645" t="s">
        <v>15</v>
      </c>
      <c r="E344" s="646"/>
      <c r="F344" s="81" t="s">
        <v>130</v>
      </c>
      <c r="G344" s="87">
        <f t="shared" ref="G344:AI344" si="278">SUM(G345:G352)</f>
        <v>130427200</v>
      </c>
      <c r="H344" s="87">
        <f t="shared" si="278"/>
        <v>42850000</v>
      </c>
      <c r="I344" s="87" t="e">
        <f t="shared" si="278"/>
        <v>#REF!</v>
      </c>
      <c r="J344" s="87" t="e">
        <f t="shared" si="278"/>
        <v>#REF!</v>
      </c>
      <c r="K344" s="87">
        <f t="shared" si="278"/>
        <v>0</v>
      </c>
      <c r="L344" s="87" t="e">
        <f t="shared" si="278"/>
        <v>#REF!</v>
      </c>
      <c r="M344" s="87" t="e">
        <f t="shared" si="278"/>
        <v>#REF!</v>
      </c>
      <c r="N344" s="87">
        <f t="shared" si="278"/>
        <v>87577200</v>
      </c>
      <c r="O344" s="87">
        <f t="shared" si="278"/>
        <v>0</v>
      </c>
      <c r="P344" s="87">
        <f t="shared" si="278"/>
        <v>0</v>
      </c>
      <c r="Q344" s="87">
        <f t="shared" si="278"/>
        <v>0</v>
      </c>
      <c r="R344" s="87">
        <f t="shared" si="278"/>
        <v>0</v>
      </c>
      <c r="S344" s="87">
        <f t="shared" si="278"/>
        <v>0</v>
      </c>
      <c r="T344" s="87">
        <f t="shared" si="278"/>
        <v>0</v>
      </c>
      <c r="U344" s="87">
        <f t="shared" si="278"/>
        <v>0</v>
      </c>
      <c r="V344" s="87">
        <f t="shared" si="278"/>
        <v>0</v>
      </c>
      <c r="W344" s="87">
        <f t="shared" si="278"/>
        <v>0</v>
      </c>
      <c r="X344" s="87">
        <f t="shared" si="278"/>
        <v>0</v>
      </c>
      <c r="Y344" s="87">
        <f t="shared" si="278"/>
        <v>0</v>
      </c>
      <c r="Z344" s="87">
        <f t="shared" si="278"/>
        <v>0</v>
      </c>
      <c r="AA344" s="87">
        <f t="shared" si="278"/>
        <v>0</v>
      </c>
      <c r="AB344" s="87">
        <f t="shared" si="278"/>
        <v>0</v>
      </c>
      <c r="AC344" s="87">
        <f t="shared" si="278"/>
        <v>0</v>
      </c>
      <c r="AD344" s="87">
        <f t="shared" si="278"/>
        <v>0</v>
      </c>
      <c r="AE344" s="87">
        <f t="shared" si="278"/>
        <v>0</v>
      </c>
      <c r="AF344" s="87">
        <f t="shared" si="278"/>
        <v>0</v>
      </c>
      <c r="AG344" s="87">
        <f t="shared" si="278"/>
        <v>0</v>
      </c>
      <c r="AH344" s="87">
        <f t="shared" si="278"/>
        <v>0</v>
      </c>
      <c r="AI344" s="87">
        <f t="shared" si="278"/>
        <v>0</v>
      </c>
      <c r="AJ344" s="377" t="e">
        <f t="shared" si="268"/>
        <v>#REF!</v>
      </c>
      <c r="AK344" s="284">
        <f t="shared" si="265"/>
        <v>130427200</v>
      </c>
      <c r="AL344" s="164" t="b">
        <f t="shared" si="266"/>
        <v>1</v>
      </c>
      <c r="AM344" s="284">
        <f t="shared" si="267"/>
        <v>0</v>
      </c>
      <c r="AN344" s="164"/>
      <c r="AO344" s="164"/>
      <c r="AP344" s="284">
        <f t="shared" si="236"/>
        <v>130427200</v>
      </c>
      <c r="AQ344" s="164" t="b">
        <f t="shared" si="237"/>
        <v>1</v>
      </c>
      <c r="AR344" s="164"/>
      <c r="AS344" s="164"/>
      <c r="AU344" s="341" t="e">
        <f t="shared" si="253"/>
        <v>#REF!</v>
      </c>
      <c r="AV344" s="59" t="e">
        <f t="shared" si="254"/>
        <v>#REF!</v>
      </c>
      <c r="AW344" s="335" t="e">
        <f t="shared" si="191"/>
        <v>#REF!</v>
      </c>
      <c r="AX344" s="336">
        <f t="shared" si="194"/>
        <v>130427200</v>
      </c>
      <c r="AY344" s="152" t="b">
        <f t="shared" ref="AY344:AY402" si="279">G344=AX344</f>
        <v>1</v>
      </c>
    </row>
    <row r="345" spans="1:51" s="153" customFormat="1">
      <c r="A345" s="332"/>
      <c r="B345" s="333"/>
      <c r="C345" s="334"/>
      <c r="D345" s="334"/>
      <c r="E345" s="88" t="s">
        <v>55</v>
      </c>
      <c r="F345" s="71" t="s">
        <v>56</v>
      </c>
      <c r="G345" s="69">
        <v>8009500</v>
      </c>
      <c r="H345" s="69">
        <v>5000000</v>
      </c>
      <c r="I345" s="70" t="e">
        <f>#REF!</f>
        <v>#REF!</v>
      </c>
      <c r="J345" s="70" t="e">
        <f>H345-I345</f>
        <v>#REF!</v>
      </c>
      <c r="K345" s="70"/>
      <c r="L345" s="70"/>
      <c r="M345" s="70">
        <f>K345-L345</f>
        <v>0</v>
      </c>
      <c r="N345" s="70">
        <f>G345-H345</f>
        <v>3009500</v>
      </c>
      <c r="O345" s="70"/>
      <c r="P345" s="70"/>
      <c r="Q345" s="70"/>
      <c r="R345" s="70"/>
      <c r="S345" s="70"/>
      <c r="T345" s="70"/>
      <c r="U345" s="70"/>
      <c r="V345" s="70"/>
      <c r="W345" s="70"/>
      <c r="X345" s="70"/>
      <c r="Y345" s="70"/>
      <c r="Z345" s="70"/>
      <c r="AA345" s="70"/>
      <c r="AB345" s="70"/>
      <c r="AC345" s="70"/>
      <c r="AD345" s="70"/>
      <c r="AE345" s="70"/>
      <c r="AF345" s="70"/>
      <c r="AG345" s="70"/>
      <c r="AH345" s="70"/>
      <c r="AI345" s="71"/>
      <c r="AJ345" s="377" t="e">
        <f t="shared" si="268"/>
        <v>#REF!</v>
      </c>
      <c r="AK345" s="284">
        <f t="shared" si="265"/>
        <v>8009500</v>
      </c>
      <c r="AL345" s="164" t="b">
        <f t="shared" si="266"/>
        <v>1</v>
      </c>
      <c r="AM345" s="284">
        <f t="shared" si="267"/>
        <v>0</v>
      </c>
      <c r="AN345" s="232"/>
      <c r="AO345" s="232"/>
      <c r="AP345" s="284">
        <f t="shared" si="236"/>
        <v>8009500</v>
      </c>
      <c r="AQ345" s="164" t="b">
        <f t="shared" si="237"/>
        <v>1</v>
      </c>
      <c r="AR345" s="232"/>
      <c r="AS345" s="232"/>
      <c r="AU345" s="335" t="e">
        <f t="shared" si="253"/>
        <v>#REF!</v>
      </c>
      <c r="AV345" s="72" t="e">
        <f t="shared" si="254"/>
        <v>#REF!</v>
      </c>
      <c r="AW345" s="335" t="e">
        <f t="shared" ref="AW345:AW403" si="280">I345+L345+O345+R345+U345+X345</f>
        <v>#REF!</v>
      </c>
      <c r="AX345" s="336">
        <f t="shared" si="194"/>
        <v>8009500</v>
      </c>
      <c r="AY345" s="152" t="b">
        <f t="shared" si="279"/>
        <v>1</v>
      </c>
    </row>
    <row r="346" spans="1:51" s="153" customFormat="1">
      <c r="A346" s="332"/>
      <c r="B346" s="333"/>
      <c r="C346" s="334"/>
      <c r="D346" s="334"/>
      <c r="E346" s="88" t="s">
        <v>16</v>
      </c>
      <c r="F346" s="71" t="s">
        <v>19</v>
      </c>
      <c r="G346" s="69">
        <v>675000</v>
      </c>
      <c r="H346" s="69"/>
      <c r="I346" s="70" t="e">
        <f>#REF!+120000</f>
        <v>#REF!</v>
      </c>
      <c r="J346" s="70" t="e">
        <f t="shared" ref="J346:J352" si="281">H346-I346</f>
        <v>#REF!</v>
      </c>
      <c r="K346" s="70"/>
      <c r="L346" s="70">
        <v>420000</v>
      </c>
      <c r="M346" s="70">
        <f t="shared" ref="M346:M352" si="282">K346-L346</f>
        <v>-420000</v>
      </c>
      <c r="N346" s="70">
        <f t="shared" ref="N346:N352" si="283">G346-H346</f>
        <v>675000</v>
      </c>
      <c r="O346" s="70"/>
      <c r="P346" s="70"/>
      <c r="Q346" s="70"/>
      <c r="R346" s="70"/>
      <c r="S346" s="70"/>
      <c r="T346" s="70"/>
      <c r="U346" s="70"/>
      <c r="V346" s="70"/>
      <c r="W346" s="70"/>
      <c r="X346" s="70"/>
      <c r="Y346" s="70"/>
      <c r="Z346" s="70"/>
      <c r="AA346" s="70"/>
      <c r="AB346" s="70"/>
      <c r="AC346" s="70"/>
      <c r="AD346" s="70"/>
      <c r="AE346" s="70"/>
      <c r="AF346" s="70"/>
      <c r="AG346" s="70"/>
      <c r="AH346" s="70"/>
      <c r="AI346" s="71"/>
      <c r="AJ346" s="377" t="e">
        <f t="shared" si="268"/>
        <v>#REF!</v>
      </c>
      <c r="AK346" s="284">
        <f t="shared" si="265"/>
        <v>675000</v>
      </c>
      <c r="AL346" s="164" t="b">
        <f t="shared" si="266"/>
        <v>1</v>
      </c>
      <c r="AM346" s="284">
        <f t="shared" si="267"/>
        <v>0</v>
      </c>
      <c r="AN346" s="232"/>
      <c r="AO346" s="232"/>
      <c r="AP346" s="284">
        <f t="shared" si="236"/>
        <v>675000</v>
      </c>
      <c r="AQ346" s="164" t="b">
        <f t="shared" si="237"/>
        <v>1</v>
      </c>
      <c r="AR346" s="232"/>
      <c r="AS346" s="232"/>
      <c r="AU346" s="335" t="e">
        <f t="shared" si="253"/>
        <v>#REF!</v>
      </c>
      <c r="AV346" s="72" t="e">
        <f t="shared" si="254"/>
        <v>#REF!</v>
      </c>
      <c r="AW346" s="335" t="e">
        <f t="shared" si="280"/>
        <v>#REF!</v>
      </c>
      <c r="AX346" s="336">
        <f t="shared" ref="AX346:AX404" si="284">H346+K346+N346+Q346+T346+W346</f>
        <v>675000</v>
      </c>
      <c r="AY346" s="152" t="b">
        <f t="shared" si="279"/>
        <v>1</v>
      </c>
    </row>
    <row r="347" spans="1:51" s="153" customFormat="1">
      <c r="A347" s="332"/>
      <c r="B347" s="333"/>
      <c r="C347" s="334"/>
      <c r="D347" s="334"/>
      <c r="E347" s="88" t="s">
        <v>17</v>
      </c>
      <c r="F347" s="71" t="s">
        <v>18</v>
      </c>
      <c r="G347" s="69">
        <v>57000000</v>
      </c>
      <c r="H347" s="69">
        <v>14250000</v>
      </c>
      <c r="I347" s="239">
        <v>9600000</v>
      </c>
      <c r="J347" s="70">
        <f t="shared" si="281"/>
        <v>4650000</v>
      </c>
      <c r="K347" s="70"/>
      <c r="L347" s="70" t="e">
        <f>#REF!+3200000+1866600+3200000</f>
        <v>#REF!</v>
      </c>
      <c r="M347" s="70" t="e">
        <f t="shared" si="282"/>
        <v>#REF!</v>
      </c>
      <c r="N347" s="70">
        <f t="shared" si="283"/>
        <v>42750000</v>
      </c>
      <c r="O347" s="70"/>
      <c r="P347" s="70"/>
      <c r="Q347" s="70"/>
      <c r="R347" s="70"/>
      <c r="S347" s="70"/>
      <c r="T347" s="70"/>
      <c r="U347" s="70"/>
      <c r="V347" s="70"/>
      <c r="W347" s="70"/>
      <c r="X347" s="70"/>
      <c r="Y347" s="70"/>
      <c r="Z347" s="70"/>
      <c r="AA347" s="70"/>
      <c r="AB347" s="70"/>
      <c r="AC347" s="70"/>
      <c r="AD347" s="70"/>
      <c r="AE347" s="70"/>
      <c r="AF347" s="70"/>
      <c r="AG347" s="70"/>
      <c r="AH347" s="70"/>
      <c r="AI347" s="71"/>
      <c r="AJ347" s="377" t="e">
        <f t="shared" si="268"/>
        <v>#REF!</v>
      </c>
      <c r="AK347" s="284">
        <f t="shared" si="265"/>
        <v>57000000</v>
      </c>
      <c r="AL347" s="164" t="b">
        <f t="shared" si="266"/>
        <v>1</v>
      </c>
      <c r="AM347" s="284">
        <f t="shared" si="267"/>
        <v>0</v>
      </c>
      <c r="AN347" s="232"/>
      <c r="AO347" s="232"/>
      <c r="AP347" s="284">
        <f t="shared" si="236"/>
        <v>57000000</v>
      </c>
      <c r="AQ347" s="164" t="b">
        <f t="shared" si="237"/>
        <v>1</v>
      </c>
      <c r="AR347" s="232"/>
      <c r="AS347" s="232"/>
      <c r="AU347" s="335" t="e">
        <f t="shared" si="253"/>
        <v>#REF!</v>
      </c>
      <c r="AV347" s="72" t="e">
        <f t="shared" si="254"/>
        <v>#REF!</v>
      </c>
      <c r="AW347" s="335" t="e">
        <f t="shared" si="280"/>
        <v>#REF!</v>
      </c>
      <c r="AX347" s="336">
        <f t="shared" si="284"/>
        <v>57000000</v>
      </c>
      <c r="AY347" s="152" t="b">
        <f t="shared" si="279"/>
        <v>1</v>
      </c>
    </row>
    <row r="348" spans="1:51" s="153" customFormat="1">
      <c r="A348" s="332"/>
      <c r="B348" s="333"/>
      <c r="C348" s="334"/>
      <c r="D348" s="334"/>
      <c r="E348" s="88" t="s">
        <v>31</v>
      </c>
      <c r="F348" s="71" t="s">
        <v>32</v>
      </c>
      <c r="G348" s="69">
        <v>12400000</v>
      </c>
      <c r="H348" s="69">
        <v>6000000</v>
      </c>
      <c r="I348" s="70" t="e">
        <f>#REF!</f>
        <v>#REF!</v>
      </c>
      <c r="J348" s="70" t="e">
        <f t="shared" si="281"/>
        <v>#REF!</v>
      </c>
      <c r="K348" s="70"/>
      <c r="L348" s="70">
        <v>966000</v>
      </c>
      <c r="M348" s="70">
        <f t="shared" si="282"/>
        <v>-966000</v>
      </c>
      <c r="N348" s="70">
        <f t="shared" si="283"/>
        <v>6400000</v>
      </c>
      <c r="O348" s="70"/>
      <c r="P348" s="70"/>
      <c r="Q348" s="70"/>
      <c r="R348" s="70"/>
      <c r="S348" s="70"/>
      <c r="T348" s="70"/>
      <c r="U348" s="70"/>
      <c r="V348" s="70"/>
      <c r="W348" s="70"/>
      <c r="X348" s="70"/>
      <c r="Y348" s="70"/>
      <c r="Z348" s="70"/>
      <c r="AA348" s="70"/>
      <c r="AB348" s="70"/>
      <c r="AC348" s="70"/>
      <c r="AD348" s="70"/>
      <c r="AE348" s="70"/>
      <c r="AF348" s="70"/>
      <c r="AG348" s="70"/>
      <c r="AH348" s="70"/>
      <c r="AI348" s="71"/>
      <c r="AJ348" s="377" t="e">
        <f t="shared" si="268"/>
        <v>#REF!</v>
      </c>
      <c r="AK348" s="284">
        <f t="shared" si="265"/>
        <v>12400000</v>
      </c>
      <c r="AL348" s="164" t="b">
        <f t="shared" si="266"/>
        <v>1</v>
      </c>
      <c r="AM348" s="284">
        <f t="shared" si="267"/>
        <v>0</v>
      </c>
      <c r="AN348" s="232"/>
      <c r="AO348" s="232"/>
      <c r="AP348" s="284">
        <f t="shared" si="236"/>
        <v>12400000</v>
      </c>
      <c r="AQ348" s="164" t="b">
        <f t="shared" si="237"/>
        <v>1</v>
      </c>
      <c r="AR348" s="232"/>
      <c r="AS348" s="232"/>
      <c r="AU348" s="335" t="e">
        <f t="shared" si="253"/>
        <v>#REF!</v>
      </c>
      <c r="AV348" s="72" t="e">
        <f t="shared" si="254"/>
        <v>#REF!</v>
      </c>
      <c r="AW348" s="335" t="e">
        <f t="shared" si="280"/>
        <v>#REF!</v>
      </c>
      <c r="AX348" s="336">
        <f t="shared" si="284"/>
        <v>12400000</v>
      </c>
      <c r="AY348" s="152" t="b">
        <f t="shared" si="279"/>
        <v>1</v>
      </c>
    </row>
    <row r="349" spans="1:51" s="153" customFormat="1">
      <c r="A349" s="332"/>
      <c r="B349" s="333"/>
      <c r="C349" s="334"/>
      <c r="D349" s="334"/>
      <c r="E349" s="88" t="s">
        <v>59</v>
      </c>
      <c r="F349" s="71" t="s">
        <v>60</v>
      </c>
      <c r="G349" s="69">
        <v>7400000</v>
      </c>
      <c r="H349" s="69">
        <v>4000000</v>
      </c>
      <c r="I349" s="70">
        <v>2000000</v>
      </c>
      <c r="J349" s="70">
        <f t="shared" si="281"/>
        <v>2000000</v>
      </c>
      <c r="K349" s="70"/>
      <c r="L349" s="70">
        <v>473350</v>
      </c>
      <c r="M349" s="70">
        <f t="shared" si="282"/>
        <v>-473350</v>
      </c>
      <c r="N349" s="70">
        <f t="shared" si="283"/>
        <v>3400000</v>
      </c>
      <c r="O349" s="70"/>
      <c r="P349" s="70"/>
      <c r="Q349" s="70"/>
      <c r="R349" s="70"/>
      <c r="S349" s="70"/>
      <c r="T349" s="70"/>
      <c r="U349" s="70"/>
      <c r="V349" s="70"/>
      <c r="W349" s="70"/>
      <c r="X349" s="70"/>
      <c r="Y349" s="70"/>
      <c r="Z349" s="70"/>
      <c r="AA349" s="70"/>
      <c r="AB349" s="70"/>
      <c r="AC349" s="70"/>
      <c r="AD349" s="70"/>
      <c r="AE349" s="70"/>
      <c r="AF349" s="70"/>
      <c r="AG349" s="70"/>
      <c r="AH349" s="70"/>
      <c r="AI349" s="71"/>
      <c r="AJ349" s="377">
        <f t="shared" si="268"/>
        <v>2473350</v>
      </c>
      <c r="AK349" s="284">
        <f t="shared" si="265"/>
        <v>7400000</v>
      </c>
      <c r="AL349" s="164" t="b">
        <f t="shared" si="266"/>
        <v>1</v>
      </c>
      <c r="AM349" s="284">
        <f t="shared" si="267"/>
        <v>0</v>
      </c>
      <c r="AN349" s="232"/>
      <c r="AO349" s="232"/>
      <c r="AP349" s="284">
        <f t="shared" si="236"/>
        <v>7400000</v>
      </c>
      <c r="AQ349" s="164" t="b">
        <f t="shared" si="237"/>
        <v>1</v>
      </c>
      <c r="AR349" s="232"/>
      <c r="AS349" s="232"/>
      <c r="AU349" s="335">
        <f t="shared" si="253"/>
        <v>7400000</v>
      </c>
      <c r="AV349" s="72" t="b">
        <f t="shared" si="254"/>
        <v>1</v>
      </c>
      <c r="AW349" s="335">
        <f t="shared" si="280"/>
        <v>2473350</v>
      </c>
      <c r="AX349" s="336">
        <f t="shared" si="284"/>
        <v>7400000</v>
      </c>
      <c r="AY349" s="152" t="b">
        <f t="shared" si="279"/>
        <v>1</v>
      </c>
    </row>
    <row r="350" spans="1:51" s="153" customFormat="1">
      <c r="A350" s="332"/>
      <c r="B350" s="333"/>
      <c r="C350" s="334"/>
      <c r="D350" s="334"/>
      <c r="E350" s="88" t="s">
        <v>125</v>
      </c>
      <c r="F350" s="71" t="s">
        <v>126</v>
      </c>
      <c r="G350" s="69">
        <v>6000000</v>
      </c>
      <c r="H350" s="69">
        <v>3500000</v>
      </c>
      <c r="I350" s="70"/>
      <c r="J350" s="70">
        <f t="shared" si="281"/>
        <v>3500000</v>
      </c>
      <c r="K350" s="70"/>
      <c r="L350" s="70">
        <v>825000</v>
      </c>
      <c r="M350" s="70">
        <f t="shared" si="282"/>
        <v>-825000</v>
      </c>
      <c r="N350" s="70">
        <f t="shared" si="283"/>
        <v>2500000</v>
      </c>
      <c r="O350" s="70"/>
      <c r="P350" s="70"/>
      <c r="Q350" s="70"/>
      <c r="R350" s="70"/>
      <c r="S350" s="70"/>
      <c r="T350" s="70"/>
      <c r="U350" s="70"/>
      <c r="V350" s="70"/>
      <c r="W350" s="70"/>
      <c r="X350" s="70"/>
      <c r="Y350" s="70"/>
      <c r="Z350" s="70"/>
      <c r="AA350" s="70"/>
      <c r="AB350" s="70"/>
      <c r="AC350" s="70"/>
      <c r="AD350" s="70"/>
      <c r="AE350" s="70"/>
      <c r="AF350" s="70"/>
      <c r="AG350" s="70"/>
      <c r="AH350" s="70"/>
      <c r="AI350" s="71"/>
      <c r="AJ350" s="377">
        <f t="shared" si="268"/>
        <v>825000</v>
      </c>
      <c r="AK350" s="284">
        <f t="shared" si="265"/>
        <v>6000000</v>
      </c>
      <c r="AL350" s="164" t="b">
        <f t="shared" si="266"/>
        <v>1</v>
      </c>
      <c r="AM350" s="284">
        <f t="shared" si="267"/>
        <v>0</v>
      </c>
      <c r="AN350" s="232"/>
      <c r="AO350" s="232"/>
      <c r="AP350" s="284">
        <f t="shared" si="236"/>
        <v>6000000</v>
      </c>
      <c r="AQ350" s="164" t="b">
        <f t="shared" si="237"/>
        <v>1</v>
      </c>
      <c r="AR350" s="232"/>
      <c r="AS350" s="232"/>
      <c r="AU350" s="335">
        <f t="shared" si="253"/>
        <v>6000000</v>
      </c>
      <c r="AV350" s="72" t="b">
        <f t="shared" si="254"/>
        <v>1</v>
      </c>
      <c r="AW350" s="335">
        <f t="shared" si="280"/>
        <v>825000</v>
      </c>
      <c r="AX350" s="336">
        <f t="shared" si="284"/>
        <v>6000000</v>
      </c>
      <c r="AY350" s="152" t="b">
        <f t="shared" si="279"/>
        <v>1</v>
      </c>
    </row>
    <row r="351" spans="1:51" s="420" customFormat="1">
      <c r="A351" s="490"/>
      <c r="B351" s="333"/>
      <c r="C351" s="334"/>
      <c r="D351" s="334"/>
      <c r="E351" s="88" t="s">
        <v>61</v>
      </c>
      <c r="F351" s="71" t="s">
        <v>62</v>
      </c>
      <c r="G351" s="69">
        <v>30942700</v>
      </c>
      <c r="H351" s="69">
        <v>8000000</v>
      </c>
      <c r="I351" s="70" t="e">
        <f>#REF!</f>
        <v>#REF!</v>
      </c>
      <c r="J351" s="70" t="e">
        <f t="shared" si="281"/>
        <v>#REF!</v>
      </c>
      <c r="K351" s="70"/>
      <c r="L351" s="70" t="e">
        <f>#REF!+3602400</f>
        <v>#REF!</v>
      </c>
      <c r="M351" s="70" t="e">
        <f t="shared" si="282"/>
        <v>#REF!</v>
      </c>
      <c r="N351" s="70">
        <f t="shared" si="283"/>
        <v>22942700</v>
      </c>
      <c r="O351" s="70"/>
      <c r="P351" s="70"/>
      <c r="Q351" s="70"/>
      <c r="R351" s="70"/>
      <c r="S351" s="70"/>
      <c r="T351" s="70"/>
      <c r="U351" s="70"/>
      <c r="V351" s="70"/>
      <c r="W351" s="70"/>
      <c r="X351" s="70"/>
      <c r="Y351" s="70"/>
      <c r="Z351" s="70"/>
      <c r="AA351" s="70"/>
      <c r="AB351" s="70"/>
      <c r="AC351" s="70"/>
      <c r="AD351" s="70"/>
      <c r="AE351" s="70"/>
      <c r="AF351" s="70"/>
      <c r="AG351" s="70"/>
      <c r="AH351" s="70"/>
      <c r="AI351" s="71"/>
      <c r="AJ351" s="416" t="e">
        <f t="shared" si="268"/>
        <v>#REF!</v>
      </c>
      <c r="AK351" s="417">
        <f t="shared" si="265"/>
        <v>30942700</v>
      </c>
      <c r="AL351" s="418" t="b">
        <f t="shared" si="266"/>
        <v>1</v>
      </c>
      <c r="AM351" s="417">
        <f t="shared" si="267"/>
        <v>0</v>
      </c>
      <c r="AN351" s="419"/>
      <c r="AO351" s="419"/>
      <c r="AP351" s="284">
        <f t="shared" si="236"/>
        <v>30942700</v>
      </c>
      <c r="AQ351" s="164" t="b">
        <f t="shared" si="237"/>
        <v>1</v>
      </c>
      <c r="AR351" s="419"/>
      <c r="AS351" s="419"/>
      <c r="AU351" s="421" t="e">
        <f t="shared" si="253"/>
        <v>#REF!</v>
      </c>
      <c r="AV351" s="422" t="e">
        <f t="shared" si="254"/>
        <v>#REF!</v>
      </c>
      <c r="AW351" s="421" t="e">
        <f t="shared" si="280"/>
        <v>#REF!</v>
      </c>
      <c r="AX351" s="423">
        <f t="shared" si="284"/>
        <v>30942700</v>
      </c>
      <c r="AY351" s="424" t="b">
        <f t="shared" si="279"/>
        <v>1</v>
      </c>
    </row>
    <row r="352" spans="1:51" s="153" customFormat="1">
      <c r="A352" s="490"/>
      <c r="B352" s="333"/>
      <c r="C352" s="334"/>
      <c r="D352" s="334"/>
      <c r="E352" s="88" t="s">
        <v>20</v>
      </c>
      <c r="F352" s="71" t="s">
        <v>21</v>
      </c>
      <c r="G352" s="69">
        <v>8000000</v>
      </c>
      <c r="H352" s="69">
        <v>2100000</v>
      </c>
      <c r="I352" s="70" t="e">
        <f>#REF!</f>
        <v>#REF!</v>
      </c>
      <c r="J352" s="70" t="e">
        <f t="shared" si="281"/>
        <v>#REF!</v>
      </c>
      <c r="K352" s="70"/>
      <c r="L352" s="70" t="e">
        <f>#REF!+2970000</f>
        <v>#REF!</v>
      </c>
      <c r="M352" s="70" t="e">
        <f t="shared" si="282"/>
        <v>#REF!</v>
      </c>
      <c r="N352" s="70">
        <f t="shared" si="283"/>
        <v>5900000</v>
      </c>
      <c r="O352" s="70"/>
      <c r="P352" s="70"/>
      <c r="Q352" s="70"/>
      <c r="R352" s="70"/>
      <c r="S352" s="70"/>
      <c r="T352" s="70"/>
      <c r="U352" s="70"/>
      <c r="V352" s="70"/>
      <c r="W352" s="70"/>
      <c r="X352" s="70"/>
      <c r="Y352" s="70"/>
      <c r="Z352" s="70"/>
      <c r="AA352" s="70"/>
      <c r="AB352" s="70"/>
      <c r="AC352" s="70"/>
      <c r="AD352" s="70"/>
      <c r="AE352" s="70"/>
      <c r="AF352" s="70"/>
      <c r="AG352" s="70"/>
      <c r="AH352" s="70"/>
      <c r="AI352" s="71"/>
      <c r="AJ352" s="377" t="e">
        <f t="shared" si="268"/>
        <v>#REF!</v>
      </c>
      <c r="AK352" s="284">
        <f t="shared" si="265"/>
        <v>8000000</v>
      </c>
      <c r="AL352" s="164" t="b">
        <f t="shared" si="266"/>
        <v>1</v>
      </c>
      <c r="AM352" s="284">
        <f t="shared" si="267"/>
        <v>0</v>
      </c>
      <c r="AN352" s="232"/>
      <c r="AO352" s="232"/>
      <c r="AP352" s="284">
        <f t="shared" si="236"/>
        <v>8000000</v>
      </c>
      <c r="AQ352" s="164" t="b">
        <f t="shared" si="237"/>
        <v>1</v>
      </c>
      <c r="AR352" s="232"/>
      <c r="AS352" s="232"/>
      <c r="AU352" s="335" t="e">
        <f>SUM(I352:X352)</f>
        <v>#REF!</v>
      </c>
      <c r="AV352" s="72" t="e">
        <f t="shared" si="254"/>
        <v>#REF!</v>
      </c>
      <c r="AW352" s="335" t="e">
        <f t="shared" si="280"/>
        <v>#REF!</v>
      </c>
      <c r="AX352" s="336">
        <f t="shared" si="284"/>
        <v>8000000</v>
      </c>
      <c r="AY352" s="152" t="b">
        <f t="shared" si="279"/>
        <v>1</v>
      </c>
    </row>
    <row r="353" spans="1:51" s="153" customFormat="1">
      <c r="A353" s="332"/>
      <c r="B353" s="333"/>
      <c r="C353" s="334"/>
      <c r="D353" s="334"/>
      <c r="E353" s="88"/>
      <c r="F353" s="71"/>
      <c r="G353" s="69"/>
      <c r="H353" s="69"/>
      <c r="I353" s="70"/>
      <c r="J353" s="70"/>
      <c r="K353" s="70"/>
      <c r="L353" s="70"/>
      <c r="M353" s="70"/>
      <c r="N353" s="70"/>
      <c r="O353" s="70"/>
      <c r="P353" s="70"/>
      <c r="Q353" s="70"/>
      <c r="R353" s="70"/>
      <c r="S353" s="70"/>
      <c r="T353" s="70"/>
      <c r="U353" s="70"/>
      <c r="V353" s="70"/>
      <c r="W353" s="70"/>
      <c r="X353" s="70"/>
      <c r="Y353" s="70"/>
      <c r="Z353" s="70"/>
      <c r="AA353" s="70"/>
      <c r="AB353" s="70"/>
      <c r="AC353" s="70"/>
      <c r="AD353" s="70"/>
      <c r="AE353" s="70"/>
      <c r="AF353" s="70"/>
      <c r="AG353" s="70"/>
      <c r="AH353" s="70"/>
      <c r="AI353" s="71"/>
      <c r="AJ353" s="377"/>
      <c r="AK353" s="284"/>
      <c r="AL353" s="164"/>
      <c r="AM353" s="284"/>
      <c r="AN353" s="232"/>
      <c r="AO353" s="232"/>
      <c r="AP353" s="284">
        <f t="shared" si="236"/>
        <v>0</v>
      </c>
      <c r="AQ353" s="164" t="b">
        <f t="shared" si="237"/>
        <v>1</v>
      </c>
      <c r="AR353" s="232"/>
      <c r="AS353" s="232"/>
      <c r="AU353" s="335"/>
      <c r="AV353" s="72"/>
      <c r="AW353" s="335"/>
      <c r="AX353" s="336"/>
      <c r="AY353" s="152"/>
    </row>
    <row r="354" spans="1:51" s="153" customFormat="1">
      <c r="A354" s="332"/>
      <c r="B354" s="333"/>
      <c r="C354" s="334"/>
      <c r="D354" s="334"/>
      <c r="E354" s="88"/>
      <c r="F354" s="71"/>
      <c r="G354" s="69"/>
      <c r="H354" s="69"/>
      <c r="I354" s="70"/>
      <c r="J354" s="70"/>
      <c r="K354" s="70"/>
      <c r="L354" s="70"/>
      <c r="M354" s="70"/>
      <c r="N354" s="70"/>
      <c r="O354" s="70"/>
      <c r="P354" s="70"/>
      <c r="Q354" s="70"/>
      <c r="R354" s="70"/>
      <c r="S354" s="70"/>
      <c r="T354" s="70"/>
      <c r="U354" s="70"/>
      <c r="V354" s="70"/>
      <c r="W354" s="70"/>
      <c r="X354" s="70"/>
      <c r="Y354" s="70"/>
      <c r="Z354" s="70"/>
      <c r="AA354" s="70"/>
      <c r="AB354" s="70"/>
      <c r="AC354" s="70"/>
      <c r="AD354" s="70"/>
      <c r="AE354" s="70"/>
      <c r="AF354" s="70"/>
      <c r="AG354" s="70"/>
      <c r="AH354" s="70"/>
      <c r="AI354" s="71"/>
      <c r="AJ354" s="380"/>
      <c r="AK354" s="284"/>
      <c r="AL354" s="164"/>
      <c r="AM354" s="284"/>
      <c r="AN354" s="232"/>
      <c r="AO354" s="232"/>
      <c r="AP354" s="284">
        <f t="shared" si="236"/>
        <v>0</v>
      </c>
      <c r="AQ354" s="164" t="b">
        <f t="shared" si="237"/>
        <v>1</v>
      </c>
      <c r="AR354" s="232"/>
      <c r="AS354" s="232"/>
      <c r="AU354" s="335"/>
      <c r="AV354" s="72"/>
      <c r="AW354" s="335"/>
      <c r="AX354" s="336"/>
      <c r="AY354" s="152"/>
    </row>
    <row r="355" spans="1:51" s="320" customFormat="1">
      <c r="A355" s="360"/>
      <c r="B355" s="177"/>
      <c r="C355" s="177"/>
      <c r="D355" s="177"/>
      <c r="E355" s="177"/>
      <c r="F355" s="177"/>
      <c r="G355" s="178"/>
      <c r="H355" s="178"/>
      <c r="I355" s="179"/>
      <c r="J355" s="179"/>
      <c r="K355" s="179"/>
      <c r="L355" s="179"/>
      <c r="M355" s="179"/>
      <c r="N355" s="179"/>
      <c r="O355" s="179"/>
      <c r="P355" s="179"/>
      <c r="Q355" s="179"/>
      <c r="R355" s="179"/>
      <c r="S355" s="179"/>
      <c r="T355" s="179"/>
      <c r="U355" s="179"/>
      <c r="V355" s="179"/>
      <c r="W355" s="179"/>
      <c r="X355" s="179"/>
      <c r="Y355" s="179"/>
      <c r="Z355" s="179"/>
      <c r="AA355" s="179"/>
      <c r="AB355" s="179"/>
      <c r="AC355" s="179"/>
      <c r="AD355" s="179"/>
      <c r="AE355" s="179"/>
      <c r="AF355" s="179"/>
      <c r="AG355" s="179"/>
      <c r="AH355" s="179"/>
      <c r="AI355" s="177"/>
      <c r="AJ355" s="377"/>
      <c r="AK355" s="314"/>
      <c r="AL355" s="313"/>
      <c r="AM355" s="314"/>
      <c r="AN355" s="319"/>
      <c r="AO355" s="319"/>
      <c r="AP355" s="284">
        <f t="shared" si="236"/>
        <v>0</v>
      </c>
      <c r="AQ355" s="164" t="b">
        <f t="shared" si="237"/>
        <v>1</v>
      </c>
      <c r="AR355" s="319"/>
      <c r="AS355" s="319"/>
      <c r="AU355" s="315"/>
      <c r="AV355" s="316"/>
      <c r="AW355" s="315"/>
      <c r="AX355" s="317"/>
      <c r="AY355" s="318"/>
    </row>
    <row r="356" spans="1:51" s="320" customFormat="1">
      <c r="A356" s="361"/>
      <c r="B356" s="232"/>
      <c r="C356" s="232"/>
      <c r="D356" s="232"/>
      <c r="E356" s="232"/>
      <c r="F356" s="232"/>
      <c r="G356" s="233"/>
      <c r="H356" s="233"/>
      <c r="I356" s="234"/>
      <c r="J356" s="234"/>
      <c r="K356" s="234"/>
      <c r="L356" s="234"/>
      <c r="M356" s="234"/>
      <c r="N356" s="234"/>
      <c r="O356" s="234"/>
      <c r="P356" s="234"/>
      <c r="Q356" s="234"/>
      <c r="R356" s="234"/>
      <c r="S356" s="234"/>
      <c r="T356" s="234"/>
      <c r="U356" s="234"/>
      <c r="V356" s="234"/>
      <c r="W356" s="234"/>
      <c r="X356" s="234"/>
      <c r="Y356" s="234"/>
      <c r="Z356" s="234"/>
      <c r="AA356" s="234"/>
      <c r="AB356" s="234"/>
      <c r="AC356" s="234"/>
      <c r="AD356" s="234"/>
      <c r="AE356" s="234"/>
      <c r="AF356" s="234"/>
      <c r="AG356" s="234"/>
      <c r="AH356" s="234"/>
      <c r="AI356" s="232"/>
      <c r="AJ356" s="377"/>
      <c r="AK356" s="314"/>
      <c r="AL356" s="313"/>
      <c r="AM356" s="314"/>
      <c r="AN356" s="319"/>
      <c r="AO356" s="319"/>
      <c r="AP356" s="284">
        <f t="shared" si="236"/>
        <v>0</v>
      </c>
      <c r="AQ356" s="164" t="b">
        <f t="shared" si="237"/>
        <v>1</v>
      </c>
      <c r="AR356" s="319"/>
      <c r="AS356" s="319"/>
      <c r="AU356" s="315"/>
      <c r="AV356" s="316"/>
      <c r="AW356" s="315"/>
      <c r="AX356" s="317"/>
      <c r="AY356" s="318"/>
    </row>
    <row r="357" spans="1:51" s="320" customFormat="1">
      <c r="A357" s="361"/>
      <c r="B357" s="232"/>
      <c r="C357" s="232"/>
      <c r="D357" s="232"/>
      <c r="E357" s="232"/>
      <c r="F357" s="232"/>
      <c r="G357" s="233"/>
      <c r="H357" s="233"/>
      <c r="I357" s="234"/>
      <c r="J357" s="234"/>
      <c r="K357" s="234"/>
      <c r="L357" s="234"/>
      <c r="M357" s="234"/>
      <c r="N357" s="234"/>
      <c r="O357" s="234"/>
      <c r="P357" s="234"/>
      <c r="Q357" s="234"/>
      <c r="R357" s="234"/>
      <c r="S357" s="234"/>
      <c r="T357" s="234"/>
      <c r="U357" s="234"/>
      <c r="V357" s="234"/>
      <c r="W357" s="234"/>
      <c r="X357" s="234"/>
      <c r="Y357" s="234"/>
      <c r="Z357" s="234"/>
      <c r="AA357" s="234"/>
      <c r="AB357" s="234"/>
      <c r="AC357" s="234"/>
      <c r="AD357" s="234"/>
      <c r="AE357" s="234"/>
      <c r="AF357" s="234"/>
      <c r="AG357" s="234"/>
      <c r="AH357" s="234"/>
      <c r="AI357" s="232"/>
      <c r="AJ357" s="377"/>
      <c r="AK357" s="314"/>
      <c r="AL357" s="313"/>
      <c r="AM357" s="314"/>
      <c r="AN357" s="319"/>
      <c r="AO357" s="319"/>
      <c r="AP357" s="284">
        <f t="shared" si="236"/>
        <v>0</v>
      </c>
      <c r="AQ357" s="164" t="b">
        <f t="shared" si="237"/>
        <v>1</v>
      </c>
      <c r="AR357" s="319"/>
      <c r="AS357" s="319"/>
      <c r="AU357" s="315"/>
      <c r="AV357" s="316"/>
      <c r="AW357" s="315"/>
      <c r="AX357" s="317"/>
      <c r="AY357" s="318"/>
    </row>
    <row r="358" spans="1:51" s="320" customFormat="1">
      <c r="A358" s="361"/>
      <c r="B358" s="232"/>
      <c r="C358" s="232"/>
      <c r="D358" s="232"/>
      <c r="E358" s="232"/>
      <c r="F358" s="232"/>
      <c r="G358" s="233"/>
      <c r="H358" s="233"/>
      <c r="I358" s="234"/>
      <c r="J358" s="234"/>
      <c r="K358" s="234"/>
      <c r="L358" s="234"/>
      <c r="M358" s="234"/>
      <c r="N358" s="234"/>
      <c r="O358" s="234"/>
      <c r="P358" s="234"/>
      <c r="Q358" s="234"/>
      <c r="R358" s="234"/>
      <c r="S358" s="234"/>
      <c r="T358" s="234"/>
      <c r="U358" s="234"/>
      <c r="V358" s="234"/>
      <c r="W358" s="234"/>
      <c r="X358" s="234"/>
      <c r="Y358" s="234"/>
      <c r="Z358" s="234"/>
      <c r="AA358" s="234"/>
      <c r="AB358" s="234"/>
      <c r="AC358" s="234"/>
      <c r="AD358" s="234"/>
      <c r="AE358" s="234"/>
      <c r="AF358" s="234"/>
      <c r="AG358" s="234"/>
      <c r="AH358" s="234"/>
      <c r="AI358" s="232"/>
      <c r="AJ358" s="377"/>
      <c r="AK358" s="314"/>
      <c r="AL358" s="313"/>
      <c r="AM358" s="314"/>
      <c r="AN358" s="319"/>
      <c r="AO358" s="319"/>
      <c r="AP358" s="284">
        <f t="shared" si="236"/>
        <v>0</v>
      </c>
      <c r="AQ358" s="164" t="b">
        <f t="shared" si="237"/>
        <v>1</v>
      </c>
      <c r="AR358" s="319"/>
      <c r="AS358" s="319"/>
      <c r="AU358" s="315"/>
      <c r="AV358" s="316"/>
      <c r="AW358" s="315"/>
      <c r="AX358" s="317"/>
      <c r="AY358" s="318"/>
    </row>
    <row r="359" spans="1:51" s="320" customFormat="1">
      <c r="A359" s="361"/>
      <c r="B359" s="232"/>
      <c r="C359" s="232"/>
      <c r="D359" s="232"/>
      <c r="E359" s="232"/>
      <c r="F359" s="232"/>
      <c r="G359" s="233"/>
      <c r="H359" s="233"/>
      <c r="I359" s="234"/>
      <c r="J359" s="234"/>
      <c r="K359" s="234"/>
      <c r="L359" s="234"/>
      <c r="M359" s="234"/>
      <c r="N359" s="234"/>
      <c r="O359" s="234"/>
      <c r="P359" s="234"/>
      <c r="Q359" s="234"/>
      <c r="R359" s="234"/>
      <c r="S359" s="234"/>
      <c r="T359" s="234"/>
      <c r="U359" s="234"/>
      <c r="V359" s="234"/>
      <c r="W359" s="234"/>
      <c r="X359" s="234"/>
      <c r="Y359" s="234"/>
      <c r="Z359" s="234"/>
      <c r="AA359" s="234"/>
      <c r="AB359" s="234"/>
      <c r="AC359" s="234"/>
      <c r="AD359" s="234"/>
      <c r="AE359" s="234"/>
      <c r="AF359" s="234"/>
      <c r="AG359" s="234"/>
      <c r="AH359" s="234"/>
      <c r="AI359" s="232"/>
      <c r="AJ359" s="377"/>
      <c r="AK359" s="314"/>
      <c r="AL359" s="313"/>
      <c r="AM359" s="314"/>
      <c r="AN359" s="319"/>
      <c r="AO359" s="319"/>
      <c r="AP359" s="284">
        <f t="shared" si="236"/>
        <v>0</v>
      </c>
      <c r="AQ359" s="164" t="b">
        <f t="shared" si="237"/>
        <v>1</v>
      </c>
      <c r="AR359" s="319"/>
      <c r="AS359" s="319"/>
      <c r="AU359" s="315"/>
      <c r="AV359" s="316"/>
      <c r="AW359" s="315"/>
      <c r="AX359" s="317"/>
      <c r="AY359" s="318"/>
    </row>
    <row r="360" spans="1:51" s="320" customFormat="1">
      <c r="A360" s="361"/>
      <c r="B360" s="232"/>
      <c r="C360" s="232"/>
      <c r="D360" s="232"/>
      <c r="E360" s="232"/>
      <c r="F360" s="232"/>
      <c r="G360" s="233"/>
      <c r="H360" s="233"/>
      <c r="I360" s="234"/>
      <c r="J360" s="234"/>
      <c r="K360" s="234"/>
      <c r="L360" s="234"/>
      <c r="M360" s="415">
        <v>5505979.0757000446</v>
      </c>
      <c r="N360" s="234"/>
      <c r="O360" s="234"/>
      <c r="P360" s="234"/>
      <c r="Q360" s="234"/>
      <c r="R360" s="234"/>
      <c r="S360" s="234"/>
      <c r="T360" s="234"/>
      <c r="U360" s="234"/>
      <c r="V360" s="234"/>
      <c r="W360" s="234"/>
      <c r="X360" s="234"/>
      <c r="Y360" s="234"/>
      <c r="Z360" s="234"/>
      <c r="AA360" s="234"/>
      <c r="AB360" s="234"/>
      <c r="AC360" s="234"/>
      <c r="AD360" s="234"/>
      <c r="AE360" s="234"/>
      <c r="AF360" s="234"/>
      <c r="AG360" s="234"/>
      <c r="AH360" s="234"/>
      <c r="AI360" s="232"/>
      <c r="AJ360" s="377"/>
      <c r="AK360" s="314"/>
      <c r="AL360" s="313"/>
      <c r="AM360" s="314"/>
      <c r="AN360" s="319"/>
      <c r="AO360" s="319"/>
      <c r="AP360" s="284">
        <f t="shared" si="236"/>
        <v>0</v>
      </c>
      <c r="AQ360" s="164" t="b">
        <f t="shared" si="237"/>
        <v>1</v>
      </c>
      <c r="AR360" s="319"/>
      <c r="AS360" s="319"/>
      <c r="AU360" s="315"/>
      <c r="AV360" s="316"/>
      <c r="AW360" s="315"/>
      <c r="AX360" s="317"/>
      <c r="AY360" s="318"/>
    </row>
    <row r="361" spans="1:51" s="320" customFormat="1">
      <c r="A361" s="361"/>
      <c r="B361" s="232"/>
      <c r="C361" s="232"/>
      <c r="D361" s="232"/>
      <c r="E361" s="232"/>
      <c r="F361" s="232"/>
      <c r="G361" s="233"/>
      <c r="H361" s="233"/>
      <c r="I361" s="234"/>
      <c r="J361" s="234"/>
      <c r="K361" s="234"/>
      <c r="L361" s="234"/>
      <c r="M361" s="234"/>
      <c r="N361" s="234"/>
      <c r="O361" s="234"/>
      <c r="P361" s="234"/>
      <c r="Q361" s="234"/>
      <c r="R361" s="234"/>
      <c r="S361" s="234"/>
      <c r="T361" s="234"/>
      <c r="U361" s="234"/>
      <c r="V361" s="234"/>
      <c r="W361" s="234"/>
      <c r="X361" s="234"/>
      <c r="Y361" s="234"/>
      <c r="Z361" s="234"/>
      <c r="AA361" s="234"/>
      <c r="AB361" s="234"/>
      <c r="AC361" s="234"/>
      <c r="AD361" s="234"/>
      <c r="AE361" s="234"/>
      <c r="AF361" s="234"/>
      <c r="AG361" s="234"/>
      <c r="AH361" s="234"/>
      <c r="AI361" s="232"/>
      <c r="AJ361" s="377"/>
      <c r="AK361" s="314"/>
      <c r="AL361" s="313"/>
      <c r="AM361" s="314"/>
      <c r="AN361" s="319"/>
      <c r="AO361" s="319"/>
      <c r="AP361" s="284">
        <f t="shared" si="236"/>
        <v>0</v>
      </c>
      <c r="AQ361" s="164" t="b">
        <f t="shared" si="237"/>
        <v>1</v>
      </c>
      <c r="AR361" s="319"/>
      <c r="AS361" s="319"/>
      <c r="AU361" s="315"/>
      <c r="AV361" s="316"/>
      <c r="AW361" s="315"/>
      <c r="AX361" s="317"/>
      <c r="AY361" s="318"/>
    </row>
    <row r="362" spans="1:51" s="320" customFormat="1">
      <c r="A362" s="361"/>
      <c r="B362" s="232"/>
      <c r="C362" s="232"/>
      <c r="D362" s="232"/>
      <c r="E362" s="232"/>
      <c r="F362" s="232"/>
      <c r="G362" s="233"/>
      <c r="H362" s="233"/>
      <c r="I362" s="234"/>
      <c r="J362" s="234"/>
      <c r="K362" s="234"/>
      <c r="L362" s="234"/>
      <c r="M362" s="234"/>
      <c r="N362" s="234"/>
      <c r="O362" s="234"/>
      <c r="P362" s="234"/>
      <c r="Q362" s="234"/>
      <c r="R362" s="234"/>
      <c r="S362" s="234"/>
      <c r="T362" s="234"/>
      <c r="U362" s="234"/>
      <c r="V362" s="234"/>
      <c r="W362" s="234"/>
      <c r="X362" s="234"/>
      <c r="Y362" s="234"/>
      <c r="Z362" s="234"/>
      <c r="AA362" s="234"/>
      <c r="AB362" s="234"/>
      <c r="AC362" s="234"/>
      <c r="AD362" s="234"/>
      <c r="AE362" s="234"/>
      <c r="AF362" s="234"/>
      <c r="AG362" s="234"/>
      <c r="AH362" s="234"/>
      <c r="AI362" s="232"/>
      <c r="AJ362" s="377"/>
      <c r="AK362" s="314"/>
      <c r="AL362" s="313"/>
      <c r="AM362" s="314"/>
      <c r="AN362" s="319"/>
      <c r="AO362" s="319"/>
      <c r="AP362" s="284">
        <f t="shared" si="236"/>
        <v>0</v>
      </c>
      <c r="AQ362" s="164" t="b">
        <f t="shared" si="237"/>
        <v>1</v>
      </c>
      <c r="AR362" s="319"/>
      <c r="AS362" s="319"/>
      <c r="AU362" s="315"/>
      <c r="AV362" s="316"/>
      <c r="AW362" s="315"/>
      <c r="AX362" s="317"/>
      <c r="AY362" s="318"/>
    </row>
    <row r="363" spans="1:51" s="320" customFormat="1">
      <c r="A363" s="361"/>
      <c r="B363" s="232"/>
      <c r="C363" s="232"/>
      <c r="D363" s="232"/>
      <c r="E363" s="232"/>
      <c r="F363" s="232"/>
      <c r="G363" s="233"/>
      <c r="H363" s="233"/>
      <c r="I363" s="234"/>
      <c r="J363" s="234"/>
      <c r="K363" s="234"/>
      <c r="L363" s="234"/>
      <c r="M363" s="234"/>
      <c r="N363" s="234"/>
      <c r="O363" s="234"/>
      <c r="P363" s="234"/>
      <c r="Q363" s="234"/>
      <c r="R363" s="234"/>
      <c r="S363" s="234"/>
      <c r="T363" s="234"/>
      <c r="U363" s="234"/>
      <c r="V363" s="234"/>
      <c r="W363" s="234"/>
      <c r="X363" s="234"/>
      <c r="Y363" s="234"/>
      <c r="Z363" s="234"/>
      <c r="AA363" s="234"/>
      <c r="AB363" s="234"/>
      <c r="AC363" s="234"/>
      <c r="AD363" s="234"/>
      <c r="AE363" s="234"/>
      <c r="AF363" s="234"/>
      <c r="AG363" s="234"/>
      <c r="AH363" s="234"/>
      <c r="AI363" s="232"/>
      <c r="AJ363" s="377"/>
      <c r="AK363" s="314"/>
      <c r="AL363" s="313"/>
      <c r="AM363" s="314"/>
      <c r="AN363" s="319"/>
      <c r="AO363" s="319"/>
      <c r="AP363" s="284"/>
      <c r="AQ363" s="164"/>
      <c r="AR363" s="319"/>
      <c r="AS363" s="319"/>
      <c r="AU363" s="315"/>
      <c r="AV363" s="316"/>
      <c r="AW363" s="315"/>
      <c r="AX363" s="317"/>
      <c r="AY363" s="318"/>
    </row>
    <row r="364" spans="1:51" s="320" customFormat="1">
      <c r="A364" s="361"/>
      <c r="B364" s="232"/>
      <c r="C364" s="232"/>
      <c r="D364" s="232"/>
      <c r="E364" s="232"/>
      <c r="F364" s="232"/>
      <c r="G364" s="233"/>
      <c r="H364" s="233"/>
      <c r="I364" s="234"/>
      <c r="J364" s="234"/>
      <c r="K364" s="234"/>
      <c r="L364" s="234"/>
      <c r="M364" s="234"/>
      <c r="N364" s="234"/>
      <c r="O364" s="234"/>
      <c r="P364" s="234"/>
      <c r="Q364" s="234"/>
      <c r="R364" s="234"/>
      <c r="S364" s="234"/>
      <c r="T364" s="234"/>
      <c r="U364" s="234"/>
      <c r="V364" s="234"/>
      <c r="W364" s="234"/>
      <c r="X364" s="234"/>
      <c r="Y364" s="234"/>
      <c r="Z364" s="234"/>
      <c r="AA364" s="234"/>
      <c r="AB364" s="234"/>
      <c r="AC364" s="234"/>
      <c r="AD364" s="234"/>
      <c r="AE364" s="234"/>
      <c r="AF364" s="234"/>
      <c r="AG364" s="234"/>
      <c r="AH364" s="234"/>
      <c r="AI364" s="232"/>
      <c r="AJ364" s="377"/>
      <c r="AK364" s="314"/>
      <c r="AL364" s="313"/>
      <c r="AM364" s="314"/>
      <c r="AN364" s="319"/>
      <c r="AO364" s="319"/>
      <c r="AP364" s="284"/>
      <c r="AQ364" s="164"/>
      <c r="AR364" s="319"/>
      <c r="AS364" s="319"/>
      <c r="AU364" s="315"/>
      <c r="AV364" s="316"/>
      <c r="AW364" s="315"/>
      <c r="AX364" s="317"/>
      <c r="AY364" s="318"/>
    </row>
    <row r="365" spans="1:51" s="320" customFormat="1">
      <c r="A365" s="361"/>
      <c r="B365" s="232"/>
      <c r="C365" s="232"/>
      <c r="D365" s="232"/>
      <c r="E365" s="232"/>
      <c r="F365" s="232"/>
      <c r="G365" s="233"/>
      <c r="H365" s="233"/>
      <c r="I365" s="234"/>
      <c r="J365" s="234"/>
      <c r="K365" s="234"/>
      <c r="L365" s="234"/>
      <c r="M365" s="234"/>
      <c r="N365" s="234"/>
      <c r="O365" s="234"/>
      <c r="P365" s="234"/>
      <c r="Q365" s="234"/>
      <c r="R365" s="234"/>
      <c r="S365" s="234"/>
      <c r="T365" s="234"/>
      <c r="U365" s="234"/>
      <c r="V365" s="234"/>
      <c r="W365" s="234"/>
      <c r="X365" s="234"/>
      <c r="Y365" s="234"/>
      <c r="Z365" s="234"/>
      <c r="AA365" s="234"/>
      <c r="AB365" s="234"/>
      <c r="AC365" s="234"/>
      <c r="AD365" s="234"/>
      <c r="AE365" s="234"/>
      <c r="AF365" s="234"/>
      <c r="AG365" s="234"/>
      <c r="AH365" s="234"/>
      <c r="AI365" s="232"/>
      <c r="AJ365" s="377"/>
      <c r="AK365" s="314"/>
      <c r="AL365" s="313"/>
      <c r="AM365" s="314"/>
      <c r="AN365" s="319"/>
      <c r="AO365" s="319"/>
      <c r="AP365" s="284"/>
      <c r="AQ365" s="164"/>
      <c r="AR365" s="319"/>
      <c r="AS365" s="319"/>
      <c r="AU365" s="315"/>
      <c r="AV365" s="316"/>
      <c r="AW365" s="315"/>
      <c r="AX365" s="317"/>
      <c r="AY365" s="318"/>
    </row>
    <row r="366" spans="1:51" s="320" customFormat="1">
      <c r="A366" s="361"/>
      <c r="B366" s="232"/>
      <c r="C366" s="232"/>
      <c r="D366" s="232"/>
      <c r="E366" s="232"/>
      <c r="F366" s="232"/>
      <c r="G366" s="233"/>
      <c r="H366" s="233"/>
      <c r="I366" s="234"/>
      <c r="J366" s="234"/>
      <c r="K366" s="234"/>
      <c r="L366" s="234"/>
      <c r="M366" s="234"/>
      <c r="N366" s="234"/>
      <c r="O366" s="234"/>
      <c r="P366" s="234"/>
      <c r="Q366" s="234"/>
      <c r="R366" s="234"/>
      <c r="S366" s="234"/>
      <c r="T366" s="234"/>
      <c r="U366" s="234"/>
      <c r="V366" s="234"/>
      <c r="W366" s="234"/>
      <c r="X366" s="234"/>
      <c r="Y366" s="234"/>
      <c r="Z366" s="234"/>
      <c r="AA366" s="234"/>
      <c r="AB366" s="234"/>
      <c r="AC366" s="234"/>
      <c r="AD366" s="234"/>
      <c r="AE366" s="234"/>
      <c r="AF366" s="234"/>
      <c r="AG366" s="234"/>
      <c r="AH366" s="234"/>
      <c r="AI366" s="232"/>
      <c r="AJ366" s="377"/>
      <c r="AK366" s="314"/>
      <c r="AL366" s="313"/>
      <c r="AM366" s="314"/>
      <c r="AN366" s="319"/>
      <c r="AO366" s="319"/>
      <c r="AP366" s="284">
        <f t="shared" si="236"/>
        <v>0</v>
      </c>
      <c r="AQ366" s="164" t="b">
        <f t="shared" si="237"/>
        <v>1</v>
      </c>
      <c r="AR366" s="319"/>
      <c r="AS366" s="319"/>
      <c r="AU366" s="315"/>
      <c r="AV366" s="316"/>
      <c r="AW366" s="315"/>
      <c r="AX366" s="317"/>
      <c r="AY366" s="318"/>
    </row>
    <row r="367" spans="1:51" s="320" customFormat="1">
      <c r="A367" s="361"/>
      <c r="B367" s="232"/>
      <c r="C367" s="232"/>
      <c r="D367" s="232"/>
      <c r="E367" s="232"/>
      <c r="F367" s="232"/>
      <c r="G367" s="233"/>
      <c r="H367" s="233"/>
      <c r="I367" s="234"/>
      <c r="J367" s="234"/>
      <c r="K367" s="234"/>
      <c r="L367" s="234"/>
      <c r="M367" s="234"/>
      <c r="N367" s="234"/>
      <c r="O367" s="234"/>
      <c r="P367" s="234"/>
      <c r="Q367" s="234"/>
      <c r="R367" s="234"/>
      <c r="S367" s="234"/>
      <c r="T367" s="234"/>
      <c r="U367" s="234"/>
      <c r="V367" s="234"/>
      <c r="W367" s="234"/>
      <c r="X367" s="234"/>
      <c r="Y367" s="234"/>
      <c r="Z367" s="234"/>
      <c r="AA367" s="234"/>
      <c r="AB367" s="234"/>
      <c r="AC367" s="234"/>
      <c r="AD367" s="234"/>
      <c r="AE367" s="234"/>
      <c r="AF367" s="234"/>
      <c r="AG367" s="234"/>
      <c r="AH367" s="234"/>
      <c r="AI367" s="232"/>
      <c r="AJ367" s="377"/>
      <c r="AK367" s="314"/>
      <c r="AL367" s="313"/>
      <c r="AM367" s="314"/>
      <c r="AN367" s="319"/>
      <c r="AO367" s="319"/>
      <c r="AP367" s="284">
        <f t="shared" si="236"/>
        <v>0</v>
      </c>
      <c r="AQ367" s="164" t="b">
        <f t="shared" si="237"/>
        <v>1</v>
      </c>
      <c r="AR367" s="319"/>
      <c r="AS367" s="319"/>
      <c r="AU367" s="315"/>
      <c r="AV367" s="316"/>
      <c r="AW367" s="315"/>
      <c r="AX367" s="317"/>
      <c r="AY367" s="318"/>
    </row>
    <row r="368" spans="1:51" s="320" customFormat="1">
      <c r="A368" s="361"/>
      <c r="B368" s="232"/>
      <c r="C368" s="232"/>
      <c r="D368" s="232"/>
      <c r="E368" s="232"/>
      <c r="F368" s="232"/>
      <c r="G368" s="233"/>
      <c r="H368" s="233"/>
      <c r="I368" s="234"/>
      <c r="J368" s="234"/>
      <c r="K368" s="234"/>
      <c r="L368" s="234"/>
      <c r="M368" s="234"/>
      <c r="N368" s="234"/>
      <c r="O368" s="234"/>
      <c r="P368" s="234"/>
      <c r="Q368" s="234"/>
      <c r="R368" s="234"/>
      <c r="S368" s="234"/>
      <c r="T368" s="234"/>
      <c r="U368" s="234"/>
      <c r="V368" s="234"/>
      <c r="W368" s="234"/>
      <c r="X368" s="234"/>
      <c r="Y368" s="234"/>
      <c r="Z368" s="234"/>
      <c r="AA368" s="234"/>
      <c r="AB368" s="234"/>
      <c r="AC368" s="234"/>
      <c r="AD368" s="234"/>
      <c r="AE368" s="234"/>
      <c r="AF368" s="234"/>
      <c r="AG368" s="234"/>
      <c r="AH368" s="234"/>
      <c r="AI368" s="232"/>
      <c r="AJ368" s="377"/>
      <c r="AK368" s="314"/>
      <c r="AL368" s="313"/>
      <c r="AM368" s="314"/>
      <c r="AN368" s="319"/>
      <c r="AO368" s="319"/>
      <c r="AP368" s="284">
        <f t="shared" si="236"/>
        <v>0</v>
      </c>
      <c r="AQ368" s="164" t="b">
        <f t="shared" si="237"/>
        <v>1</v>
      </c>
      <c r="AR368" s="319"/>
      <c r="AS368" s="319"/>
      <c r="AU368" s="315"/>
      <c r="AV368" s="316"/>
      <c r="AW368" s="315"/>
      <c r="AX368" s="317"/>
      <c r="AY368" s="318"/>
    </row>
    <row r="369" spans="1:51" s="3" customFormat="1">
      <c r="A369" s="632" t="s">
        <v>0</v>
      </c>
      <c r="B369" s="632" t="s">
        <v>1</v>
      </c>
      <c r="C369" s="632"/>
      <c r="D369" s="632"/>
      <c r="E369" s="632"/>
      <c r="F369" s="632" t="s">
        <v>3</v>
      </c>
      <c r="G369" s="632" t="s">
        <v>4</v>
      </c>
      <c r="H369" s="637" t="s">
        <v>387</v>
      </c>
      <c r="I369" s="638"/>
      <c r="J369" s="638"/>
      <c r="K369" s="638"/>
      <c r="L369" s="638"/>
      <c r="M369" s="638"/>
      <c r="N369" s="638"/>
      <c r="O369" s="638"/>
      <c r="P369" s="638"/>
      <c r="Q369" s="638"/>
      <c r="R369" s="638"/>
      <c r="S369" s="638"/>
      <c r="T369" s="638"/>
      <c r="U369" s="638"/>
      <c r="V369" s="638"/>
      <c r="W369" s="638"/>
      <c r="X369" s="638"/>
      <c r="Y369" s="638"/>
      <c r="Z369" s="638"/>
      <c r="AA369" s="638"/>
      <c r="AB369" s="638"/>
      <c r="AC369" s="638"/>
      <c r="AD369" s="638"/>
      <c r="AE369" s="638"/>
      <c r="AF369" s="638"/>
      <c r="AG369" s="543"/>
      <c r="AH369" s="544"/>
      <c r="AI369" s="632" t="s">
        <v>11</v>
      </c>
      <c r="AJ369" s="375"/>
      <c r="AK369" s="284"/>
      <c r="AL369" s="164"/>
      <c r="AM369" s="328" t="e">
        <f t="shared" ref="AM369:AM371" si="285">G369-AK369</f>
        <v>#VALUE!</v>
      </c>
      <c r="AN369" s="311"/>
      <c r="AO369" s="311"/>
      <c r="AP369" s="284" t="e">
        <f t="shared" si="236"/>
        <v>#VALUE!</v>
      </c>
      <c r="AQ369" s="164" t="e">
        <f t="shared" si="237"/>
        <v>#VALUE!</v>
      </c>
      <c r="AR369" s="311"/>
      <c r="AS369" s="311"/>
      <c r="AT369" s="152"/>
      <c r="AW369" s="96">
        <f t="shared" ref="AW369" si="286">I369+L369+O369+R369+U369+X369</f>
        <v>0</v>
      </c>
      <c r="AX369" s="118" t="e">
        <f t="shared" ref="AX369" si="287">H369+K369+N369+Q369+T369+W369</f>
        <v>#VALUE!</v>
      </c>
      <c r="AY369" s="152" t="e">
        <f t="shared" ref="AY369:AY371" si="288">G369=AX369</f>
        <v>#VALUE!</v>
      </c>
    </row>
    <row r="370" spans="1:51" s="3" customFormat="1">
      <c r="A370" s="633"/>
      <c r="B370" s="633"/>
      <c r="C370" s="633"/>
      <c r="D370" s="633"/>
      <c r="E370" s="633"/>
      <c r="F370" s="633"/>
      <c r="G370" s="633"/>
      <c r="H370" s="634" t="s">
        <v>5</v>
      </c>
      <c r="I370" s="635"/>
      <c r="J370" s="636"/>
      <c r="K370" s="634" t="s">
        <v>240</v>
      </c>
      <c r="L370" s="635"/>
      <c r="M370" s="636"/>
      <c r="N370" s="634" t="s">
        <v>6</v>
      </c>
      <c r="O370" s="635"/>
      <c r="P370" s="636"/>
      <c r="Q370" s="634" t="s">
        <v>273</v>
      </c>
      <c r="R370" s="635"/>
      <c r="S370" s="636"/>
      <c r="T370" s="634" t="s">
        <v>9</v>
      </c>
      <c r="U370" s="635"/>
      <c r="V370" s="636"/>
      <c r="W370" s="637" t="s">
        <v>374</v>
      </c>
      <c r="X370" s="638"/>
      <c r="Y370" s="639"/>
      <c r="Z370" s="634" t="s">
        <v>272</v>
      </c>
      <c r="AA370" s="635"/>
      <c r="AB370" s="636"/>
      <c r="AC370" s="637" t="s">
        <v>375</v>
      </c>
      <c r="AD370" s="638"/>
      <c r="AE370" s="639"/>
      <c r="AF370" s="637" t="s">
        <v>376</v>
      </c>
      <c r="AG370" s="638"/>
      <c r="AH370" s="639"/>
      <c r="AI370" s="633"/>
      <c r="AJ370" s="375"/>
      <c r="AK370" s="284"/>
      <c r="AL370" s="164"/>
      <c r="AM370" s="328">
        <f t="shared" si="285"/>
        <v>0</v>
      </c>
      <c r="AN370" s="311"/>
      <c r="AO370" s="311"/>
      <c r="AP370" s="284" t="e">
        <f t="shared" si="236"/>
        <v>#VALUE!</v>
      </c>
      <c r="AQ370" s="164" t="e">
        <f t="shared" si="237"/>
        <v>#VALUE!</v>
      </c>
      <c r="AR370" s="311"/>
      <c r="AS370" s="311"/>
      <c r="AT370" s="152"/>
      <c r="AW370" s="96" t="e">
        <f>I370+L370+O370+R370+U370+W370</f>
        <v>#VALUE!</v>
      </c>
      <c r="AX370" s="118" t="e">
        <f>H370+K370+N370+Q370+T370+#REF!</f>
        <v>#VALUE!</v>
      </c>
      <c r="AY370" s="152" t="e">
        <f t="shared" si="288"/>
        <v>#VALUE!</v>
      </c>
    </row>
    <row r="371" spans="1:51">
      <c r="A371" s="142"/>
      <c r="B371" s="143"/>
      <c r="C371" s="144"/>
      <c r="D371" s="144"/>
      <c r="E371" s="145"/>
      <c r="F371" s="146"/>
      <c r="G371" s="146"/>
      <c r="H371" s="491" t="s">
        <v>237</v>
      </c>
      <c r="I371" s="141" t="s">
        <v>238</v>
      </c>
      <c r="J371" s="489" t="s">
        <v>235</v>
      </c>
      <c r="K371" s="491" t="s">
        <v>237</v>
      </c>
      <c r="L371" s="141" t="s">
        <v>238</v>
      </c>
      <c r="M371" s="489" t="s">
        <v>235</v>
      </c>
      <c r="N371" s="491" t="s">
        <v>237</v>
      </c>
      <c r="O371" s="141" t="s">
        <v>238</v>
      </c>
      <c r="P371" s="489" t="s">
        <v>235</v>
      </c>
      <c r="Q371" s="491" t="s">
        <v>237</v>
      </c>
      <c r="R371" s="141" t="s">
        <v>238</v>
      </c>
      <c r="S371" s="489" t="s">
        <v>235</v>
      </c>
      <c r="T371" s="491" t="s">
        <v>237</v>
      </c>
      <c r="U371" s="141" t="s">
        <v>238</v>
      </c>
      <c r="V371" s="489" t="s">
        <v>235</v>
      </c>
      <c r="W371" s="491" t="s">
        <v>237</v>
      </c>
      <c r="X371" s="141" t="s">
        <v>238</v>
      </c>
      <c r="Y371" s="489" t="s">
        <v>235</v>
      </c>
      <c r="Z371" s="491" t="s">
        <v>237</v>
      </c>
      <c r="AA371" s="141" t="s">
        <v>238</v>
      </c>
      <c r="AB371" s="489" t="s">
        <v>235</v>
      </c>
      <c r="AC371" s="491" t="s">
        <v>237</v>
      </c>
      <c r="AD371" s="141" t="s">
        <v>238</v>
      </c>
      <c r="AE371" s="489" t="s">
        <v>235</v>
      </c>
      <c r="AF371" s="491" t="s">
        <v>237</v>
      </c>
      <c r="AG371" s="141" t="s">
        <v>238</v>
      </c>
      <c r="AH371" s="489" t="s">
        <v>235</v>
      </c>
      <c r="AI371" s="146"/>
      <c r="AJ371" s="376"/>
      <c r="AK371" s="284"/>
      <c r="AL371" s="164"/>
      <c r="AM371" s="328">
        <f t="shared" si="285"/>
        <v>0</v>
      </c>
      <c r="AN371" s="278"/>
      <c r="AO371" s="278"/>
      <c r="AP371" s="284" t="e">
        <f t="shared" ref="AP371:AP402" si="289">H371+K371+N371+Q371+T371+W371+Z371+AC371+AF371</f>
        <v>#VALUE!</v>
      </c>
      <c r="AQ371" s="164" t="e">
        <f t="shared" si="237"/>
        <v>#VALUE!</v>
      </c>
      <c r="AR371" s="278"/>
      <c r="AS371" s="278"/>
      <c r="AW371" s="96" t="e">
        <f t="shared" ref="AW371" si="290">I371+L371+O371+R371+U371+X371</f>
        <v>#VALUE!</v>
      </c>
      <c r="AX371" s="118" t="e">
        <f t="shared" ref="AX371" si="291">H371+K371+N371+Q371+T371+W371</f>
        <v>#VALUE!</v>
      </c>
      <c r="AY371" s="152" t="e">
        <f t="shared" si="288"/>
        <v>#VALUE!</v>
      </c>
    </row>
    <row r="372" spans="1:51">
      <c r="A372" s="147"/>
      <c r="B372" s="148"/>
      <c r="C372" s="149"/>
      <c r="D372" s="149"/>
      <c r="E372" s="150"/>
      <c r="F372" s="151"/>
      <c r="G372" s="151"/>
      <c r="H372" s="151"/>
      <c r="I372" s="151"/>
      <c r="J372" s="151"/>
      <c r="K372" s="151"/>
      <c r="L372" s="151"/>
      <c r="M372" s="151"/>
      <c r="N372" s="151"/>
      <c r="O372" s="151"/>
      <c r="P372" s="151"/>
      <c r="Q372" s="151"/>
      <c r="R372" s="151"/>
      <c r="S372" s="151"/>
      <c r="T372" s="151"/>
      <c r="U372" s="151"/>
      <c r="V372" s="151"/>
      <c r="W372" s="151"/>
      <c r="X372" s="151"/>
      <c r="Y372" s="151"/>
      <c r="Z372" s="151"/>
      <c r="AA372" s="151"/>
      <c r="AB372" s="151"/>
      <c r="AC372" s="151"/>
      <c r="AD372" s="151"/>
      <c r="AE372" s="151"/>
      <c r="AF372" s="151"/>
      <c r="AG372" s="151"/>
      <c r="AH372" s="151"/>
      <c r="AI372" s="151"/>
      <c r="AJ372" s="377">
        <f t="shared" ref="AJ372" si="292">I372+L372</f>
        <v>0</v>
      </c>
      <c r="AK372" s="284">
        <f t="shared" ref="AK372" si="293">H372+K372+N372+Q372+T372+W372+Z372+AC372+AF372</f>
        <v>0</v>
      </c>
      <c r="AL372" s="164" t="b">
        <f t="shared" ref="AL372" si="294">AK372=G372</f>
        <v>1</v>
      </c>
      <c r="AM372" s="284">
        <f t="shared" ref="AM372" si="295">G372-AK372</f>
        <v>0</v>
      </c>
      <c r="AN372" s="278"/>
      <c r="AO372" s="278"/>
      <c r="AP372" s="284">
        <f t="shared" si="289"/>
        <v>0</v>
      </c>
      <c r="AQ372" s="164" t="b">
        <f t="shared" ref="AQ372:AQ403" si="296">AP372=G372</f>
        <v>1</v>
      </c>
      <c r="AR372" s="278"/>
      <c r="AS372" s="278"/>
      <c r="AV372" s="42" t="b">
        <f t="shared" ref="AV372" si="297">G372=AU372</f>
        <v>1</v>
      </c>
      <c r="AW372" s="96">
        <f t="shared" ref="AW372" si="298">I372+L372+O372+R372+U372+X372</f>
        <v>0</v>
      </c>
      <c r="AX372" s="118">
        <f t="shared" ref="AX372" si="299">H372+K372+N372+Q372+T372+W372</f>
        <v>0</v>
      </c>
      <c r="AY372" s="152" t="b">
        <f t="shared" ref="AY372" si="300">G372=AX372</f>
        <v>1</v>
      </c>
    </row>
    <row r="373" spans="1:51" s="95" customFormat="1">
      <c r="A373" s="18">
        <v>6</v>
      </c>
      <c r="B373" s="653" t="s">
        <v>209</v>
      </c>
      <c r="C373" s="654"/>
      <c r="D373" s="654"/>
      <c r="E373" s="655"/>
      <c r="F373" s="98">
        <v>15</v>
      </c>
      <c r="G373" s="99">
        <f t="shared" ref="G373:AH373" si="301">G374+G399</f>
        <v>1600324000</v>
      </c>
      <c r="H373" s="99">
        <f t="shared" si="301"/>
        <v>137224900</v>
      </c>
      <c r="I373" s="99" t="e">
        <f t="shared" si="301"/>
        <v>#REF!</v>
      </c>
      <c r="J373" s="99" t="e">
        <f t="shared" si="301"/>
        <v>#REF!</v>
      </c>
      <c r="K373" s="99">
        <f t="shared" si="301"/>
        <v>112607300</v>
      </c>
      <c r="L373" s="99">
        <f t="shared" si="301"/>
        <v>0</v>
      </c>
      <c r="M373" s="99">
        <f t="shared" si="301"/>
        <v>0</v>
      </c>
      <c r="N373" s="99">
        <f t="shared" si="301"/>
        <v>281491800</v>
      </c>
      <c r="O373" s="99" t="e">
        <f t="shared" si="301"/>
        <v>#REF!</v>
      </c>
      <c r="P373" s="99" t="e">
        <f t="shared" si="301"/>
        <v>#REF!</v>
      </c>
      <c r="Q373" s="99">
        <f t="shared" si="301"/>
        <v>0</v>
      </c>
      <c r="R373" s="99">
        <f t="shared" si="301"/>
        <v>0</v>
      </c>
      <c r="S373" s="99">
        <f t="shared" si="301"/>
        <v>0</v>
      </c>
      <c r="T373" s="99">
        <f t="shared" si="301"/>
        <v>0</v>
      </c>
      <c r="U373" s="99">
        <f t="shared" si="301"/>
        <v>0</v>
      </c>
      <c r="V373" s="99">
        <f t="shared" si="301"/>
        <v>0</v>
      </c>
      <c r="W373" s="99">
        <f t="shared" si="301"/>
        <v>244000000</v>
      </c>
      <c r="X373" s="99">
        <f t="shared" si="301"/>
        <v>0</v>
      </c>
      <c r="Y373" s="99">
        <f t="shared" si="301"/>
        <v>0</v>
      </c>
      <c r="Z373" s="99">
        <f t="shared" si="301"/>
        <v>825000000</v>
      </c>
      <c r="AA373" s="99">
        <f t="shared" si="301"/>
        <v>0</v>
      </c>
      <c r="AB373" s="99">
        <f t="shared" si="301"/>
        <v>0</v>
      </c>
      <c r="AC373" s="99">
        <f t="shared" si="301"/>
        <v>0</v>
      </c>
      <c r="AD373" s="99">
        <f t="shared" si="301"/>
        <v>0</v>
      </c>
      <c r="AE373" s="99">
        <f t="shared" si="301"/>
        <v>0</v>
      </c>
      <c r="AF373" s="99">
        <f t="shared" si="301"/>
        <v>0</v>
      </c>
      <c r="AG373" s="99">
        <f t="shared" si="301"/>
        <v>0</v>
      </c>
      <c r="AH373" s="99">
        <f t="shared" si="301"/>
        <v>0</v>
      </c>
      <c r="AI373" s="18"/>
      <c r="AJ373" s="373"/>
      <c r="AK373" s="284">
        <f t="shared" si="265"/>
        <v>1600324000</v>
      </c>
      <c r="AL373" s="164" t="b">
        <f t="shared" si="266"/>
        <v>1</v>
      </c>
      <c r="AM373" s="284">
        <f t="shared" si="267"/>
        <v>0</v>
      </c>
      <c r="AN373" s="221"/>
      <c r="AO373" s="221"/>
      <c r="AP373" s="284">
        <f>H373+K373+N373+Q373+T373+W373+Z373+AC373+AF373</f>
        <v>1600324000</v>
      </c>
      <c r="AQ373" s="164" t="b">
        <f t="shared" si="296"/>
        <v>1</v>
      </c>
      <c r="AR373" s="221"/>
      <c r="AS373" s="221"/>
      <c r="AT373" s="152"/>
      <c r="AU373" s="100" t="e">
        <f>SUM(I373:X373)</f>
        <v>#REF!</v>
      </c>
      <c r="AV373" s="101" t="e">
        <f t="shared" si="254"/>
        <v>#REF!</v>
      </c>
      <c r="AW373" s="96" t="e">
        <f t="shared" si="280"/>
        <v>#REF!</v>
      </c>
      <c r="AX373" s="118">
        <f t="shared" si="284"/>
        <v>775324000</v>
      </c>
      <c r="AY373" s="152" t="b">
        <f t="shared" si="279"/>
        <v>0</v>
      </c>
    </row>
    <row r="374" spans="1:51" s="122" customFormat="1" ht="28.5" customHeight="1">
      <c r="A374" s="93"/>
      <c r="B374" s="108" t="s">
        <v>22</v>
      </c>
      <c r="C374" s="630" t="s">
        <v>215</v>
      </c>
      <c r="D374" s="630"/>
      <c r="E374" s="631"/>
      <c r="F374" s="120">
        <v>15012</v>
      </c>
      <c r="G374" s="121">
        <f>G375+G378</f>
        <v>1536746000</v>
      </c>
      <c r="H374" s="121">
        <f t="shared" ref="H374:AF374" si="302">H375+H378</f>
        <v>98400000</v>
      </c>
      <c r="I374" s="121">
        <f t="shared" si="302"/>
        <v>0</v>
      </c>
      <c r="J374" s="121">
        <f t="shared" si="302"/>
        <v>0</v>
      </c>
      <c r="K374" s="121">
        <f t="shared" si="302"/>
        <v>87854200</v>
      </c>
      <c r="L374" s="121">
        <f t="shared" si="302"/>
        <v>0</v>
      </c>
      <c r="M374" s="121">
        <f t="shared" si="302"/>
        <v>0</v>
      </c>
      <c r="N374" s="121">
        <f t="shared" si="302"/>
        <v>281491800</v>
      </c>
      <c r="O374" s="121" t="e">
        <f t="shared" si="302"/>
        <v>#REF!</v>
      </c>
      <c r="P374" s="121" t="e">
        <f t="shared" si="302"/>
        <v>#REF!</v>
      </c>
      <c r="Q374" s="121">
        <f t="shared" si="302"/>
        <v>0</v>
      </c>
      <c r="R374" s="121">
        <f t="shared" si="302"/>
        <v>0</v>
      </c>
      <c r="S374" s="121">
        <f t="shared" si="302"/>
        <v>0</v>
      </c>
      <c r="T374" s="121">
        <f>T375+T378</f>
        <v>0</v>
      </c>
      <c r="U374" s="121">
        <f t="shared" si="302"/>
        <v>0</v>
      </c>
      <c r="V374" s="121">
        <f t="shared" si="302"/>
        <v>0</v>
      </c>
      <c r="W374" s="121">
        <f t="shared" si="302"/>
        <v>244000000</v>
      </c>
      <c r="X374" s="121">
        <f t="shared" si="302"/>
        <v>0</v>
      </c>
      <c r="Y374" s="121">
        <f t="shared" si="302"/>
        <v>0</v>
      </c>
      <c r="Z374" s="121">
        <f t="shared" si="302"/>
        <v>825000000</v>
      </c>
      <c r="AA374" s="121">
        <f t="shared" si="302"/>
        <v>0</v>
      </c>
      <c r="AB374" s="121">
        <f t="shared" si="302"/>
        <v>0</v>
      </c>
      <c r="AC374" s="121">
        <f t="shared" si="302"/>
        <v>0</v>
      </c>
      <c r="AD374" s="121">
        <f t="shared" si="302"/>
        <v>0</v>
      </c>
      <c r="AE374" s="121">
        <f t="shared" si="302"/>
        <v>0</v>
      </c>
      <c r="AF374" s="121">
        <f t="shared" si="302"/>
        <v>0</v>
      </c>
      <c r="AG374" s="121">
        <f t="shared" ref="AG374:AH374" si="303">SUM(AG379:AG387)</f>
        <v>0</v>
      </c>
      <c r="AH374" s="121">
        <f t="shared" si="303"/>
        <v>0</v>
      </c>
      <c r="AI374" s="93"/>
      <c r="AJ374" s="372"/>
      <c r="AK374" s="284">
        <f t="shared" si="265"/>
        <v>1536746000</v>
      </c>
      <c r="AL374" s="164" t="b">
        <f t="shared" si="266"/>
        <v>1</v>
      </c>
      <c r="AM374" s="284">
        <f t="shared" si="267"/>
        <v>0</v>
      </c>
      <c r="AN374" s="164"/>
      <c r="AO374" s="164"/>
      <c r="AP374" s="284">
        <f t="shared" si="289"/>
        <v>1536746000</v>
      </c>
      <c r="AQ374" s="164" t="b">
        <f t="shared" si="296"/>
        <v>1</v>
      </c>
      <c r="AR374" s="164"/>
      <c r="AS374" s="164"/>
      <c r="AT374" s="80"/>
      <c r="AU374" s="111" t="e">
        <f t="shared" ref="AU374:AU540" si="304">SUM(I374:X374)</f>
        <v>#REF!</v>
      </c>
      <c r="AV374" s="112" t="e">
        <f t="shared" si="254"/>
        <v>#REF!</v>
      </c>
      <c r="AW374" s="96" t="e">
        <f t="shared" si="280"/>
        <v>#REF!</v>
      </c>
      <c r="AX374" s="118">
        <f t="shared" si="284"/>
        <v>711746000</v>
      </c>
      <c r="AY374" s="152" t="b">
        <f t="shared" si="279"/>
        <v>0</v>
      </c>
    </row>
    <row r="375" spans="1:51" s="122" customFormat="1" ht="15" customHeight="1">
      <c r="A375" s="456"/>
      <c r="B375" s="457"/>
      <c r="C375" s="458"/>
      <c r="D375" s="663" t="s">
        <v>14</v>
      </c>
      <c r="E375" s="664"/>
      <c r="F375" s="460" t="s">
        <v>131</v>
      </c>
      <c r="G375" s="461">
        <f>G377+G376</f>
        <v>83800000</v>
      </c>
      <c r="H375" s="461">
        <f t="shared" ref="H375:AF375" si="305">H377+H376</f>
        <v>10000000</v>
      </c>
      <c r="I375" s="461">
        <f t="shared" si="305"/>
        <v>0</v>
      </c>
      <c r="J375" s="461">
        <f t="shared" si="305"/>
        <v>0</v>
      </c>
      <c r="K375" s="461">
        <f t="shared" si="305"/>
        <v>7000000</v>
      </c>
      <c r="L375" s="461">
        <f t="shared" si="305"/>
        <v>0</v>
      </c>
      <c r="M375" s="461">
        <f t="shared" si="305"/>
        <v>0</v>
      </c>
      <c r="N375" s="461">
        <f t="shared" si="305"/>
        <v>3000000</v>
      </c>
      <c r="O375" s="461">
        <f t="shared" si="305"/>
        <v>0</v>
      </c>
      <c r="P375" s="461">
        <f t="shared" si="305"/>
        <v>0</v>
      </c>
      <c r="Q375" s="461">
        <f t="shared" si="305"/>
        <v>0</v>
      </c>
      <c r="R375" s="461">
        <f t="shared" si="305"/>
        <v>0</v>
      </c>
      <c r="S375" s="461">
        <f t="shared" si="305"/>
        <v>0</v>
      </c>
      <c r="T375" s="461">
        <f t="shared" si="305"/>
        <v>0</v>
      </c>
      <c r="U375" s="461">
        <f t="shared" si="305"/>
        <v>0</v>
      </c>
      <c r="V375" s="461">
        <f t="shared" si="305"/>
        <v>0</v>
      </c>
      <c r="W375" s="461">
        <f t="shared" si="305"/>
        <v>63800000</v>
      </c>
      <c r="X375" s="461">
        <f t="shared" si="305"/>
        <v>0</v>
      </c>
      <c r="Y375" s="461">
        <f t="shared" si="305"/>
        <v>0</v>
      </c>
      <c r="Z375" s="461">
        <f t="shared" si="305"/>
        <v>0</v>
      </c>
      <c r="AA375" s="461">
        <f t="shared" si="305"/>
        <v>0</v>
      </c>
      <c r="AB375" s="461">
        <f t="shared" si="305"/>
        <v>0</v>
      </c>
      <c r="AC375" s="461">
        <f t="shared" si="305"/>
        <v>0</v>
      </c>
      <c r="AD375" s="461">
        <f t="shared" si="305"/>
        <v>0</v>
      </c>
      <c r="AE375" s="461">
        <f t="shared" si="305"/>
        <v>0</v>
      </c>
      <c r="AF375" s="461">
        <f t="shared" si="305"/>
        <v>0</v>
      </c>
      <c r="AG375" s="523"/>
      <c r="AH375" s="523"/>
      <c r="AI375" s="81"/>
      <c r="AJ375" s="372"/>
      <c r="AK375" s="284"/>
      <c r="AL375" s="164"/>
      <c r="AM375" s="284"/>
      <c r="AN375" s="164"/>
      <c r="AO375" s="164"/>
      <c r="AP375" s="284">
        <f t="shared" si="289"/>
        <v>83800000</v>
      </c>
      <c r="AQ375" s="164" t="b">
        <f t="shared" si="296"/>
        <v>1</v>
      </c>
      <c r="AR375" s="164"/>
      <c r="AS375" s="164"/>
      <c r="AT375" s="80"/>
      <c r="AU375" s="111"/>
      <c r="AV375" s="112"/>
      <c r="AW375" s="96"/>
      <c r="AX375" s="118"/>
      <c r="AY375" s="152"/>
    </row>
    <row r="376" spans="1:51" s="122" customFormat="1" ht="15" customHeight="1">
      <c r="A376" s="456"/>
      <c r="B376" s="457"/>
      <c r="C376" s="458"/>
      <c r="D376" s="437"/>
      <c r="E376" s="459" t="s">
        <v>164</v>
      </c>
      <c r="F376" s="460" t="s">
        <v>165</v>
      </c>
      <c r="G376" s="461">
        <v>71800000</v>
      </c>
      <c r="H376" s="547">
        <v>8000000</v>
      </c>
      <c r="I376" s="547"/>
      <c r="J376" s="547"/>
      <c r="K376" s="547"/>
      <c r="L376" s="547"/>
      <c r="M376" s="547"/>
      <c r="N376" s="547"/>
      <c r="O376" s="547"/>
      <c r="P376" s="547"/>
      <c r="Q376" s="547"/>
      <c r="R376" s="547"/>
      <c r="S376" s="547"/>
      <c r="T376" s="547"/>
      <c r="U376" s="547"/>
      <c r="V376" s="547"/>
      <c r="W376" s="547">
        <v>63800000</v>
      </c>
      <c r="X376" s="547"/>
      <c r="Y376" s="547"/>
      <c r="Z376" s="547"/>
      <c r="AA376" s="547"/>
      <c r="AB376" s="547"/>
      <c r="AC376" s="547"/>
      <c r="AD376" s="547"/>
      <c r="AE376" s="547"/>
      <c r="AF376" s="547"/>
      <c r="AG376" s="523"/>
      <c r="AH376" s="523"/>
      <c r="AI376" s="81"/>
      <c r="AJ376" s="372"/>
      <c r="AK376" s="284"/>
      <c r="AL376" s="164"/>
      <c r="AM376" s="284"/>
      <c r="AN376" s="164"/>
      <c r="AO376" s="164"/>
      <c r="AP376" s="284">
        <f t="shared" si="289"/>
        <v>71800000</v>
      </c>
      <c r="AQ376" s="164" t="b">
        <f t="shared" si="296"/>
        <v>1</v>
      </c>
      <c r="AR376" s="164"/>
      <c r="AS376" s="164"/>
      <c r="AT376" s="80"/>
      <c r="AU376" s="111"/>
      <c r="AV376" s="112"/>
      <c r="AW376" s="96"/>
      <c r="AX376" s="118"/>
      <c r="AY376" s="152"/>
    </row>
    <row r="377" spans="1:51" s="122" customFormat="1" ht="15" customHeight="1">
      <c r="A377" s="456"/>
      <c r="B377" s="457"/>
      <c r="C377" s="458"/>
      <c r="D377" s="437"/>
      <c r="E377" s="459" t="s">
        <v>166</v>
      </c>
      <c r="F377" s="460" t="s">
        <v>167</v>
      </c>
      <c r="G377" s="461">
        <v>12000000</v>
      </c>
      <c r="H377" s="547">
        <v>2000000</v>
      </c>
      <c r="I377" s="547"/>
      <c r="J377" s="547"/>
      <c r="K377" s="547">
        <f>G377-H377-N377</f>
        <v>7000000</v>
      </c>
      <c r="L377" s="547"/>
      <c r="M377" s="547"/>
      <c r="N377" s="547">
        <v>3000000</v>
      </c>
      <c r="O377" s="547"/>
      <c r="P377" s="547"/>
      <c r="Q377" s="547"/>
      <c r="R377" s="547"/>
      <c r="S377" s="547"/>
      <c r="T377" s="547"/>
      <c r="U377" s="547"/>
      <c r="V377" s="547"/>
      <c r="W377" s="547"/>
      <c r="X377" s="523"/>
      <c r="Y377" s="523"/>
      <c r="Z377" s="523"/>
      <c r="AA377" s="523"/>
      <c r="AB377" s="523"/>
      <c r="AC377" s="523"/>
      <c r="AD377" s="523"/>
      <c r="AE377" s="523"/>
      <c r="AF377" s="523"/>
      <c r="AG377" s="523"/>
      <c r="AH377" s="523"/>
      <c r="AI377" s="81"/>
      <c r="AJ377" s="372"/>
      <c r="AK377" s="284"/>
      <c r="AL377" s="164"/>
      <c r="AM377" s="284"/>
      <c r="AN377" s="164"/>
      <c r="AO377" s="164"/>
      <c r="AP377" s="284">
        <f t="shared" si="289"/>
        <v>12000000</v>
      </c>
      <c r="AQ377" s="164" t="b">
        <f t="shared" si="296"/>
        <v>1</v>
      </c>
      <c r="AR377" s="164"/>
      <c r="AS377" s="164"/>
      <c r="AT377" s="80"/>
      <c r="AU377" s="111"/>
      <c r="AV377" s="112"/>
      <c r="AW377" s="96"/>
      <c r="AX377" s="118"/>
      <c r="AY377" s="152"/>
    </row>
    <row r="378" spans="1:51" s="80" customFormat="1">
      <c r="A378" s="81"/>
      <c r="B378" s="338"/>
      <c r="C378" s="339"/>
      <c r="D378" s="647" t="s">
        <v>15</v>
      </c>
      <c r="E378" s="647"/>
      <c r="F378" s="81" t="s">
        <v>130</v>
      </c>
      <c r="G378" s="89">
        <f>SUM(G379:G387)</f>
        <v>1452946000</v>
      </c>
      <c r="H378" s="89">
        <f t="shared" ref="H378:AH378" si="306">SUM(H379:H387)</f>
        <v>88400000</v>
      </c>
      <c r="I378" s="89">
        <f t="shared" si="306"/>
        <v>0</v>
      </c>
      <c r="J378" s="89">
        <f t="shared" si="306"/>
        <v>0</v>
      </c>
      <c r="K378" s="89">
        <f t="shared" si="306"/>
        <v>80854200</v>
      </c>
      <c r="L378" s="89">
        <f t="shared" si="306"/>
        <v>0</v>
      </c>
      <c r="M378" s="89">
        <f t="shared" si="306"/>
        <v>0</v>
      </c>
      <c r="N378" s="89">
        <f t="shared" si="306"/>
        <v>278491800</v>
      </c>
      <c r="O378" s="89" t="e">
        <f t="shared" si="306"/>
        <v>#REF!</v>
      </c>
      <c r="P378" s="89" t="e">
        <f t="shared" si="306"/>
        <v>#REF!</v>
      </c>
      <c r="Q378" s="89">
        <f t="shared" si="306"/>
        <v>0</v>
      </c>
      <c r="R378" s="89">
        <f t="shared" si="306"/>
        <v>0</v>
      </c>
      <c r="S378" s="89">
        <f t="shared" si="306"/>
        <v>0</v>
      </c>
      <c r="T378" s="89">
        <f>SUM(T379:T387)</f>
        <v>0</v>
      </c>
      <c r="U378" s="89">
        <f t="shared" si="306"/>
        <v>0</v>
      </c>
      <c r="V378" s="89">
        <f t="shared" si="306"/>
        <v>0</v>
      </c>
      <c r="W378" s="89">
        <f t="shared" si="306"/>
        <v>180200000</v>
      </c>
      <c r="X378" s="89">
        <f t="shared" si="306"/>
        <v>0</v>
      </c>
      <c r="Y378" s="89">
        <f t="shared" si="306"/>
        <v>0</v>
      </c>
      <c r="Z378" s="89">
        <f t="shared" si="306"/>
        <v>825000000</v>
      </c>
      <c r="AA378" s="89">
        <f t="shared" si="306"/>
        <v>0</v>
      </c>
      <c r="AB378" s="89">
        <f t="shared" si="306"/>
        <v>0</v>
      </c>
      <c r="AC378" s="89">
        <f t="shared" si="306"/>
        <v>0</v>
      </c>
      <c r="AD378" s="89">
        <f t="shared" si="306"/>
        <v>0</v>
      </c>
      <c r="AE378" s="89">
        <f t="shared" si="306"/>
        <v>0</v>
      </c>
      <c r="AF378" s="89">
        <f t="shared" si="306"/>
        <v>0</v>
      </c>
      <c r="AG378" s="89">
        <f t="shared" si="306"/>
        <v>0</v>
      </c>
      <c r="AH378" s="89">
        <f t="shared" si="306"/>
        <v>0</v>
      </c>
      <c r="AI378" s="81"/>
      <c r="AJ378" s="372"/>
      <c r="AK378" s="284">
        <f t="shared" si="265"/>
        <v>1452946000</v>
      </c>
      <c r="AL378" s="164" t="b">
        <f t="shared" si="266"/>
        <v>1</v>
      </c>
      <c r="AM378" s="284">
        <f t="shared" si="267"/>
        <v>0</v>
      </c>
      <c r="AN378" s="164"/>
      <c r="AO378" s="164"/>
      <c r="AP378" s="284">
        <f t="shared" si="289"/>
        <v>1452946000</v>
      </c>
      <c r="AQ378" s="164" t="b">
        <f t="shared" si="296"/>
        <v>1</v>
      </c>
      <c r="AR378" s="164"/>
      <c r="AS378" s="164"/>
      <c r="AU378" s="335" t="e">
        <f t="shared" si="304"/>
        <v>#REF!</v>
      </c>
      <c r="AV378" s="72" t="e">
        <f t="shared" si="254"/>
        <v>#REF!</v>
      </c>
      <c r="AW378" s="335" t="e">
        <f t="shared" si="280"/>
        <v>#REF!</v>
      </c>
      <c r="AX378" s="336">
        <f t="shared" si="284"/>
        <v>627946000</v>
      </c>
      <c r="AY378" s="152" t="b">
        <f t="shared" si="279"/>
        <v>0</v>
      </c>
    </row>
    <row r="379" spans="1:51" s="153" customFormat="1">
      <c r="A379" s="71"/>
      <c r="B379" s="333"/>
      <c r="C379" s="334"/>
      <c r="D379" s="334"/>
      <c r="E379" s="88" t="s">
        <v>55</v>
      </c>
      <c r="F379" s="71" t="s">
        <v>56</v>
      </c>
      <c r="G379" s="90">
        <v>5894100</v>
      </c>
      <c r="H379" s="90">
        <v>3000000</v>
      </c>
      <c r="I379" s="71"/>
      <c r="J379" s="71"/>
      <c r="K379" s="103">
        <f>G379-H379</f>
        <v>2894100</v>
      </c>
      <c r="L379" s="71"/>
      <c r="M379" s="71"/>
      <c r="N379" s="103"/>
      <c r="O379" s="103" t="e">
        <f>#REF!</f>
        <v>#REF!</v>
      </c>
      <c r="P379" s="103" t="e">
        <f>N379-O379</f>
        <v>#REF!</v>
      </c>
      <c r="Q379" s="103"/>
      <c r="R379" s="71"/>
      <c r="S379" s="71"/>
      <c r="T379" s="71"/>
      <c r="U379" s="71"/>
      <c r="V379" s="71"/>
      <c r="W379" s="71"/>
      <c r="X379" s="71"/>
      <c r="Y379" s="71"/>
      <c r="Z379" s="71"/>
      <c r="AA379" s="71"/>
      <c r="AB379" s="71"/>
      <c r="AC379" s="71"/>
      <c r="AD379" s="71"/>
      <c r="AE379" s="71"/>
      <c r="AF379" s="71"/>
      <c r="AG379" s="71"/>
      <c r="AH379" s="71"/>
      <c r="AI379" s="71"/>
      <c r="AJ379" s="374"/>
      <c r="AK379" s="284">
        <f t="shared" si="265"/>
        <v>5894100</v>
      </c>
      <c r="AL379" s="164" t="b">
        <f t="shared" si="266"/>
        <v>1</v>
      </c>
      <c r="AM379" s="284">
        <f t="shared" si="267"/>
        <v>0</v>
      </c>
      <c r="AN379" s="232"/>
      <c r="AO379" s="232"/>
      <c r="AP379" s="284">
        <f t="shared" si="289"/>
        <v>5894100</v>
      </c>
      <c r="AQ379" s="164" t="b">
        <f t="shared" si="296"/>
        <v>1</v>
      </c>
      <c r="AR379" s="232"/>
      <c r="AS379" s="232"/>
      <c r="AU379" s="335" t="e">
        <f t="shared" si="304"/>
        <v>#REF!</v>
      </c>
      <c r="AV379" s="72" t="e">
        <f t="shared" si="254"/>
        <v>#REF!</v>
      </c>
      <c r="AW379" s="335" t="e">
        <f t="shared" si="280"/>
        <v>#REF!</v>
      </c>
      <c r="AX379" s="336">
        <f t="shared" si="284"/>
        <v>5894100</v>
      </c>
      <c r="AY379" s="152" t="b">
        <f t="shared" si="279"/>
        <v>1</v>
      </c>
    </row>
    <row r="380" spans="1:51" s="153" customFormat="1">
      <c r="A380" s="71"/>
      <c r="B380" s="333"/>
      <c r="C380" s="334"/>
      <c r="D380" s="334"/>
      <c r="E380" s="88" t="s">
        <v>16</v>
      </c>
      <c r="F380" s="71" t="s">
        <v>19</v>
      </c>
      <c r="G380" s="90">
        <v>1680000</v>
      </c>
      <c r="H380" s="90"/>
      <c r="I380" s="71"/>
      <c r="J380" s="71"/>
      <c r="K380" s="71"/>
      <c r="L380" s="71"/>
      <c r="M380" s="71"/>
      <c r="N380" s="103">
        <v>1680000</v>
      </c>
      <c r="O380" s="103" t="e">
        <f>#REF!</f>
        <v>#REF!</v>
      </c>
      <c r="P380" s="103" t="e">
        <f t="shared" ref="P380:P387" si="307">N380-O380</f>
        <v>#REF!</v>
      </c>
      <c r="Q380" s="103"/>
      <c r="R380" s="71"/>
      <c r="S380" s="71"/>
      <c r="T380" s="71"/>
      <c r="U380" s="71"/>
      <c r="V380" s="71"/>
      <c r="W380" s="71"/>
      <c r="X380" s="71"/>
      <c r="Y380" s="71"/>
      <c r="Z380" s="71"/>
      <c r="AA380" s="71"/>
      <c r="AB380" s="71"/>
      <c r="AC380" s="71"/>
      <c r="AD380" s="71"/>
      <c r="AE380" s="71"/>
      <c r="AF380" s="71"/>
      <c r="AG380" s="71"/>
      <c r="AH380" s="71"/>
      <c r="AI380" s="71"/>
      <c r="AJ380" s="374"/>
      <c r="AK380" s="284">
        <f t="shared" si="265"/>
        <v>1680000</v>
      </c>
      <c r="AL380" s="164" t="b">
        <f t="shared" si="266"/>
        <v>1</v>
      </c>
      <c r="AM380" s="284">
        <f t="shared" si="267"/>
        <v>0</v>
      </c>
      <c r="AN380" s="232"/>
      <c r="AO380" s="232"/>
      <c r="AP380" s="284">
        <f t="shared" si="289"/>
        <v>1680000</v>
      </c>
      <c r="AQ380" s="164" t="b">
        <f t="shared" si="296"/>
        <v>1</v>
      </c>
      <c r="AR380" s="232"/>
      <c r="AS380" s="232"/>
      <c r="AU380" s="335" t="e">
        <f t="shared" si="304"/>
        <v>#REF!</v>
      </c>
      <c r="AV380" s="72" t="e">
        <f t="shared" si="254"/>
        <v>#REF!</v>
      </c>
      <c r="AW380" s="335" t="e">
        <f t="shared" si="280"/>
        <v>#REF!</v>
      </c>
      <c r="AX380" s="336">
        <f t="shared" si="284"/>
        <v>1680000</v>
      </c>
      <c r="AY380" s="152" t="b">
        <f t="shared" si="279"/>
        <v>1</v>
      </c>
    </row>
    <row r="381" spans="1:51" s="153" customFormat="1">
      <c r="A381" s="71"/>
      <c r="B381" s="333"/>
      <c r="C381" s="334"/>
      <c r="D381" s="334"/>
      <c r="E381" s="88" t="s">
        <v>325</v>
      </c>
      <c r="F381" s="71" t="s">
        <v>18</v>
      </c>
      <c r="G381" s="90">
        <v>493800000</v>
      </c>
      <c r="H381" s="90">
        <v>76400000</v>
      </c>
      <c r="I381" s="71"/>
      <c r="J381" s="71"/>
      <c r="K381" s="71"/>
      <c r="L381" s="71"/>
      <c r="M381" s="71"/>
      <c r="N381" s="103">
        <f>G381-H381-W381</f>
        <v>243000000</v>
      </c>
      <c r="O381" s="103"/>
      <c r="P381" s="103"/>
      <c r="Q381" s="103"/>
      <c r="R381" s="71"/>
      <c r="S381" s="71"/>
      <c r="T381" s="70"/>
      <c r="U381" s="71"/>
      <c r="V381" s="71"/>
      <c r="W381" s="70">
        <v>174400000</v>
      </c>
      <c r="X381" s="71"/>
      <c r="Y381" s="71"/>
      <c r="Z381" s="71"/>
      <c r="AA381" s="71"/>
      <c r="AB381" s="71"/>
      <c r="AC381" s="71"/>
      <c r="AD381" s="71"/>
      <c r="AE381" s="71"/>
      <c r="AF381" s="71"/>
      <c r="AG381" s="71"/>
      <c r="AH381" s="71"/>
      <c r="AI381" s="71"/>
      <c r="AJ381" s="374"/>
      <c r="AK381" s="284"/>
      <c r="AL381" s="164"/>
      <c r="AM381" s="284"/>
      <c r="AN381" s="232"/>
      <c r="AO381" s="232"/>
      <c r="AP381" s="284">
        <f t="shared" si="289"/>
        <v>493800000</v>
      </c>
      <c r="AQ381" s="164" t="b">
        <f t="shared" si="296"/>
        <v>1</v>
      </c>
      <c r="AR381" s="232"/>
      <c r="AS381" s="232"/>
      <c r="AU381" s="335"/>
      <c r="AV381" s="72"/>
      <c r="AW381" s="335"/>
      <c r="AX381" s="336"/>
      <c r="AY381" s="152"/>
    </row>
    <row r="382" spans="1:51" s="153" customFormat="1">
      <c r="A382" s="71"/>
      <c r="B382" s="333"/>
      <c r="C382" s="334"/>
      <c r="D382" s="334"/>
      <c r="E382" s="88" t="s">
        <v>59</v>
      </c>
      <c r="F382" s="71" t="s">
        <v>60</v>
      </c>
      <c r="G382" s="90">
        <v>5000000</v>
      </c>
      <c r="H382" s="90">
        <v>2000000</v>
      </c>
      <c r="I382" s="71"/>
      <c r="J382" s="71"/>
      <c r="K382" s="103">
        <f>G382-H382</f>
        <v>3000000</v>
      </c>
      <c r="L382" s="71"/>
      <c r="M382" s="71"/>
      <c r="N382" s="103"/>
      <c r="O382" s="103"/>
      <c r="P382" s="103">
        <f t="shared" si="307"/>
        <v>0</v>
      </c>
      <c r="Q382" s="103"/>
      <c r="R382" s="71"/>
      <c r="S382" s="71"/>
      <c r="T382" s="71"/>
      <c r="U382" s="71"/>
      <c r="V382" s="71"/>
      <c r="W382" s="71"/>
      <c r="X382" s="71"/>
      <c r="Y382" s="71"/>
      <c r="Z382" s="71"/>
      <c r="AA382" s="71"/>
      <c r="AB382" s="71"/>
      <c r="AC382" s="71"/>
      <c r="AD382" s="71"/>
      <c r="AE382" s="71"/>
      <c r="AF382" s="71"/>
      <c r="AG382" s="71"/>
      <c r="AH382" s="71"/>
      <c r="AI382" s="71"/>
      <c r="AJ382" s="374"/>
      <c r="AK382" s="284">
        <f t="shared" si="265"/>
        <v>5000000</v>
      </c>
      <c r="AL382" s="164" t="b">
        <f t="shared" si="266"/>
        <v>1</v>
      </c>
      <c r="AM382" s="284">
        <f t="shared" si="267"/>
        <v>0</v>
      </c>
      <c r="AN382" s="232"/>
      <c r="AO382" s="232"/>
      <c r="AP382" s="284">
        <f t="shared" si="289"/>
        <v>5000000</v>
      </c>
      <c r="AQ382" s="164" t="b">
        <f t="shared" si="296"/>
        <v>1</v>
      </c>
      <c r="AR382" s="232"/>
      <c r="AS382" s="232"/>
      <c r="AU382" s="335">
        <f t="shared" si="304"/>
        <v>3000000</v>
      </c>
      <c r="AV382" s="72" t="b">
        <f t="shared" si="254"/>
        <v>0</v>
      </c>
      <c r="AW382" s="335">
        <f t="shared" si="280"/>
        <v>0</v>
      </c>
      <c r="AX382" s="336">
        <f t="shared" si="284"/>
        <v>5000000</v>
      </c>
      <c r="AY382" s="152" t="b">
        <f t="shared" si="279"/>
        <v>1</v>
      </c>
    </row>
    <row r="383" spans="1:51" s="153" customFormat="1">
      <c r="A383" s="71"/>
      <c r="B383" s="333"/>
      <c r="C383" s="334"/>
      <c r="D383" s="334"/>
      <c r="E383" s="88" t="s">
        <v>125</v>
      </c>
      <c r="F383" s="71" t="s">
        <v>126</v>
      </c>
      <c r="G383" s="90">
        <v>10000000</v>
      </c>
      <c r="H383" s="90">
        <v>5000000</v>
      </c>
      <c r="I383" s="71"/>
      <c r="J383" s="71"/>
      <c r="K383" s="103">
        <f>G383-H383</f>
        <v>5000000</v>
      </c>
      <c r="L383" s="71"/>
      <c r="M383" s="71"/>
      <c r="N383" s="103"/>
      <c r="O383" s="103"/>
      <c r="P383" s="103"/>
      <c r="Q383" s="103"/>
      <c r="R383" s="71"/>
      <c r="S383" s="71"/>
      <c r="T383" s="71"/>
      <c r="U383" s="71"/>
      <c r="V383" s="71"/>
      <c r="W383" s="71"/>
      <c r="X383" s="71"/>
      <c r="Y383" s="71"/>
      <c r="Z383" s="71"/>
      <c r="AA383" s="71"/>
      <c r="AB383" s="71"/>
      <c r="AC383" s="71"/>
      <c r="AD383" s="71"/>
      <c r="AE383" s="71"/>
      <c r="AF383" s="71"/>
      <c r="AG383" s="71"/>
      <c r="AH383" s="71"/>
      <c r="AI383" s="71"/>
      <c r="AJ383" s="374"/>
      <c r="AK383" s="284"/>
      <c r="AL383" s="164"/>
      <c r="AM383" s="284"/>
      <c r="AN383" s="232"/>
      <c r="AO383" s="232"/>
      <c r="AP383" s="284">
        <f t="shared" si="289"/>
        <v>10000000</v>
      </c>
      <c r="AQ383" s="164" t="b">
        <f t="shared" si="296"/>
        <v>1</v>
      </c>
      <c r="AR383" s="232"/>
      <c r="AS383" s="232"/>
      <c r="AU383" s="335"/>
      <c r="AV383" s="72"/>
      <c r="AW383" s="335"/>
      <c r="AX383" s="336"/>
      <c r="AY383" s="152"/>
    </row>
    <row r="384" spans="1:51" s="153" customFormat="1">
      <c r="A384" s="71"/>
      <c r="B384" s="333"/>
      <c r="C384" s="334"/>
      <c r="D384" s="334"/>
      <c r="E384" s="88" t="s">
        <v>61</v>
      </c>
      <c r="F384" s="71" t="s">
        <v>62</v>
      </c>
      <c r="G384" s="90">
        <v>40800000</v>
      </c>
      <c r="H384" s="90"/>
      <c r="I384" s="71"/>
      <c r="J384" s="71"/>
      <c r="K384" s="103">
        <f>G384-W384</f>
        <v>35000000</v>
      </c>
      <c r="L384" s="71"/>
      <c r="M384" s="71"/>
      <c r="N384" s="103"/>
      <c r="O384" s="103"/>
      <c r="P384" s="103">
        <f t="shared" si="307"/>
        <v>0</v>
      </c>
      <c r="Q384" s="103"/>
      <c r="R384" s="71"/>
      <c r="S384" s="71"/>
      <c r="T384" s="70"/>
      <c r="U384" s="71"/>
      <c r="V384" s="71"/>
      <c r="W384" s="70">
        <v>5800000</v>
      </c>
      <c r="X384" s="71"/>
      <c r="Y384" s="71"/>
      <c r="Z384" s="71"/>
      <c r="AA384" s="71"/>
      <c r="AB384" s="71"/>
      <c r="AC384" s="71"/>
      <c r="AD384" s="71"/>
      <c r="AE384" s="71"/>
      <c r="AF384" s="71"/>
      <c r="AG384" s="71"/>
      <c r="AH384" s="71"/>
      <c r="AI384" s="71"/>
      <c r="AJ384" s="374"/>
      <c r="AK384" s="284">
        <f t="shared" si="265"/>
        <v>40800000</v>
      </c>
      <c r="AL384" s="164" t="b">
        <f>AK384=G384</f>
        <v>1</v>
      </c>
      <c r="AM384" s="284">
        <f>G384-AK384</f>
        <v>0</v>
      </c>
      <c r="AN384" s="232"/>
      <c r="AO384" s="232"/>
      <c r="AP384" s="284">
        <f>H384+K384+N384+Q384+T384+W384+Z384+AC384+AF384</f>
        <v>40800000</v>
      </c>
      <c r="AQ384" s="164" t="b">
        <f t="shared" si="296"/>
        <v>1</v>
      </c>
      <c r="AR384" s="232"/>
      <c r="AS384" s="232"/>
      <c r="AU384" s="335">
        <f t="shared" si="304"/>
        <v>40800000</v>
      </c>
      <c r="AV384" s="72" t="b">
        <f>G384=AU384</f>
        <v>1</v>
      </c>
      <c r="AW384" s="335">
        <f t="shared" si="280"/>
        <v>0</v>
      </c>
      <c r="AX384" s="336">
        <f t="shared" si="284"/>
        <v>40800000</v>
      </c>
      <c r="AY384" s="152" t="b">
        <f>G384=AX384</f>
        <v>1</v>
      </c>
    </row>
    <row r="385" spans="1:53" s="153" customFormat="1">
      <c r="A385" s="71"/>
      <c r="B385" s="333"/>
      <c r="C385" s="334"/>
      <c r="D385" s="334"/>
      <c r="E385" s="88" t="s">
        <v>83</v>
      </c>
      <c r="F385" s="71" t="s">
        <v>84</v>
      </c>
      <c r="G385" s="90">
        <v>63811800</v>
      </c>
      <c r="H385" s="90"/>
      <c r="I385" s="71"/>
      <c r="J385" s="71"/>
      <c r="K385" s="70">
        <v>30000000</v>
      </c>
      <c r="L385" s="71"/>
      <c r="M385" s="71"/>
      <c r="N385" s="103">
        <f>G385-K385</f>
        <v>33811800</v>
      </c>
      <c r="O385" s="103"/>
      <c r="P385" s="103">
        <f t="shared" si="307"/>
        <v>33811800</v>
      </c>
      <c r="Q385" s="103"/>
      <c r="R385" s="71"/>
      <c r="S385" s="71"/>
      <c r="T385" s="71"/>
      <c r="U385" s="71"/>
      <c r="V385" s="71"/>
      <c r="W385" s="71"/>
      <c r="X385" s="71"/>
      <c r="Y385" s="71"/>
      <c r="Z385" s="71"/>
      <c r="AA385" s="71"/>
      <c r="AB385" s="71"/>
      <c r="AC385" s="71"/>
      <c r="AD385" s="71"/>
      <c r="AE385" s="71"/>
      <c r="AF385" s="71"/>
      <c r="AG385" s="71"/>
      <c r="AH385" s="71"/>
      <c r="AI385" s="71"/>
      <c r="AJ385" s="374"/>
      <c r="AK385" s="284">
        <f t="shared" si="265"/>
        <v>63811800</v>
      </c>
      <c r="AL385" s="164" t="b">
        <f t="shared" si="266"/>
        <v>1</v>
      </c>
      <c r="AM385" s="284">
        <f t="shared" si="267"/>
        <v>0</v>
      </c>
      <c r="AN385" s="232"/>
      <c r="AO385" s="232"/>
      <c r="AP385" s="284">
        <f t="shared" si="289"/>
        <v>63811800</v>
      </c>
      <c r="AQ385" s="164" t="b">
        <f t="shared" si="296"/>
        <v>1</v>
      </c>
      <c r="AR385" s="232"/>
      <c r="AS385" s="232"/>
      <c r="AU385" s="335">
        <f t="shared" si="304"/>
        <v>97623600</v>
      </c>
      <c r="AV385" s="72" t="b">
        <f t="shared" si="254"/>
        <v>0</v>
      </c>
      <c r="AW385" s="335">
        <f t="shared" si="280"/>
        <v>0</v>
      </c>
      <c r="AX385" s="336">
        <f t="shared" si="284"/>
        <v>63811800</v>
      </c>
      <c r="AY385" s="152" t="b">
        <f t="shared" si="279"/>
        <v>1</v>
      </c>
    </row>
    <row r="386" spans="1:53" s="153" customFormat="1" ht="30">
      <c r="A386" s="71"/>
      <c r="B386" s="333"/>
      <c r="C386" s="334"/>
      <c r="D386" s="334"/>
      <c r="E386" s="88" t="s">
        <v>342</v>
      </c>
      <c r="F386" s="71" t="s">
        <v>343</v>
      </c>
      <c r="G386" s="90">
        <v>825000000</v>
      </c>
      <c r="H386" s="90"/>
      <c r="I386" s="71"/>
      <c r="J386" s="71"/>
      <c r="K386" s="70"/>
      <c r="L386" s="71"/>
      <c r="M386" s="71"/>
      <c r="N386" s="103"/>
      <c r="O386" s="103"/>
      <c r="P386" s="103"/>
      <c r="Q386" s="103"/>
      <c r="R386" s="71"/>
      <c r="S386" s="71"/>
      <c r="T386" s="71"/>
      <c r="U386" s="71"/>
      <c r="V386" s="71"/>
      <c r="W386" s="71"/>
      <c r="X386" s="71"/>
      <c r="Y386" s="71"/>
      <c r="Z386" s="70">
        <v>825000000</v>
      </c>
      <c r="AA386" s="71"/>
      <c r="AB386" s="71"/>
      <c r="AC386" s="71"/>
      <c r="AD386" s="71"/>
      <c r="AE386" s="71"/>
      <c r="AF386" s="71"/>
      <c r="AG386" s="71"/>
      <c r="AH386" s="71"/>
      <c r="AI386" s="71"/>
      <c r="AJ386" s="374"/>
      <c r="AK386" s="284"/>
      <c r="AL386" s="164"/>
      <c r="AM386" s="284"/>
      <c r="AN386" s="232"/>
      <c r="AO386" s="232"/>
      <c r="AP386" s="284">
        <f t="shared" si="289"/>
        <v>825000000</v>
      </c>
      <c r="AQ386" s="164" t="b">
        <f t="shared" si="296"/>
        <v>1</v>
      </c>
      <c r="AR386" s="232"/>
      <c r="AS386" s="232"/>
      <c r="AU386" s="335"/>
      <c r="AV386" s="72"/>
      <c r="AW386" s="335"/>
      <c r="AX386" s="336"/>
      <c r="AY386" s="152"/>
    </row>
    <row r="387" spans="1:53" s="153" customFormat="1">
      <c r="A387" s="71"/>
      <c r="B387" s="333"/>
      <c r="C387" s="334"/>
      <c r="D387" s="334"/>
      <c r="E387" s="88" t="s">
        <v>20</v>
      </c>
      <c r="F387" s="71" t="s">
        <v>211</v>
      </c>
      <c r="G387" s="90">
        <v>6960100</v>
      </c>
      <c r="H387" s="90">
        <v>2000000</v>
      </c>
      <c r="I387" s="71"/>
      <c r="J387" s="71"/>
      <c r="K387" s="103">
        <f>G387-H387</f>
        <v>4960100</v>
      </c>
      <c r="L387" s="71"/>
      <c r="M387" s="71"/>
      <c r="N387" s="103"/>
      <c r="O387" s="103"/>
      <c r="P387" s="103">
        <f t="shared" si="307"/>
        <v>0</v>
      </c>
      <c r="Q387" s="103"/>
      <c r="R387" s="71"/>
      <c r="S387" s="71"/>
      <c r="T387" s="71"/>
      <c r="U387" s="71"/>
      <c r="V387" s="71"/>
      <c r="W387" s="71"/>
      <c r="X387" s="71"/>
      <c r="Y387" s="71"/>
      <c r="Z387" s="71"/>
      <c r="AA387" s="71"/>
      <c r="AB387" s="71"/>
      <c r="AC387" s="71"/>
      <c r="AD387" s="71"/>
      <c r="AE387" s="71"/>
      <c r="AF387" s="71"/>
      <c r="AG387" s="71"/>
      <c r="AH387" s="71"/>
      <c r="AI387" s="71"/>
      <c r="AJ387" s="374"/>
      <c r="AK387" s="284">
        <f t="shared" si="265"/>
        <v>6960100</v>
      </c>
      <c r="AL387" s="164" t="b">
        <f t="shared" si="266"/>
        <v>1</v>
      </c>
      <c r="AM387" s="284">
        <f t="shared" si="267"/>
        <v>0</v>
      </c>
      <c r="AN387" s="232"/>
      <c r="AO387" s="232"/>
      <c r="AP387" s="284">
        <f t="shared" si="289"/>
        <v>6960100</v>
      </c>
      <c r="AQ387" s="164" t="b">
        <f t="shared" si="296"/>
        <v>1</v>
      </c>
      <c r="AR387" s="232"/>
      <c r="AS387" s="232"/>
      <c r="AU387" s="335">
        <f t="shared" si="304"/>
        <v>4960100</v>
      </c>
      <c r="AV387" s="72" t="b">
        <f t="shared" si="254"/>
        <v>0</v>
      </c>
      <c r="AW387" s="335">
        <f t="shared" si="280"/>
        <v>0</v>
      </c>
      <c r="AX387" s="336">
        <f t="shared" si="284"/>
        <v>6960100</v>
      </c>
      <c r="AY387" s="152" t="b">
        <f t="shared" si="279"/>
        <v>1</v>
      </c>
    </row>
    <row r="388" spans="1:53">
      <c r="A388" s="10"/>
      <c r="B388" s="11"/>
      <c r="C388" s="12"/>
      <c r="D388" s="12"/>
      <c r="E388" s="13"/>
      <c r="F388" s="81"/>
      <c r="G388" s="89"/>
      <c r="H388" s="89"/>
      <c r="I388" s="81"/>
      <c r="J388" s="81"/>
      <c r="K388" s="81"/>
      <c r="L388" s="81"/>
      <c r="M388" s="81"/>
      <c r="N388" s="81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372"/>
      <c r="AK388" s="284">
        <f t="shared" si="265"/>
        <v>0</v>
      </c>
      <c r="AL388" s="164" t="b">
        <f t="shared" si="266"/>
        <v>1</v>
      </c>
      <c r="AM388" s="284">
        <f t="shared" si="267"/>
        <v>0</v>
      </c>
      <c r="AN388" s="164"/>
      <c r="AO388" s="164"/>
      <c r="AP388" s="284">
        <f t="shared" si="289"/>
        <v>0</v>
      </c>
      <c r="AQ388" s="164" t="b">
        <f t="shared" si="296"/>
        <v>1</v>
      </c>
      <c r="AR388" s="164"/>
      <c r="AS388" s="164"/>
      <c r="AU388" s="41">
        <f t="shared" si="304"/>
        <v>0</v>
      </c>
      <c r="AV388" s="42" t="b">
        <f t="shared" si="254"/>
        <v>1</v>
      </c>
      <c r="AW388" s="96">
        <f t="shared" si="280"/>
        <v>0</v>
      </c>
      <c r="AX388" s="118">
        <f t="shared" si="284"/>
        <v>0</v>
      </c>
      <c r="AY388" s="152" t="b">
        <f t="shared" si="279"/>
        <v>1</v>
      </c>
    </row>
    <row r="389" spans="1:53">
      <c r="A389" s="10"/>
      <c r="B389" s="11"/>
      <c r="C389" s="12"/>
      <c r="D389" s="12"/>
      <c r="E389" s="13"/>
      <c r="F389" s="81"/>
      <c r="G389" s="89"/>
      <c r="H389" s="89"/>
      <c r="I389" s="81"/>
      <c r="J389" s="81"/>
      <c r="K389" s="81"/>
      <c r="L389" s="81"/>
      <c r="M389" s="81"/>
      <c r="N389" s="81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372"/>
      <c r="AK389" s="284">
        <f t="shared" si="265"/>
        <v>0</v>
      </c>
      <c r="AL389" s="164" t="b">
        <f t="shared" si="266"/>
        <v>1</v>
      </c>
      <c r="AM389" s="284">
        <f t="shared" si="267"/>
        <v>0</v>
      </c>
      <c r="AN389" s="164"/>
      <c r="AO389" s="164"/>
      <c r="AP389" s="284">
        <f t="shared" si="289"/>
        <v>0</v>
      </c>
      <c r="AQ389" s="164" t="b">
        <f t="shared" si="296"/>
        <v>1</v>
      </c>
      <c r="AR389" s="164"/>
      <c r="AS389" s="164"/>
      <c r="AU389" s="41"/>
      <c r="AV389" s="42"/>
      <c r="AW389" s="96">
        <f t="shared" si="280"/>
        <v>0</v>
      </c>
      <c r="AX389" s="118">
        <f t="shared" si="284"/>
        <v>0</v>
      </c>
      <c r="AY389" s="152" t="b">
        <f t="shared" si="279"/>
        <v>1</v>
      </c>
    </row>
    <row r="390" spans="1:53">
      <c r="A390" s="10"/>
      <c r="B390" s="11"/>
      <c r="C390" s="12"/>
      <c r="D390" s="12"/>
      <c r="E390" s="13"/>
      <c r="F390" s="81"/>
      <c r="G390" s="89"/>
      <c r="H390" s="89"/>
      <c r="I390" s="81"/>
      <c r="J390" s="81"/>
      <c r="K390" s="81"/>
      <c r="L390" s="81"/>
      <c r="M390" s="81"/>
      <c r="N390" s="81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372"/>
      <c r="AK390" s="284">
        <f t="shared" si="265"/>
        <v>0</v>
      </c>
      <c r="AL390" s="164" t="b">
        <f t="shared" si="266"/>
        <v>1</v>
      </c>
      <c r="AM390" s="284">
        <f t="shared" si="267"/>
        <v>0</v>
      </c>
      <c r="AN390" s="164"/>
      <c r="AO390" s="164"/>
      <c r="AP390" s="284">
        <f t="shared" si="289"/>
        <v>0</v>
      </c>
      <c r="AQ390" s="164" t="b">
        <f t="shared" si="296"/>
        <v>1</v>
      </c>
      <c r="AR390" s="164"/>
      <c r="AS390" s="164"/>
      <c r="AU390" s="41"/>
      <c r="AV390" s="42"/>
      <c r="AW390" s="96">
        <f t="shared" si="280"/>
        <v>0</v>
      </c>
      <c r="AX390" s="118">
        <f t="shared" si="284"/>
        <v>0</v>
      </c>
      <c r="AY390" s="152" t="b">
        <f t="shared" si="279"/>
        <v>1</v>
      </c>
    </row>
    <row r="391" spans="1:53">
      <c r="A391" s="10"/>
      <c r="B391" s="11"/>
      <c r="C391" s="12"/>
      <c r="D391" s="12"/>
      <c r="E391" s="13"/>
      <c r="F391" s="81"/>
      <c r="G391" s="89"/>
      <c r="H391" s="89"/>
      <c r="I391" s="81"/>
      <c r="J391" s="81"/>
      <c r="K391" s="81"/>
      <c r="L391" s="81"/>
      <c r="M391" s="81"/>
      <c r="N391" s="81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372"/>
      <c r="AK391" s="284">
        <f t="shared" si="265"/>
        <v>0</v>
      </c>
      <c r="AL391" s="164" t="b">
        <f t="shared" si="266"/>
        <v>1</v>
      </c>
      <c r="AM391" s="284">
        <f t="shared" si="267"/>
        <v>0</v>
      </c>
      <c r="AN391" s="164"/>
      <c r="AO391" s="164"/>
      <c r="AP391" s="284">
        <f t="shared" si="289"/>
        <v>0</v>
      </c>
      <c r="AQ391" s="164" t="b">
        <f t="shared" si="296"/>
        <v>1</v>
      </c>
      <c r="AR391" s="164"/>
      <c r="AS391" s="164"/>
      <c r="AU391" s="41"/>
      <c r="AV391" s="42"/>
      <c r="AW391" s="96">
        <f t="shared" si="280"/>
        <v>0</v>
      </c>
      <c r="AX391" s="118">
        <f t="shared" si="284"/>
        <v>0</v>
      </c>
      <c r="AY391" s="152" t="b">
        <f t="shared" si="279"/>
        <v>1</v>
      </c>
    </row>
    <row r="392" spans="1:53">
      <c r="A392" s="10"/>
      <c r="B392" s="11"/>
      <c r="C392" s="12"/>
      <c r="D392" s="12"/>
      <c r="E392" s="13"/>
      <c r="F392" s="81"/>
      <c r="G392" s="89"/>
      <c r="H392" s="89"/>
      <c r="I392" s="81"/>
      <c r="J392" s="81"/>
      <c r="K392" s="81"/>
      <c r="L392" s="81"/>
      <c r="M392" s="81"/>
      <c r="N392" s="81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372"/>
      <c r="AK392" s="284">
        <f t="shared" si="265"/>
        <v>0</v>
      </c>
      <c r="AL392" s="164" t="b">
        <f t="shared" si="266"/>
        <v>1</v>
      </c>
      <c r="AM392" s="284">
        <f t="shared" si="267"/>
        <v>0</v>
      </c>
      <c r="AN392" s="164"/>
      <c r="AO392" s="164"/>
      <c r="AP392" s="284">
        <f t="shared" si="289"/>
        <v>0</v>
      </c>
      <c r="AQ392" s="164" t="b">
        <f t="shared" si="296"/>
        <v>1</v>
      </c>
      <c r="AR392" s="164"/>
      <c r="AS392" s="164"/>
      <c r="AU392" s="41"/>
      <c r="AV392" s="42"/>
      <c r="AW392" s="96">
        <f t="shared" si="280"/>
        <v>0</v>
      </c>
      <c r="AX392" s="118">
        <f t="shared" si="284"/>
        <v>0</v>
      </c>
      <c r="AY392" s="152" t="b">
        <f t="shared" si="279"/>
        <v>1</v>
      </c>
    </row>
    <row r="393" spans="1:53">
      <c r="A393" s="253"/>
      <c r="B393" s="248"/>
      <c r="C393" s="249"/>
      <c r="D393" s="249"/>
      <c r="E393" s="250"/>
      <c r="F393" s="251"/>
      <c r="G393" s="557"/>
      <c r="H393" s="557"/>
      <c r="I393" s="251"/>
      <c r="J393" s="251"/>
      <c r="K393" s="251"/>
      <c r="L393" s="251"/>
      <c r="M393" s="251"/>
      <c r="N393" s="251"/>
      <c r="O393" s="253"/>
      <c r="P393" s="253"/>
      <c r="Q393" s="253"/>
      <c r="R393" s="253"/>
      <c r="S393" s="253"/>
      <c r="T393" s="253"/>
      <c r="U393" s="253"/>
      <c r="V393" s="253"/>
      <c r="W393" s="253"/>
      <c r="X393" s="253"/>
      <c r="Y393" s="253"/>
      <c r="Z393" s="253"/>
      <c r="AA393" s="253"/>
      <c r="AB393" s="253"/>
      <c r="AC393" s="253"/>
      <c r="AD393" s="253"/>
      <c r="AE393" s="253"/>
      <c r="AF393" s="253"/>
      <c r="AG393" s="253"/>
      <c r="AH393" s="253"/>
      <c r="AI393" s="253"/>
      <c r="AJ393" s="372"/>
      <c r="AK393" s="284">
        <f t="shared" si="265"/>
        <v>0</v>
      </c>
      <c r="AL393" s="164" t="b">
        <f t="shared" si="266"/>
        <v>1</v>
      </c>
      <c r="AM393" s="284">
        <f t="shared" si="267"/>
        <v>0</v>
      </c>
      <c r="AN393" s="164"/>
      <c r="AO393" s="164"/>
      <c r="AP393" s="284">
        <f t="shared" si="289"/>
        <v>0</v>
      </c>
      <c r="AQ393" s="164" t="b">
        <f t="shared" si="296"/>
        <v>1</v>
      </c>
      <c r="AR393" s="164"/>
      <c r="AS393" s="164"/>
      <c r="AU393" s="41"/>
      <c r="AV393" s="42"/>
      <c r="AW393" s="96">
        <f t="shared" si="280"/>
        <v>0</v>
      </c>
      <c r="AX393" s="118">
        <f t="shared" si="284"/>
        <v>0</v>
      </c>
      <c r="AY393" s="152" t="b">
        <f t="shared" si="279"/>
        <v>1</v>
      </c>
    </row>
    <row r="394" spans="1:53" s="153" customFormat="1">
      <c r="A394" s="232"/>
      <c r="B394" s="232"/>
      <c r="C394" s="232"/>
      <c r="D394" s="232"/>
      <c r="E394" s="232"/>
      <c r="F394" s="232"/>
      <c r="G394" s="383"/>
      <c r="H394" s="383"/>
      <c r="I394" s="232"/>
      <c r="J394" s="329"/>
      <c r="K394" s="329"/>
      <c r="L394" s="232"/>
      <c r="M394" s="234"/>
      <c r="N394" s="232"/>
      <c r="O394" s="232"/>
      <c r="P394" s="232"/>
      <c r="Q394" s="232"/>
      <c r="R394" s="232"/>
      <c r="S394" s="232"/>
      <c r="T394" s="232"/>
      <c r="U394" s="232"/>
      <c r="V394" s="232"/>
      <c r="W394" s="329"/>
      <c r="X394" s="329"/>
      <c r="Y394" s="329"/>
      <c r="Z394" s="329"/>
      <c r="AA394" s="329"/>
      <c r="AB394" s="329"/>
      <c r="AC394" s="329"/>
      <c r="AD394" s="329"/>
      <c r="AE394" s="329"/>
      <c r="AF394" s="329"/>
      <c r="AG394" s="329"/>
      <c r="AH394" s="329"/>
      <c r="AI394" s="232"/>
      <c r="AJ394" s="374"/>
      <c r="AK394" s="284"/>
      <c r="AL394" s="164"/>
      <c r="AM394" s="284"/>
      <c r="AN394" s="232"/>
      <c r="AO394" s="232"/>
      <c r="AP394" s="284">
        <f t="shared" si="289"/>
        <v>0</v>
      </c>
      <c r="AQ394" s="164" t="b">
        <f t="shared" si="296"/>
        <v>1</v>
      </c>
      <c r="AR394" s="232"/>
      <c r="AS394" s="232"/>
      <c r="AU394" s="335"/>
      <c r="AV394" s="72"/>
      <c r="AW394" s="335"/>
      <c r="AX394" s="336"/>
      <c r="AY394" s="152"/>
    </row>
    <row r="395" spans="1:53" s="3" customFormat="1">
      <c r="A395" s="632" t="s">
        <v>0</v>
      </c>
      <c r="B395" s="632" t="s">
        <v>1</v>
      </c>
      <c r="C395" s="632"/>
      <c r="D395" s="632"/>
      <c r="E395" s="632"/>
      <c r="F395" s="632" t="s">
        <v>3</v>
      </c>
      <c r="G395" s="632" t="s">
        <v>4</v>
      </c>
      <c r="H395" s="637" t="s">
        <v>387</v>
      </c>
      <c r="I395" s="638"/>
      <c r="J395" s="638"/>
      <c r="K395" s="638"/>
      <c r="L395" s="638"/>
      <c r="M395" s="638"/>
      <c r="N395" s="638"/>
      <c r="O395" s="638"/>
      <c r="P395" s="638"/>
      <c r="Q395" s="638"/>
      <c r="R395" s="638"/>
      <c r="S395" s="638"/>
      <c r="T395" s="638"/>
      <c r="U395" s="638"/>
      <c r="V395" s="638"/>
      <c r="W395" s="638"/>
      <c r="X395" s="638"/>
      <c r="Y395" s="638"/>
      <c r="Z395" s="638"/>
      <c r="AA395" s="638"/>
      <c r="AB395" s="638"/>
      <c r="AC395" s="638"/>
      <c r="AD395" s="638"/>
      <c r="AE395" s="638"/>
      <c r="AF395" s="638"/>
      <c r="AG395" s="543"/>
      <c r="AH395" s="544"/>
      <c r="AI395" s="632" t="s">
        <v>11</v>
      </c>
      <c r="AJ395" s="375"/>
      <c r="AK395" s="284"/>
      <c r="AL395" s="164"/>
      <c r="AM395" s="328" t="e">
        <f t="shared" ref="AM395:AM397" si="308">G395-AK395</f>
        <v>#VALUE!</v>
      </c>
      <c r="AN395" s="311"/>
      <c r="AO395" s="311"/>
      <c r="AP395" s="284" t="e">
        <f t="shared" si="289"/>
        <v>#VALUE!</v>
      </c>
      <c r="AQ395" s="164" t="e">
        <f t="shared" si="296"/>
        <v>#VALUE!</v>
      </c>
      <c r="AR395" s="311"/>
      <c r="AS395" s="311"/>
      <c r="AT395" s="152"/>
      <c r="AW395" s="96">
        <f t="shared" ref="AW395" si="309">I395+L395+O395+R395+U395+X395</f>
        <v>0</v>
      </c>
      <c r="AX395" s="118" t="e">
        <f t="shared" ref="AX395" si="310">H395+K395+N395+Q395+T395+W395</f>
        <v>#VALUE!</v>
      </c>
      <c r="AY395" s="152" t="e">
        <f t="shared" ref="AY395:AY397" si="311">G395=AX395</f>
        <v>#VALUE!</v>
      </c>
    </row>
    <row r="396" spans="1:53" s="3" customFormat="1">
      <c r="A396" s="633"/>
      <c r="B396" s="633"/>
      <c r="C396" s="633"/>
      <c r="D396" s="633"/>
      <c r="E396" s="633"/>
      <c r="F396" s="633"/>
      <c r="G396" s="633"/>
      <c r="H396" s="634" t="s">
        <v>5</v>
      </c>
      <c r="I396" s="635"/>
      <c r="J396" s="636"/>
      <c r="K396" s="634" t="s">
        <v>240</v>
      </c>
      <c r="L396" s="635"/>
      <c r="M396" s="636"/>
      <c r="N396" s="634" t="s">
        <v>6</v>
      </c>
      <c r="O396" s="635"/>
      <c r="P396" s="636"/>
      <c r="Q396" s="634" t="s">
        <v>273</v>
      </c>
      <c r="R396" s="635"/>
      <c r="S396" s="636"/>
      <c r="T396" s="634" t="s">
        <v>9</v>
      </c>
      <c r="U396" s="635"/>
      <c r="V396" s="636"/>
      <c r="W396" s="637" t="s">
        <v>374</v>
      </c>
      <c r="X396" s="638"/>
      <c r="Y396" s="639"/>
      <c r="Z396" s="634" t="s">
        <v>272</v>
      </c>
      <c r="AA396" s="635"/>
      <c r="AB396" s="636"/>
      <c r="AC396" s="637" t="s">
        <v>375</v>
      </c>
      <c r="AD396" s="638"/>
      <c r="AE396" s="639"/>
      <c r="AF396" s="637" t="s">
        <v>376</v>
      </c>
      <c r="AG396" s="638"/>
      <c r="AH396" s="639"/>
      <c r="AI396" s="633"/>
      <c r="AJ396" s="375"/>
      <c r="AK396" s="284"/>
      <c r="AL396" s="164"/>
      <c r="AM396" s="328">
        <f t="shared" si="308"/>
        <v>0</v>
      </c>
      <c r="AN396" s="311"/>
      <c r="AO396" s="311"/>
      <c r="AP396" s="284" t="e">
        <f t="shared" si="289"/>
        <v>#VALUE!</v>
      </c>
      <c r="AQ396" s="164" t="e">
        <f t="shared" si="296"/>
        <v>#VALUE!</v>
      </c>
      <c r="AR396" s="311"/>
      <c r="AS396" s="311"/>
      <c r="AT396" s="152"/>
      <c r="AW396" s="96" t="e">
        <f>I396+L396+O396+R396+U396+W396</f>
        <v>#VALUE!</v>
      </c>
      <c r="AX396" s="118" t="e">
        <f>H396+K396+N396+Q396+T396+#REF!</f>
        <v>#VALUE!</v>
      </c>
      <c r="AY396" s="152" t="e">
        <f t="shared" si="311"/>
        <v>#VALUE!</v>
      </c>
    </row>
    <row r="397" spans="1:53">
      <c r="A397" s="142"/>
      <c r="B397" s="143"/>
      <c r="C397" s="144"/>
      <c r="D397" s="144"/>
      <c r="E397" s="145"/>
      <c r="F397" s="146"/>
      <c r="G397" s="146"/>
      <c r="H397" s="491" t="s">
        <v>237</v>
      </c>
      <c r="I397" s="141" t="s">
        <v>238</v>
      </c>
      <c r="J397" s="489" t="s">
        <v>235</v>
      </c>
      <c r="K397" s="491" t="s">
        <v>237</v>
      </c>
      <c r="L397" s="141" t="s">
        <v>238</v>
      </c>
      <c r="M397" s="489" t="s">
        <v>235</v>
      </c>
      <c r="N397" s="491" t="s">
        <v>237</v>
      </c>
      <c r="O397" s="141" t="s">
        <v>238</v>
      </c>
      <c r="P397" s="489" t="s">
        <v>235</v>
      </c>
      <c r="Q397" s="491" t="s">
        <v>237</v>
      </c>
      <c r="R397" s="141" t="s">
        <v>238</v>
      </c>
      <c r="S397" s="489" t="s">
        <v>235</v>
      </c>
      <c r="T397" s="491" t="s">
        <v>237</v>
      </c>
      <c r="U397" s="141" t="s">
        <v>238</v>
      </c>
      <c r="V397" s="489" t="s">
        <v>235</v>
      </c>
      <c r="W397" s="491" t="s">
        <v>237</v>
      </c>
      <c r="X397" s="141" t="s">
        <v>238</v>
      </c>
      <c r="Y397" s="489" t="s">
        <v>235</v>
      </c>
      <c r="Z397" s="491" t="s">
        <v>237</v>
      </c>
      <c r="AA397" s="141" t="s">
        <v>238</v>
      </c>
      <c r="AB397" s="489" t="s">
        <v>235</v>
      </c>
      <c r="AC397" s="491" t="s">
        <v>237</v>
      </c>
      <c r="AD397" s="141" t="s">
        <v>238</v>
      </c>
      <c r="AE397" s="489" t="s">
        <v>235</v>
      </c>
      <c r="AF397" s="491" t="s">
        <v>237</v>
      </c>
      <c r="AG397" s="141" t="s">
        <v>238</v>
      </c>
      <c r="AH397" s="489" t="s">
        <v>235</v>
      </c>
      <c r="AI397" s="146"/>
      <c r="AJ397" s="376"/>
      <c r="AK397" s="284"/>
      <c r="AL397" s="164"/>
      <c r="AM397" s="328">
        <f t="shared" si="308"/>
        <v>0</v>
      </c>
      <c r="AN397" s="278"/>
      <c r="AO397" s="278"/>
      <c r="AP397" s="284" t="e">
        <f t="shared" si="289"/>
        <v>#VALUE!</v>
      </c>
      <c r="AQ397" s="164" t="e">
        <f t="shared" si="296"/>
        <v>#VALUE!</v>
      </c>
      <c r="AR397" s="278"/>
      <c r="AS397" s="278"/>
      <c r="AW397" s="96" t="e">
        <f t="shared" ref="AW397" si="312">I397+L397+O397+R397+U397+X397</f>
        <v>#VALUE!</v>
      </c>
      <c r="AX397" s="118" t="e">
        <f t="shared" ref="AX397" si="313">H397+K397+N397+Q397+T397+W397</f>
        <v>#VALUE!</v>
      </c>
      <c r="AY397" s="152" t="e">
        <f t="shared" si="311"/>
        <v>#VALUE!</v>
      </c>
    </row>
    <row r="398" spans="1:53">
      <c r="A398" s="147"/>
      <c r="B398" s="148"/>
      <c r="C398" s="149"/>
      <c r="D398" s="149"/>
      <c r="E398" s="150"/>
      <c r="F398" s="151"/>
      <c r="G398" s="151"/>
      <c r="H398" s="151"/>
      <c r="I398" s="151"/>
      <c r="J398" s="151"/>
      <c r="K398" s="151"/>
      <c r="L398" s="151"/>
      <c r="M398" s="151"/>
      <c r="N398" s="151"/>
      <c r="O398" s="151"/>
      <c r="P398" s="151"/>
      <c r="Q398" s="151"/>
      <c r="R398" s="151"/>
      <c r="S398" s="151"/>
      <c r="T398" s="151"/>
      <c r="U398" s="151"/>
      <c r="V398" s="151"/>
      <c r="W398" s="151"/>
      <c r="X398" s="151"/>
      <c r="Y398" s="151"/>
      <c r="Z398" s="151"/>
      <c r="AA398" s="151"/>
      <c r="AB398" s="151"/>
      <c r="AC398" s="151"/>
      <c r="AD398" s="151"/>
      <c r="AE398" s="151"/>
      <c r="AF398" s="151"/>
      <c r="AG398" s="151"/>
      <c r="AH398" s="151"/>
      <c r="AI398" s="151"/>
      <c r="AJ398" s="376"/>
      <c r="AK398" s="284">
        <f t="shared" ref="AK398" si="314">H398+K398+N398+Q398+T398+W398+Z398+AC398+AF398</f>
        <v>0</v>
      </c>
      <c r="AL398" s="164" t="b">
        <f t="shared" ref="AL398" si="315">AK398=G398</f>
        <v>1</v>
      </c>
      <c r="AM398" s="284">
        <f t="shared" ref="AM398" si="316">G398-AK398</f>
        <v>0</v>
      </c>
      <c r="AN398" s="278"/>
      <c r="AO398" s="278"/>
      <c r="AP398" s="284">
        <f t="shared" si="289"/>
        <v>0</v>
      </c>
      <c r="AQ398" s="164" t="b">
        <f t="shared" si="296"/>
        <v>1</v>
      </c>
      <c r="AR398" s="278"/>
      <c r="AS398" s="278"/>
      <c r="AV398" s="42" t="b">
        <f t="shared" ref="AV398" si="317">G398=AU398</f>
        <v>1</v>
      </c>
      <c r="AW398" s="96">
        <f t="shared" ref="AW398" si="318">I398+L398+O398+R398+U398+X398</f>
        <v>0</v>
      </c>
      <c r="AX398" s="118">
        <f t="shared" ref="AX398" si="319">H398+K398+N398+Q398+T398+W398</f>
        <v>0</v>
      </c>
      <c r="AY398" s="152" t="b">
        <f t="shared" ref="AY398" si="320">G398=AX398</f>
        <v>1</v>
      </c>
    </row>
    <row r="399" spans="1:53" s="117" customFormat="1">
      <c r="A399" s="94"/>
      <c r="B399" s="108" t="s">
        <v>22</v>
      </c>
      <c r="C399" s="630" t="s">
        <v>217</v>
      </c>
      <c r="D399" s="630"/>
      <c r="E399" s="631"/>
      <c r="F399" s="120">
        <v>15013</v>
      </c>
      <c r="G399" s="121">
        <f>G400</f>
        <v>63578000</v>
      </c>
      <c r="H399" s="121">
        <f t="shared" ref="H399:AF399" si="321">H400</f>
        <v>38824900</v>
      </c>
      <c r="I399" s="121" t="e">
        <f t="shared" si="321"/>
        <v>#REF!</v>
      </c>
      <c r="J399" s="121" t="e">
        <f t="shared" si="321"/>
        <v>#REF!</v>
      </c>
      <c r="K399" s="121">
        <f t="shared" si="321"/>
        <v>24753100</v>
      </c>
      <c r="L399" s="121">
        <f t="shared" si="321"/>
        <v>0</v>
      </c>
      <c r="M399" s="121">
        <f t="shared" si="321"/>
        <v>0</v>
      </c>
      <c r="N399" s="121">
        <f t="shared" si="321"/>
        <v>0</v>
      </c>
      <c r="O399" s="121" t="e">
        <f t="shared" si="321"/>
        <v>#REF!</v>
      </c>
      <c r="P399" s="121" t="e">
        <f t="shared" si="321"/>
        <v>#REF!</v>
      </c>
      <c r="Q399" s="121">
        <f t="shared" si="321"/>
        <v>0</v>
      </c>
      <c r="R399" s="121">
        <f t="shared" si="321"/>
        <v>0</v>
      </c>
      <c r="S399" s="121">
        <f t="shared" si="321"/>
        <v>0</v>
      </c>
      <c r="T399" s="121">
        <f t="shared" si="321"/>
        <v>0</v>
      </c>
      <c r="U399" s="121">
        <f t="shared" si="321"/>
        <v>0</v>
      </c>
      <c r="V399" s="121">
        <f t="shared" si="321"/>
        <v>0</v>
      </c>
      <c r="W399" s="121">
        <f t="shared" si="321"/>
        <v>0</v>
      </c>
      <c r="X399" s="121">
        <f t="shared" si="321"/>
        <v>0</v>
      </c>
      <c r="Y399" s="121">
        <f t="shared" si="321"/>
        <v>0</v>
      </c>
      <c r="Z399" s="121">
        <f t="shared" si="321"/>
        <v>0</v>
      </c>
      <c r="AA399" s="121">
        <f t="shared" si="321"/>
        <v>0</v>
      </c>
      <c r="AB399" s="121">
        <f t="shared" si="321"/>
        <v>0</v>
      </c>
      <c r="AC399" s="121">
        <f t="shared" si="321"/>
        <v>0</v>
      </c>
      <c r="AD399" s="121">
        <f t="shared" si="321"/>
        <v>0</v>
      </c>
      <c r="AE399" s="121">
        <f t="shared" si="321"/>
        <v>0</v>
      </c>
      <c r="AF399" s="121">
        <f t="shared" si="321"/>
        <v>0</v>
      </c>
      <c r="AG399" s="121">
        <f t="shared" ref="AG399:AH399" si="322">AG400</f>
        <v>0</v>
      </c>
      <c r="AH399" s="121">
        <f t="shared" si="322"/>
        <v>0</v>
      </c>
      <c r="AI399" s="94"/>
      <c r="AJ399" s="373"/>
      <c r="AK399" s="284">
        <f t="shared" ref="AK399:AK530" si="323">H399+K399+N399+Q399+T399+W399+Z399+AC399+AF399</f>
        <v>63578000</v>
      </c>
      <c r="AL399" s="164" t="b">
        <f t="shared" ref="AL399:AL511" si="324">AK399=G399</f>
        <v>1</v>
      </c>
      <c r="AM399" s="284">
        <f t="shared" ref="AM399:AM426" si="325">G399-AK399</f>
        <v>0</v>
      </c>
      <c r="AN399" s="221"/>
      <c r="AO399" s="221"/>
      <c r="AP399" s="284">
        <f t="shared" si="289"/>
        <v>63578000</v>
      </c>
      <c r="AQ399" s="164" t="b">
        <f t="shared" si="296"/>
        <v>1</v>
      </c>
      <c r="AR399" s="221"/>
      <c r="AS399" s="221"/>
      <c r="AT399" s="152"/>
      <c r="AU399" s="123" t="e">
        <f t="shared" si="304"/>
        <v>#REF!</v>
      </c>
      <c r="AV399" s="124" t="e">
        <f t="shared" si="254"/>
        <v>#REF!</v>
      </c>
      <c r="AW399" s="96" t="e">
        <f t="shared" si="280"/>
        <v>#REF!</v>
      </c>
      <c r="AX399" s="118">
        <f t="shared" si="284"/>
        <v>63578000</v>
      </c>
      <c r="AY399" s="152" t="b">
        <f t="shared" si="279"/>
        <v>1</v>
      </c>
      <c r="AZ399" s="117">
        <v>66679955</v>
      </c>
      <c r="BA399" s="292" t="e">
        <f>AW399-AZ399</f>
        <v>#REF!</v>
      </c>
    </row>
    <row r="400" spans="1:53" s="80" customFormat="1">
      <c r="A400" s="81"/>
      <c r="B400" s="338"/>
      <c r="C400" s="339"/>
      <c r="D400" s="647" t="s">
        <v>15</v>
      </c>
      <c r="E400" s="647"/>
      <c r="F400" s="81" t="s">
        <v>130</v>
      </c>
      <c r="G400" s="89">
        <f t="shared" ref="G400:AI400" si="326">SUM(G401:G409)</f>
        <v>63578000</v>
      </c>
      <c r="H400" s="89">
        <f t="shared" si="326"/>
        <v>38824900</v>
      </c>
      <c r="I400" s="89" t="e">
        <f t="shared" si="326"/>
        <v>#REF!</v>
      </c>
      <c r="J400" s="89" t="e">
        <f t="shared" si="326"/>
        <v>#REF!</v>
      </c>
      <c r="K400" s="89">
        <f t="shared" si="326"/>
        <v>24753100</v>
      </c>
      <c r="L400" s="89">
        <f t="shared" si="326"/>
        <v>0</v>
      </c>
      <c r="M400" s="89">
        <f t="shared" si="326"/>
        <v>0</v>
      </c>
      <c r="N400" s="89">
        <f t="shared" si="326"/>
        <v>0</v>
      </c>
      <c r="O400" s="89" t="e">
        <f t="shared" si="326"/>
        <v>#REF!</v>
      </c>
      <c r="P400" s="89" t="e">
        <f t="shared" si="326"/>
        <v>#REF!</v>
      </c>
      <c r="Q400" s="89">
        <f t="shared" si="326"/>
        <v>0</v>
      </c>
      <c r="R400" s="89">
        <f t="shared" si="326"/>
        <v>0</v>
      </c>
      <c r="S400" s="89">
        <f t="shared" si="326"/>
        <v>0</v>
      </c>
      <c r="T400" s="89">
        <f t="shared" si="326"/>
        <v>0</v>
      </c>
      <c r="U400" s="89">
        <f t="shared" si="326"/>
        <v>0</v>
      </c>
      <c r="V400" s="89">
        <f t="shared" si="326"/>
        <v>0</v>
      </c>
      <c r="W400" s="89">
        <f t="shared" si="326"/>
        <v>0</v>
      </c>
      <c r="X400" s="89">
        <f t="shared" si="326"/>
        <v>0</v>
      </c>
      <c r="Y400" s="89">
        <f t="shared" si="326"/>
        <v>0</v>
      </c>
      <c r="Z400" s="89">
        <f t="shared" si="326"/>
        <v>0</v>
      </c>
      <c r="AA400" s="89">
        <f t="shared" si="326"/>
        <v>0</v>
      </c>
      <c r="AB400" s="89">
        <f t="shared" si="326"/>
        <v>0</v>
      </c>
      <c r="AC400" s="89">
        <f t="shared" si="326"/>
        <v>0</v>
      </c>
      <c r="AD400" s="89">
        <f t="shared" si="326"/>
        <v>0</v>
      </c>
      <c r="AE400" s="89">
        <f t="shared" si="326"/>
        <v>0</v>
      </c>
      <c r="AF400" s="89">
        <f t="shared" si="326"/>
        <v>0</v>
      </c>
      <c r="AG400" s="89">
        <f t="shared" si="326"/>
        <v>0</v>
      </c>
      <c r="AH400" s="89">
        <f t="shared" si="326"/>
        <v>0</v>
      </c>
      <c r="AI400" s="89">
        <f t="shared" si="326"/>
        <v>0</v>
      </c>
      <c r="AJ400" s="372"/>
      <c r="AK400" s="284">
        <f t="shared" si="323"/>
        <v>63578000</v>
      </c>
      <c r="AL400" s="164" t="b">
        <f t="shared" si="324"/>
        <v>1</v>
      </c>
      <c r="AM400" s="284">
        <f t="shared" si="325"/>
        <v>0</v>
      </c>
      <c r="AN400" s="164"/>
      <c r="AO400" s="164"/>
      <c r="AP400" s="284">
        <f t="shared" si="289"/>
        <v>63578000</v>
      </c>
      <c r="AQ400" s="164" t="b">
        <f t="shared" si="296"/>
        <v>1</v>
      </c>
      <c r="AR400" s="164"/>
      <c r="AS400" s="164"/>
      <c r="AU400" s="335" t="e">
        <f t="shared" si="304"/>
        <v>#REF!</v>
      </c>
      <c r="AV400" s="72" t="e">
        <f t="shared" si="254"/>
        <v>#REF!</v>
      </c>
      <c r="AW400" s="335" t="e">
        <f t="shared" si="280"/>
        <v>#REF!</v>
      </c>
      <c r="AX400" s="336">
        <f t="shared" si="284"/>
        <v>63578000</v>
      </c>
      <c r="AY400" s="152" t="b">
        <f t="shared" si="279"/>
        <v>1</v>
      </c>
    </row>
    <row r="401" spans="1:51" s="153" customFormat="1">
      <c r="A401" s="71"/>
      <c r="B401" s="333"/>
      <c r="C401" s="334"/>
      <c r="D401" s="334"/>
      <c r="E401" s="88" t="s">
        <v>55</v>
      </c>
      <c r="F401" s="71" t="s">
        <v>56</v>
      </c>
      <c r="G401" s="90">
        <v>3653100</v>
      </c>
      <c r="H401" s="90">
        <v>2500000</v>
      </c>
      <c r="I401" s="70"/>
      <c r="J401" s="70">
        <f>H401-I401</f>
        <v>2500000</v>
      </c>
      <c r="K401" s="70">
        <f>G401-H401</f>
        <v>1153100</v>
      </c>
      <c r="L401" s="71"/>
      <c r="M401" s="71"/>
      <c r="N401" s="103"/>
      <c r="O401" s="103" t="e">
        <f>#REF!</f>
        <v>#REF!</v>
      </c>
      <c r="P401" s="103" t="e">
        <f>N401-O401</f>
        <v>#REF!</v>
      </c>
      <c r="Q401" s="103"/>
      <c r="R401" s="71"/>
      <c r="S401" s="71"/>
      <c r="T401" s="71"/>
      <c r="U401" s="71"/>
      <c r="V401" s="71"/>
      <c r="W401" s="71"/>
      <c r="X401" s="71"/>
      <c r="Y401" s="71"/>
      <c r="Z401" s="71"/>
      <c r="AA401" s="71"/>
      <c r="AB401" s="71"/>
      <c r="AC401" s="71"/>
      <c r="AD401" s="71"/>
      <c r="AE401" s="71"/>
      <c r="AF401" s="71"/>
      <c r="AG401" s="71"/>
      <c r="AH401" s="71"/>
      <c r="AI401" s="71"/>
      <c r="AJ401" s="374"/>
      <c r="AK401" s="284">
        <f t="shared" si="323"/>
        <v>3653100</v>
      </c>
      <c r="AL401" s="164" t="b">
        <f t="shared" si="324"/>
        <v>1</v>
      </c>
      <c r="AM401" s="284">
        <f t="shared" si="325"/>
        <v>0</v>
      </c>
      <c r="AN401" s="232"/>
      <c r="AO401" s="232"/>
      <c r="AP401" s="284">
        <f t="shared" si="289"/>
        <v>3653100</v>
      </c>
      <c r="AQ401" s="164" t="b">
        <f t="shared" si="296"/>
        <v>1</v>
      </c>
      <c r="AR401" s="232"/>
      <c r="AS401" s="232"/>
      <c r="AU401" s="335" t="e">
        <f t="shared" si="304"/>
        <v>#REF!</v>
      </c>
      <c r="AV401" s="72" t="e">
        <f t="shared" si="254"/>
        <v>#REF!</v>
      </c>
      <c r="AW401" s="335" t="e">
        <f t="shared" si="280"/>
        <v>#REF!</v>
      </c>
      <c r="AX401" s="336">
        <f t="shared" si="284"/>
        <v>3653100</v>
      </c>
      <c r="AY401" s="152" t="b">
        <f t="shared" si="279"/>
        <v>1</v>
      </c>
    </row>
    <row r="402" spans="1:51" s="153" customFormat="1">
      <c r="A402" s="71"/>
      <c r="B402" s="333"/>
      <c r="C402" s="334"/>
      <c r="D402" s="334"/>
      <c r="E402" s="88" t="s">
        <v>16</v>
      </c>
      <c r="F402" s="71" t="s">
        <v>19</v>
      </c>
      <c r="G402" s="90">
        <v>1350000</v>
      </c>
      <c r="H402" s="90">
        <f>G402</f>
        <v>1350000</v>
      </c>
      <c r="I402" s="70"/>
      <c r="J402" s="70">
        <f t="shared" ref="J402:J408" si="327">H402-I402</f>
        <v>1350000</v>
      </c>
      <c r="K402" s="70"/>
      <c r="L402" s="71"/>
      <c r="M402" s="71"/>
      <c r="N402" s="103"/>
      <c r="O402" s="103" t="e">
        <f>#REF!</f>
        <v>#REF!</v>
      </c>
      <c r="P402" s="103" t="e">
        <f t="shared" ref="P402:P409" si="328">N402-O402</f>
        <v>#REF!</v>
      </c>
      <c r="Q402" s="103"/>
      <c r="R402" s="71"/>
      <c r="S402" s="71"/>
      <c r="T402" s="71"/>
      <c r="U402" s="71"/>
      <c r="V402" s="71"/>
      <c r="W402" s="71"/>
      <c r="X402" s="71"/>
      <c r="Y402" s="71"/>
      <c r="Z402" s="71"/>
      <c r="AA402" s="71"/>
      <c r="AB402" s="71"/>
      <c r="AC402" s="71"/>
      <c r="AD402" s="71"/>
      <c r="AE402" s="71"/>
      <c r="AF402" s="71"/>
      <c r="AG402" s="71"/>
      <c r="AH402" s="71"/>
      <c r="AI402" s="71"/>
      <c r="AJ402" s="374"/>
      <c r="AK402" s="284">
        <f t="shared" si="323"/>
        <v>1350000</v>
      </c>
      <c r="AL402" s="164" t="b">
        <f t="shared" si="324"/>
        <v>1</v>
      </c>
      <c r="AM402" s="284">
        <f t="shared" si="325"/>
        <v>0</v>
      </c>
      <c r="AN402" s="232"/>
      <c r="AO402" s="232"/>
      <c r="AP402" s="284">
        <f t="shared" si="289"/>
        <v>1350000</v>
      </c>
      <c r="AQ402" s="164" t="b">
        <f t="shared" si="296"/>
        <v>1</v>
      </c>
      <c r="AR402" s="232"/>
      <c r="AS402" s="232"/>
      <c r="AU402" s="335" t="e">
        <f t="shared" si="304"/>
        <v>#REF!</v>
      </c>
      <c r="AV402" s="72" t="e">
        <f t="shared" si="254"/>
        <v>#REF!</v>
      </c>
      <c r="AW402" s="335" t="e">
        <f t="shared" si="280"/>
        <v>#REF!</v>
      </c>
      <c r="AX402" s="336">
        <f t="shared" si="284"/>
        <v>1350000</v>
      </c>
      <c r="AY402" s="152" t="b">
        <f t="shared" si="279"/>
        <v>1</v>
      </c>
    </row>
    <row r="403" spans="1:51" s="153" customFormat="1">
      <c r="A403" s="71"/>
      <c r="B403" s="333"/>
      <c r="C403" s="334"/>
      <c r="D403" s="334"/>
      <c r="E403" s="88" t="s">
        <v>17</v>
      </c>
      <c r="F403" s="71" t="s">
        <v>18</v>
      </c>
      <c r="G403" s="90">
        <v>18000000</v>
      </c>
      <c r="H403" s="90">
        <v>6000000</v>
      </c>
      <c r="I403" s="70">
        <v>7800000</v>
      </c>
      <c r="J403" s="70">
        <f t="shared" si="327"/>
        <v>-1800000</v>
      </c>
      <c r="K403" s="70">
        <f>G403-H403</f>
        <v>12000000</v>
      </c>
      <c r="L403" s="71"/>
      <c r="M403" s="71"/>
      <c r="N403" s="103"/>
      <c r="O403" s="103">
        <v>15133300</v>
      </c>
      <c r="P403" s="103">
        <f t="shared" si="328"/>
        <v>-15133300</v>
      </c>
      <c r="Q403" s="103"/>
      <c r="R403" s="71"/>
      <c r="S403" s="71"/>
      <c r="T403" s="71"/>
      <c r="U403" s="71"/>
      <c r="V403" s="71"/>
      <c r="W403" s="71"/>
      <c r="X403" s="71"/>
      <c r="Y403" s="71"/>
      <c r="Z403" s="71"/>
      <c r="AA403" s="71"/>
      <c r="AB403" s="71"/>
      <c r="AC403" s="71"/>
      <c r="AD403" s="71"/>
      <c r="AE403" s="71"/>
      <c r="AF403" s="71"/>
      <c r="AG403" s="71"/>
      <c r="AH403" s="71"/>
      <c r="AI403" s="71"/>
      <c r="AJ403" s="374"/>
      <c r="AK403" s="284">
        <f t="shared" si="323"/>
        <v>18000000</v>
      </c>
      <c r="AL403" s="164" t="b">
        <f t="shared" si="324"/>
        <v>1</v>
      </c>
      <c r="AM403" s="284">
        <f t="shared" si="325"/>
        <v>0</v>
      </c>
      <c r="AN403" s="232"/>
      <c r="AO403" s="232"/>
      <c r="AP403" s="284">
        <f t="shared" ref="AP403:AP439" si="329">H403+K403+N403+Q403+T403+W403+Z403+AC403+AF403</f>
        <v>18000000</v>
      </c>
      <c r="AQ403" s="164" t="b">
        <f t="shared" si="296"/>
        <v>1</v>
      </c>
      <c r="AR403" s="232"/>
      <c r="AS403" s="232"/>
      <c r="AU403" s="335">
        <f t="shared" si="304"/>
        <v>18000000</v>
      </c>
      <c r="AV403" s="72" t="b">
        <f t="shared" si="254"/>
        <v>1</v>
      </c>
      <c r="AW403" s="335">
        <f t="shared" si="280"/>
        <v>22933300</v>
      </c>
      <c r="AX403" s="336">
        <f t="shared" si="284"/>
        <v>18000000</v>
      </c>
      <c r="AY403" s="152" t="b">
        <f t="shared" ref="AY403:AY554" si="330">G403=AX403</f>
        <v>1</v>
      </c>
    </row>
    <row r="404" spans="1:51" s="153" customFormat="1">
      <c r="A404" s="71"/>
      <c r="B404" s="333"/>
      <c r="C404" s="334"/>
      <c r="D404" s="334"/>
      <c r="E404" s="88" t="s">
        <v>59</v>
      </c>
      <c r="F404" s="71" t="s">
        <v>60</v>
      </c>
      <c r="G404" s="90">
        <v>1000000</v>
      </c>
      <c r="H404" s="90">
        <f>G404</f>
        <v>1000000</v>
      </c>
      <c r="I404" s="70"/>
      <c r="J404" s="70">
        <f t="shared" si="327"/>
        <v>1000000</v>
      </c>
      <c r="K404" s="70"/>
      <c r="L404" s="71"/>
      <c r="M404" s="71"/>
      <c r="N404" s="103"/>
      <c r="O404" s="103">
        <v>291060</v>
      </c>
      <c r="P404" s="103">
        <f t="shared" si="328"/>
        <v>-291060</v>
      </c>
      <c r="Q404" s="103"/>
      <c r="R404" s="71"/>
      <c r="S404" s="71"/>
      <c r="T404" s="71"/>
      <c r="U404" s="71"/>
      <c r="V404" s="71"/>
      <c r="W404" s="71"/>
      <c r="X404" s="71"/>
      <c r="Y404" s="71"/>
      <c r="Z404" s="71"/>
      <c r="AA404" s="71"/>
      <c r="AB404" s="71"/>
      <c r="AC404" s="71"/>
      <c r="AD404" s="71"/>
      <c r="AE404" s="71"/>
      <c r="AF404" s="71"/>
      <c r="AG404" s="71"/>
      <c r="AH404" s="71"/>
      <c r="AI404" s="71"/>
      <c r="AJ404" s="374"/>
      <c r="AK404" s="284">
        <f t="shared" si="323"/>
        <v>1000000</v>
      </c>
      <c r="AL404" s="164" t="b">
        <f t="shared" si="324"/>
        <v>1</v>
      </c>
      <c r="AM404" s="284">
        <f t="shared" si="325"/>
        <v>0</v>
      </c>
      <c r="AN404" s="232"/>
      <c r="AO404" s="232"/>
      <c r="AP404" s="284">
        <f t="shared" si="329"/>
        <v>1000000</v>
      </c>
      <c r="AQ404" s="164" t="b">
        <f t="shared" ref="AQ404:AQ440" si="331">AP404=G404</f>
        <v>1</v>
      </c>
      <c r="AR404" s="232"/>
      <c r="AS404" s="232"/>
      <c r="AU404" s="335">
        <f t="shared" si="304"/>
        <v>1000000</v>
      </c>
      <c r="AV404" s="72" t="b">
        <f t="shared" si="254"/>
        <v>1</v>
      </c>
      <c r="AW404" s="335">
        <f t="shared" ref="AW404:AW554" si="332">I404+L404+O404+R404+U404+X404</f>
        <v>291060</v>
      </c>
      <c r="AX404" s="336">
        <f t="shared" si="284"/>
        <v>1000000</v>
      </c>
      <c r="AY404" s="152" t="b">
        <f t="shared" si="330"/>
        <v>1</v>
      </c>
    </row>
    <row r="405" spans="1:51" s="153" customFormat="1">
      <c r="A405" s="71"/>
      <c r="B405" s="333"/>
      <c r="C405" s="334"/>
      <c r="D405" s="334"/>
      <c r="E405" s="88" t="s">
        <v>218</v>
      </c>
      <c r="F405" s="71" t="s">
        <v>219</v>
      </c>
      <c r="G405" s="90">
        <v>1500000</v>
      </c>
      <c r="H405" s="90">
        <f t="shared" ref="H405:H406" si="333">G405</f>
        <v>1500000</v>
      </c>
      <c r="I405" s="70"/>
      <c r="J405" s="70">
        <f t="shared" si="327"/>
        <v>1500000</v>
      </c>
      <c r="K405" s="70"/>
      <c r="L405" s="71"/>
      <c r="M405" s="71"/>
      <c r="N405" s="103"/>
      <c r="O405" s="103"/>
      <c r="P405" s="103">
        <f t="shared" si="328"/>
        <v>0</v>
      </c>
      <c r="Q405" s="103"/>
      <c r="R405" s="71"/>
      <c r="S405" s="71"/>
      <c r="T405" s="71"/>
      <c r="U405" s="71"/>
      <c r="V405" s="71"/>
      <c r="W405" s="71"/>
      <c r="X405" s="71"/>
      <c r="Y405" s="71"/>
      <c r="Z405" s="71"/>
      <c r="AA405" s="71"/>
      <c r="AB405" s="71"/>
      <c r="AC405" s="71"/>
      <c r="AD405" s="71"/>
      <c r="AE405" s="71"/>
      <c r="AF405" s="71"/>
      <c r="AG405" s="71"/>
      <c r="AH405" s="71"/>
      <c r="AI405" s="71"/>
      <c r="AJ405" s="374"/>
      <c r="AK405" s="284">
        <f t="shared" si="323"/>
        <v>1500000</v>
      </c>
      <c r="AL405" s="164" t="b">
        <f t="shared" si="324"/>
        <v>1</v>
      </c>
      <c r="AM405" s="284">
        <f t="shared" si="325"/>
        <v>0</v>
      </c>
      <c r="AN405" s="232"/>
      <c r="AO405" s="232"/>
      <c r="AP405" s="284">
        <f t="shared" si="329"/>
        <v>1500000</v>
      </c>
      <c r="AQ405" s="164" t="b">
        <f t="shared" si="331"/>
        <v>1</v>
      </c>
      <c r="AR405" s="232"/>
      <c r="AS405" s="232"/>
      <c r="AU405" s="335">
        <f t="shared" si="304"/>
        <v>1500000</v>
      </c>
      <c r="AV405" s="72" t="b">
        <f t="shared" si="254"/>
        <v>1</v>
      </c>
      <c r="AW405" s="335">
        <f t="shared" si="332"/>
        <v>0</v>
      </c>
      <c r="AX405" s="336">
        <f t="shared" ref="AX405:AX554" si="334">H405+K405+N405+Q405+T405+W405</f>
        <v>1500000</v>
      </c>
      <c r="AY405" s="152" t="b">
        <f t="shared" si="330"/>
        <v>1</v>
      </c>
    </row>
    <row r="406" spans="1:51" s="153" customFormat="1">
      <c r="A406" s="71"/>
      <c r="B406" s="333"/>
      <c r="C406" s="334"/>
      <c r="D406" s="334"/>
      <c r="E406" s="88" t="s">
        <v>220</v>
      </c>
      <c r="F406" s="71" t="s">
        <v>221</v>
      </c>
      <c r="G406" s="90">
        <v>1500000</v>
      </c>
      <c r="H406" s="90">
        <f t="shared" si="333"/>
        <v>1500000</v>
      </c>
      <c r="I406" s="70"/>
      <c r="J406" s="70">
        <f t="shared" si="327"/>
        <v>1500000</v>
      </c>
      <c r="K406" s="70"/>
      <c r="L406" s="71"/>
      <c r="M406" s="71"/>
      <c r="N406" s="103"/>
      <c r="O406" s="103"/>
      <c r="P406" s="103">
        <f t="shared" si="328"/>
        <v>0</v>
      </c>
      <c r="Q406" s="103"/>
      <c r="R406" s="71"/>
      <c r="S406" s="71"/>
      <c r="T406" s="71"/>
      <c r="U406" s="71"/>
      <c r="V406" s="71"/>
      <c r="W406" s="71"/>
      <c r="X406" s="71"/>
      <c r="Y406" s="71"/>
      <c r="Z406" s="71"/>
      <c r="AA406" s="71"/>
      <c r="AB406" s="71"/>
      <c r="AC406" s="71"/>
      <c r="AD406" s="71"/>
      <c r="AE406" s="71"/>
      <c r="AF406" s="71"/>
      <c r="AG406" s="71"/>
      <c r="AH406" s="71"/>
      <c r="AI406" s="71"/>
      <c r="AJ406" s="374"/>
      <c r="AK406" s="284">
        <f t="shared" si="323"/>
        <v>1500000</v>
      </c>
      <c r="AL406" s="164" t="b">
        <f t="shared" si="324"/>
        <v>1</v>
      </c>
      <c r="AM406" s="284">
        <f t="shared" si="325"/>
        <v>0</v>
      </c>
      <c r="AN406" s="232"/>
      <c r="AO406" s="232"/>
      <c r="AP406" s="284">
        <f t="shared" si="329"/>
        <v>1500000</v>
      </c>
      <c r="AQ406" s="164" t="b">
        <f t="shared" si="331"/>
        <v>1</v>
      </c>
      <c r="AR406" s="232"/>
      <c r="AS406" s="232"/>
      <c r="AU406" s="335">
        <f t="shared" si="304"/>
        <v>1500000</v>
      </c>
      <c r="AV406" s="72" t="b">
        <f t="shared" si="254"/>
        <v>1</v>
      </c>
      <c r="AW406" s="335">
        <f t="shared" si="332"/>
        <v>0</v>
      </c>
      <c r="AX406" s="336">
        <f t="shared" si="334"/>
        <v>1500000</v>
      </c>
      <c r="AY406" s="152" t="b">
        <f t="shared" si="330"/>
        <v>1</v>
      </c>
    </row>
    <row r="407" spans="1:51" s="153" customFormat="1">
      <c r="A407" s="71"/>
      <c r="B407" s="333"/>
      <c r="C407" s="334"/>
      <c r="D407" s="334"/>
      <c r="E407" s="88" t="s">
        <v>125</v>
      </c>
      <c r="F407" s="71" t="s">
        <v>126</v>
      </c>
      <c r="G407" s="90">
        <v>10000000</v>
      </c>
      <c r="H407" s="90">
        <v>5000000</v>
      </c>
      <c r="I407" s="70"/>
      <c r="J407" s="70">
        <f t="shared" si="327"/>
        <v>5000000</v>
      </c>
      <c r="K407" s="70">
        <f>G407-H407</f>
        <v>5000000</v>
      </c>
      <c r="L407" s="71"/>
      <c r="M407" s="71"/>
      <c r="N407" s="103"/>
      <c r="O407" s="103">
        <v>3512500</v>
      </c>
      <c r="P407" s="103">
        <f t="shared" si="328"/>
        <v>-3512500</v>
      </c>
      <c r="Q407" s="103"/>
      <c r="R407" s="70"/>
      <c r="S407" s="70"/>
      <c r="T407" s="70"/>
      <c r="U407" s="71"/>
      <c r="V407" s="71"/>
      <c r="W407" s="71"/>
      <c r="X407" s="71"/>
      <c r="Y407" s="71"/>
      <c r="Z407" s="71"/>
      <c r="AA407" s="71"/>
      <c r="AB407" s="71"/>
      <c r="AC407" s="71"/>
      <c r="AD407" s="71"/>
      <c r="AE407" s="71"/>
      <c r="AF407" s="71"/>
      <c r="AG407" s="71"/>
      <c r="AH407" s="71"/>
      <c r="AI407" s="71"/>
      <c r="AJ407" s="374"/>
      <c r="AK407" s="284">
        <f t="shared" si="323"/>
        <v>10000000</v>
      </c>
      <c r="AL407" s="164" t="b">
        <f t="shared" si="324"/>
        <v>1</v>
      </c>
      <c r="AM407" s="284">
        <f t="shared" si="325"/>
        <v>0</v>
      </c>
      <c r="AN407" s="232"/>
      <c r="AO407" s="232"/>
      <c r="AP407" s="284">
        <f t="shared" si="329"/>
        <v>10000000</v>
      </c>
      <c r="AQ407" s="164" t="b">
        <f t="shared" si="331"/>
        <v>1</v>
      </c>
      <c r="AR407" s="232"/>
      <c r="AS407" s="232"/>
      <c r="AU407" s="335">
        <f t="shared" si="304"/>
        <v>10000000</v>
      </c>
      <c r="AV407" s="72" t="b">
        <f t="shared" si="254"/>
        <v>1</v>
      </c>
      <c r="AW407" s="335">
        <f t="shared" si="332"/>
        <v>3512500</v>
      </c>
      <c r="AX407" s="336">
        <f t="shared" si="334"/>
        <v>10000000</v>
      </c>
      <c r="AY407" s="152" t="b">
        <f t="shared" si="330"/>
        <v>1</v>
      </c>
    </row>
    <row r="408" spans="1:51" s="153" customFormat="1">
      <c r="A408" s="71"/>
      <c r="B408" s="333"/>
      <c r="C408" s="334"/>
      <c r="D408" s="334"/>
      <c r="E408" s="88" t="s">
        <v>61</v>
      </c>
      <c r="F408" s="71" t="s">
        <v>62</v>
      </c>
      <c r="G408" s="90">
        <v>21600000</v>
      </c>
      <c r="H408" s="90">
        <v>15000000</v>
      </c>
      <c r="I408" s="70" t="e">
        <f>#REF!</f>
        <v>#REF!</v>
      </c>
      <c r="J408" s="70" t="e">
        <f t="shared" si="327"/>
        <v>#REF!</v>
      </c>
      <c r="K408" s="70">
        <f>G408-H408</f>
        <v>6600000</v>
      </c>
      <c r="L408" s="71"/>
      <c r="M408" s="71"/>
      <c r="N408" s="103"/>
      <c r="O408" s="103">
        <v>7650000</v>
      </c>
      <c r="P408" s="103">
        <f t="shared" si="328"/>
        <v>-7650000</v>
      </c>
      <c r="Q408" s="103"/>
      <c r="R408" s="71"/>
      <c r="S408" s="71"/>
      <c r="T408" s="71"/>
      <c r="U408" s="71"/>
      <c r="V408" s="71"/>
      <c r="W408" s="71"/>
      <c r="X408" s="71"/>
      <c r="Y408" s="71"/>
      <c r="Z408" s="71"/>
      <c r="AA408" s="71"/>
      <c r="AB408" s="71"/>
      <c r="AC408" s="71"/>
      <c r="AD408" s="71"/>
      <c r="AE408" s="71"/>
      <c r="AF408" s="71"/>
      <c r="AG408" s="71"/>
      <c r="AH408" s="71"/>
      <c r="AI408" s="71"/>
      <c r="AJ408" s="374"/>
      <c r="AK408" s="284">
        <f t="shared" si="323"/>
        <v>21600000</v>
      </c>
      <c r="AL408" s="164" t="b">
        <f t="shared" si="324"/>
        <v>1</v>
      </c>
      <c r="AM408" s="284">
        <f t="shared" si="325"/>
        <v>0</v>
      </c>
      <c r="AN408" s="232"/>
      <c r="AO408" s="232"/>
      <c r="AP408" s="284">
        <f t="shared" si="329"/>
        <v>21600000</v>
      </c>
      <c r="AQ408" s="164" t="b">
        <f t="shared" si="331"/>
        <v>1</v>
      </c>
      <c r="AR408" s="232"/>
      <c r="AS408" s="232"/>
      <c r="AU408" s="335" t="e">
        <f t="shared" si="304"/>
        <v>#REF!</v>
      </c>
      <c r="AV408" s="72" t="e">
        <f t="shared" si="254"/>
        <v>#REF!</v>
      </c>
      <c r="AW408" s="335" t="e">
        <f t="shared" si="332"/>
        <v>#REF!</v>
      </c>
      <c r="AX408" s="336">
        <f t="shared" si="334"/>
        <v>21600000</v>
      </c>
      <c r="AY408" s="152" t="b">
        <f t="shared" si="330"/>
        <v>1</v>
      </c>
    </row>
    <row r="409" spans="1:51" s="153" customFormat="1">
      <c r="A409" s="71"/>
      <c r="B409" s="333"/>
      <c r="C409" s="334"/>
      <c r="D409" s="334"/>
      <c r="E409" s="88" t="s">
        <v>20</v>
      </c>
      <c r="F409" s="71" t="s">
        <v>21</v>
      </c>
      <c r="G409" s="90">
        <v>4974900</v>
      </c>
      <c r="H409" s="90">
        <f>G409</f>
        <v>4974900</v>
      </c>
      <c r="I409" s="70"/>
      <c r="J409" s="70"/>
      <c r="K409" s="70"/>
      <c r="L409" s="71"/>
      <c r="M409" s="71"/>
      <c r="N409" s="103"/>
      <c r="O409" s="103"/>
      <c r="P409" s="103">
        <f t="shared" si="328"/>
        <v>0</v>
      </c>
      <c r="Q409" s="103"/>
      <c r="R409" s="71"/>
      <c r="S409" s="71"/>
      <c r="T409" s="71"/>
      <c r="U409" s="71"/>
      <c r="V409" s="71"/>
      <c r="W409" s="71"/>
      <c r="X409" s="71"/>
      <c r="Y409" s="71"/>
      <c r="Z409" s="71"/>
      <c r="AA409" s="71"/>
      <c r="AB409" s="71"/>
      <c r="AC409" s="71"/>
      <c r="AD409" s="71"/>
      <c r="AE409" s="71"/>
      <c r="AF409" s="71"/>
      <c r="AG409" s="71"/>
      <c r="AH409" s="71"/>
      <c r="AI409" s="71"/>
      <c r="AJ409" s="374"/>
      <c r="AK409" s="284">
        <f t="shared" si="323"/>
        <v>4974900</v>
      </c>
      <c r="AL409" s="164" t="b">
        <f t="shared" si="324"/>
        <v>1</v>
      </c>
      <c r="AM409" s="284">
        <f t="shared" si="325"/>
        <v>0</v>
      </c>
      <c r="AN409" s="232"/>
      <c r="AO409" s="232"/>
      <c r="AP409" s="284">
        <f t="shared" si="329"/>
        <v>4974900</v>
      </c>
      <c r="AQ409" s="164" t="b">
        <f t="shared" si="331"/>
        <v>1</v>
      </c>
      <c r="AR409" s="232"/>
      <c r="AS409" s="232"/>
      <c r="AU409" s="335"/>
      <c r="AV409" s="72"/>
      <c r="AW409" s="335"/>
      <c r="AX409" s="336"/>
      <c r="AY409" s="152"/>
    </row>
    <row r="410" spans="1:51" s="153" customFormat="1">
      <c r="A410" s="71"/>
      <c r="B410" s="333"/>
      <c r="C410" s="334"/>
      <c r="D410" s="334"/>
      <c r="E410" s="88"/>
      <c r="F410" s="71"/>
      <c r="G410" s="90"/>
      <c r="H410" s="90"/>
      <c r="I410" s="70"/>
      <c r="J410" s="70"/>
      <c r="K410" s="70"/>
      <c r="L410" s="71"/>
      <c r="M410" s="71"/>
      <c r="N410" s="103"/>
      <c r="O410" s="103"/>
      <c r="P410" s="103"/>
      <c r="Q410" s="103"/>
      <c r="R410" s="71"/>
      <c r="S410" s="71"/>
      <c r="T410" s="71"/>
      <c r="U410" s="71"/>
      <c r="V410" s="71"/>
      <c r="W410" s="71"/>
      <c r="X410" s="71"/>
      <c r="Y410" s="71"/>
      <c r="Z410" s="71"/>
      <c r="AA410" s="71"/>
      <c r="AB410" s="71"/>
      <c r="AC410" s="71"/>
      <c r="AD410" s="71"/>
      <c r="AE410" s="71"/>
      <c r="AF410" s="71"/>
      <c r="AG410" s="71"/>
      <c r="AH410" s="71"/>
      <c r="AI410" s="71"/>
      <c r="AJ410" s="374"/>
      <c r="AK410" s="284"/>
      <c r="AL410" s="164"/>
      <c r="AM410" s="284"/>
      <c r="AN410" s="232"/>
      <c r="AO410" s="232"/>
      <c r="AP410" s="284">
        <f t="shared" si="329"/>
        <v>0</v>
      </c>
      <c r="AQ410" s="164" t="b">
        <f t="shared" si="331"/>
        <v>1</v>
      </c>
      <c r="AR410" s="232"/>
      <c r="AS410" s="232"/>
      <c r="AU410" s="335"/>
      <c r="AV410" s="72"/>
      <c r="AW410" s="335"/>
      <c r="AX410" s="336"/>
      <c r="AY410" s="152"/>
    </row>
    <row r="411" spans="1:51" s="153" customFormat="1">
      <c r="A411" s="71"/>
      <c r="B411" s="333"/>
      <c r="C411" s="334"/>
      <c r="D411" s="334"/>
      <c r="E411" s="88"/>
      <c r="F411" s="71"/>
      <c r="G411" s="90"/>
      <c r="H411" s="90"/>
      <c r="I411" s="70"/>
      <c r="J411" s="70"/>
      <c r="K411" s="70"/>
      <c r="L411" s="71"/>
      <c r="M411" s="71"/>
      <c r="N411" s="103"/>
      <c r="O411" s="103"/>
      <c r="P411" s="103"/>
      <c r="Q411" s="103"/>
      <c r="R411" s="71"/>
      <c r="S411" s="71"/>
      <c r="T411" s="71"/>
      <c r="U411" s="71"/>
      <c r="V411" s="71"/>
      <c r="W411" s="71"/>
      <c r="X411" s="71"/>
      <c r="Y411" s="71"/>
      <c r="Z411" s="71"/>
      <c r="AA411" s="71"/>
      <c r="AB411" s="71"/>
      <c r="AC411" s="71"/>
      <c r="AD411" s="71"/>
      <c r="AE411" s="71"/>
      <c r="AF411" s="71"/>
      <c r="AG411" s="71"/>
      <c r="AH411" s="71"/>
      <c r="AI411" s="71"/>
      <c r="AJ411" s="374"/>
      <c r="AK411" s="284"/>
      <c r="AL411" s="164"/>
      <c r="AM411" s="284"/>
      <c r="AN411" s="232"/>
      <c r="AO411" s="232"/>
      <c r="AP411" s="284">
        <f t="shared" si="329"/>
        <v>0</v>
      </c>
      <c r="AQ411" s="164" t="b">
        <f t="shared" si="331"/>
        <v>1</v>
      </c>
      <c r="AR411" s="232"/>
      <c r="AS411" s="232"/>
      <c r="AU411" s="335"/>
      <c r="AV411" s="72"/>
      <c r="AW411" s="335"/>
      <c r="AX411" s="336"/>
      <c r="AY411" s="152"/>
    </row>
    <row r="412" spans="1:51" s="153" customFormat="1">
      <c r="A412" s="71"/>
      <c r="B412" s="333"/>
      <c r="C412" s="334"/>
      <c r="D412" s="334"/>
      <c r="E412" s="88"/>
      <c r="F412" s="71"/>
      <c r="G412" s="90"/>
      <c r="H412" s="90"/>
      <c r="I412" s="70"/>
      <c r="J412" s="70"/>
      <c r="K412" s="70"/>
      <c r="L412" s="71"/>
      <c r="M412" s="71"/>
      <c r="N412" s="103"/>
      <c r="O412" s="103"/>
      <c r="P412" s="103"/>
      <c r="Q412" s="103"/>
      <c r="R412" s="71"/>
      <c r="S412" s="71"/>
      <c r="T412" s="71"/>
      <c r="U412" s="71"/>
      <c r="V412" s="71"/>
      <c r="W412" s="71"/>
      <c r="X412" s="71"/>
      <c r="Y412" s="71"/>
      <c r="Z412" s="71"/>
      <c r="AA412" s="71"/>
      <c r="AB412" s="71"/>
      <c r="AC412" s="71"/>
      <c r="AD412" s="71"/>
      <c r="AE412" s="71"/>
      <c r="AF412" s="71"/>
      <c r="AG412" s="71"/>
      <c r="AH412" s="71"/>
      <c r="AI412" s="71"/>
      <c r="AJ412" s="374"/>
      <c r="AK412" s="284"/>
      <c r="AL412" s="164"/>
      <c r="AM412" s="284"/>
      <c r="AN412" s="232"/>
      <c r="AO412" s="232"/>
      <c r="AP412" s="284">
        <f t="shared" si="329"/>
        <v>0</v>
      </c>
      <c r="AQ412" s="164" t="b">
        <f t="shared" si="331"/>
        <v>1</v>
      </c>
      <c r="AR412" s="232"/>
      <c r="AS412" s="232"/>
      <c r="AU412" s="335"/>
      <c r="AV412" s="72"/>
      <c r="AW412" s="335"/>
      <c r="AX412" s="336"/>
      <c r="AY412" s="152"/>
    </row>
    <row r="413" spans="1:51" s="153" customFormat="1">
      <c r="A413" s="177"/>
      <c r="B413" s="177"/>
      <c r="C413" s="177"/>
      <c r="D413" s="177"/>
      <c r="E413" s="177"/>
      <c r="F413" s="177"/>
      <c r="G413" s="381"/>
      <c r="H413" s="381"/>
      <c r="I413" s="179"/>
      <c r="J413" s="179"/>
      <c r="K413" s="179"/>
      <c r="L413" s="177"/>
      <c r="M413" s="177"/>
      <c r="N413" s="382"/>
      <c r="O413" s="382"/>
      <c r="P413" s="382"/>
      <c r="Q413" s="382"/>
      <c r="R413" s="177"/>
      <c r="S413" s="177"/>
      <c r="T413" s="177"/>
      <c r="U413" s="177"/>
      <c r="V413" s="177"/>
      <c r="W413" s="177"/>
      <c r="X413" s="177"/>
      <c r="Y413" s="177"/>
      <c r="Z413" s="177"/>
      <c r="AA413" s="177"/>
      <c r="AB413" s="177"/>
      <c r="AC413" s="177"/>
      <c r="AD413" s="177"/>
      <c r="AE413" s="177"/>
      <c r="AF413" s="177"/>
      <c r="AG413" s="177"/>
      <c r="AH413" s="177"/>
      <c r="AI413" s="177"/>
      <c r="AJ413" s="374"/>
      <c r="AK413" s="284"/>
      <c r="AL413" s="164"/>
      <c r="AM413" s="284"/>
      <c r="AN413" s="232"/>
      <c r="AO413" s="232"/>
      <c r="AP413" s="284">
        <f t="shared" si="329"/>
        <v>0</v>
      </c>
      <c r="AQ413" s="164" t="b">
        <f t="shared" si="331"/>
        <v>1</v>
      </c>
      <c r="AR413" s="232"/>
      <c r="AS413" s="232"/>
      <c r="AU413" s="335"/>
      <c r="AV413" s="72"/>
      <c r="AW413" s="335"/>
      <c r="AX413" s="336"/>
      <c r="AY413" s="152"/>
    </row>
    <row r="414" spans="1:51" s="153" customFormat="1">
      <c r="A414" s="232"/>
      <c r="B414" s="232"/>
      <c r="C414" s="232"/>
      <c r="D414" s="232"/>
      <c r="E414" s="232"/>
      <c r="F414" s="232"/>
      <c r="G414" s="383"/>
      <c r="H414" s="383"/>
      <c r="I414" s="234"/>
      <c r="J414" s="234"/>
      <c r="K414" s="234"/>
      <c r="L414" s="232"/>
      <c r="M414" s="232"/>
      <c r="N414" s="329"/>
      <c r="O414" s="329"/>
      <c r="P414" s="329"/>
      <c r="Q414" s="329"/>
      <c r="R414" s="232"/>
      <c r="S414" s="232"/>
      <c r="T414" s="232"/>
      <c r="U414" s="232"/>
      <c r="V414" s="232"/>
      <c r="W414" s="232"/>
      <c r="X414" s="232"/>
      <c r="Y414" s="232"/>
      <c r="Z414" s="232"/>
      <c r="AA414" s="232"/>
      <c r="AB414" s="232"/>
      <c r="AC414" s="232"/>
      <c r="AD414" s="232"/>
      <c r="AE414" s="232"/>
      <c r="AF414" s="232"/>
      <c r="AG414" s="232"/>
      <c r="AH414" s="232"/>
      <c r="AI414" s="232"/>
      <c r="AJ414" s="374"/>
      <c r="AK414" s="284"/>
      <c r="AL414" s="164"/>
      <c r="AM414" s="284"/>
      <c r="AN414" s="232"/>
      <c r="AO414" s="232"/>
      <c r="AP414" s="284">
        <f t="shared" si="329"/>
        <v>0</v>
      </c>
      <c r="AQ414" s="164" t="b">
        <f t="shared" si="331"/>
        <v>1</v>
      </c>
      <c r="AR414" s="232"/>
      <c r="AS414" s="232"/>
      <c r="AU414" s="335"/>
      <c r="AV414" s="72"/>
      <c r="AW414" s="335"/>
      <c r="AX414" s="336"/>
      <c r="AY414" s="152"/>
    </row>
    <row r="415" spans="1:51" s="153" customFormat="1">
      <c r="A415" s="232"/>
      <c r="B415" s="232"/>
      <c r="C415" s="232"/>
      <c r="D415" s="232"/>
      <c r="E415" s="232"/>
      <c r="F415" s="232"/>
      <c r="G415" s="383"/>
      <c r="H415" s="383"/>
      <c r="I415" s="234"/>
      <c r="J415" s="234"/>
      <c r="K415" s="234"/>
      <c r="L415" s="232"/>
      <c r="M415" s="232"/>
      <c r="N415" s="329"/>
      <c r="O415" s="329"/>
      <c r="P415" s="329"/>
      <c r="Q415" s="329"/>
      <c r="R415" s="232"/>
      <c r="S415" s="232"/>
      <c r="T415" s="232"/>
      <c r="U415" s="232"/>
      <c r="V415" s="232"/>
      <c r="W415" s="232"/>
      <c r="X415" s="232"/>
      <c r="Y415" s="232"/>
      <c r="Z415" s="232"/>
      <c r="AA415" s="232"/>
      <c r="AB415" s="232"/>
      <c r="AC415" s="232"/>
      <c r="AD415" s="232"/>
      <c r="AE415" s="232"/>
      <c r="AF415" s="232"/>
      <c r="AG415" s="232"/>
      <c r="AH415" s="232"/>
      <c r="AI415" s="232"/>
      <c r="AJ415" s="374"/>
      <c r="AK415" s="284"/>
      <c r="AL415" s="164"/>
      <c r="AM415" s="284"/>
      <c r="AN415" s="232"/>
      <c r="AO415" s="232"/>
      <c r="AP415" s="284">
        <f t="shared" si="329"/>
        <v>0</v>
      </c>
      <c r="AQ415" s="164" t="b">
        <f t="shared" si="331"/>
        <v>1</v>
      </c>
      <c r="AR415" s="232"/>
      <c r="AS415" s="232"/>
      <c r="AU415" s="335"/>
      <c r="AV415" s="72"/>
      <c r="AW415" s="335"/>
      <c r="AX415" s="336"/>
      <c r="AY415" s="152"/>
    </row>
    <row r="416" spans="1:51" s="153" customFormat="1">
      <c r="A416" s="232"/>
      <c r="B416" s="232"/>
      <c r="C416" s="232"/>
      <c r="D416" s="232"/>
      <c r="E416" s="232"/>
      <c r="F416" s="232"/>
      <c r="G416" s="383"/>
      <c r="H416" s="383"/>
      <c r="I416" s="234"/>
      <c r="J416" s="234"/>
      <c r="K416" s="234"/>
      <c r="L416" s="232"/>
      <c r="M416" s="232"/>
      <c r="N416" s="329"/>
      <c r="O416" s="329"/>
      <c r="P416" s="329"/>
      <c r="Q416" s="329"/>
      <c r="R416" s="232"/>
      <c r="S416" s="232"/>
      <c r="T416" s="232"/>
      <c r="U416" s="232"/>
      <c r="V416" s="232"/>
      <c r="W416" s="232"/>
      <c r="X416" s="232"/>
      <c r="Y416" s="232"/>
      <c r="Z416" s="232"/>
      <c r="AA416" s="232"/>
      <c r="AB416" s="232"/>
      <c r="AC416" s="232"/>
      <c r="AD416" s="232"/>
      <c r="AE416" s="232"/>
      <c r="AF416" s="232"/>
      <c r="AG416" s="232"/>
      <c r="AH416" s="232"/>
      <c r="AI416" s="232"/>
      <c r="AJ416" s="374"/>
      <c r="AK416" s="284"/>
      <c r="AL416" s="164"/>
      <c r="AM416" s="284"/>
      <c r="AN416" s="232"/>
      <c r="AO416" s="232"/>
      <c r="AP416" s="284">
        <f t="shared" si="329"/>
        <v>0</v>
      </c>
      <c r="AQ416" s="164" t="b">
        <f t="shared" si="331"/>
        <v>1</v>
      </c>
      <c r="AR416" s="232"/>
      <c r="AS416" s="232"/>
      <c r="AU416" s="335"/>
      <c r="AV416" s="72"/>
      <c r="AW416" s="335"/>
      <c r="AX416" s="336"/>
      <c r="AY416" s="152"/>
    </row>
    <row r="417" spans="1:51" s="153" customFormat="1">
      <c r="A417" s="232"/>
      <c r="B417" s="232"/>
      <c r="C417" s="232"/>
      <c r="D417" s="232"/>
      <c r="E417" s="232"/>
      <c r="F417" s="232"/>
      <c r="G417" s="383"/>
      <c r="H417" s="383"/>
      <c r="I417" s="234"/>
      <c r="J417" s="234"/>
      <c r="K417" s="234"/>
      <c r="L417" s="232"/>
      <c r="M417" s="232"/>
      <c r="N417" s="329"/>
      <c r="O417" s="329"/>
      <c r="P417" s="329"/>
      <c r="Q417" s="329"/>
      <c r="R417" s="232"/>
      <c r="S417" s="232"/>
      <c r="T417" s="232"/>
      <c r="U417" s="232"/>
      <c r="V417" s="232"/>
      <c r="W417" s="232"/>
      <c r="X417" s="232"/>
      <c r="Y417" s="232"/>
      <c r="Z417" s="232"/>
      <c r="AA417" s="232"/>
      <c r="AB417" s="232"/>
      <c r="AC417" s="232"/>
      <c r="AD417" s="232"/>
      <c r="AE417" s="232"/>
      <c r="AF417" s="232"/>
      <c r="AG417" s="232"/>
      <c r="AH417" s="232"/>
      <c r="AI417" s="232"/>
      <c r="AJ417" s="374"/>
      <c r="AK417" s="284"/>
      <c r="AL417" s="164"/>
      <c r="AM417" s="284"/>
      <c r="AN417" s="232"/>
      <c r="AO417" s="232"/>
      <c r="AP417" s="284">
        <f t="shared" si="329"/>
        <v>0</v>
      </c>
      <c r="AQ417" s="164" t="b">
        <f t="shared" si="331"/>
        <v>1</v>
      </c>
      <c r="AR417" s="232"/>
      <c r="AS417" s="232"/>
      <c r="AU417" s="335"/>
      <c r="AV417" s="72"/>
      <c r="AW417" s="335"/>
      <c r="AX417" s="336"/>
      <c r="AY417" s="152"/>
    </row>
    <row r="418" spans="1:51" s="153" customFormat="1">
      <c r="A418" s="232"/>
      <c r="B418" s="232"/>
      <c r="C418" s="232"/>
      <c r="D418" s="232"/>
      <c r="E418" s="232"/>
      <c r="F418" s="232"/>
      <c r="G418" s="383"/>
      <c r="H418" s="383"/>
      <c r="I418" s="234"/>
      <c r="J418" s="234"/>
      <c r="K418" s="234"/>
      <c r="L418" s="232"/>
      <c r="M418" s="232"/>
      <c r="N418" s="329"/>
      <c r="O418" s="329"/>
      <c r="P418" s="329"/>
      <c r="Q418" s="329"/>
      <c r="R418" s="232"/>
      <c r="S418" s="232"/>
      <c r="T418" s="232"/>
      <c r="U418" s="232"/>
      <c r="V418" s="232"/>
      <c r="W418" s="232"/>
      <c r="X418" s="232"/>
      <c r="Y418" s="232"/>
      <c r="Z418" s="232"/>
      <c r="AA418" s="232"/>
      <c r="AB418" s="232"/>
      <c r="AC418" s="232"/>
      <c r="AD418" s="232"/>
      <c r="AE418" s="232"/>
      <c r="AF418" s="232"/>
      <c r="AG418" s="232"/>
      <c r="AH418" s="232"/>
      <c r="AI418" s="232"/>
      <c r="AJ418" s="374"/>
      <c r="AK418" s="284"/>
      <c r="AL418" s="164"/>
      <c r="AM418" s="284"/>
      <c r="AN418" s="232"/>
      <c r="AO418" s="232"/>
      <c r="AP418" s="284">
        <f t="shared" si="329"/>
        <v>0</v>
      </c>
      <c r="AQ418" s="164" t="b">
        <f t="shared" si="331"/>
        <v>1</v>
      </c>
      <c r="AR418" s="232"/>
      <c r="AS418" s="232"/>
      <c r="AU418" s="335"/>
      <c r="AV418" s="72"/>
      <c r="AW418" s="335"/>
      <c r="AX418" s="336"/>
      <c r="AY418" s="152"/>
    </row>
    <row r="419" spans="1:51" s="153" customFormat="1">
      <c r="A419" s="232"/>
      <c r="B419" s="232"/>
      <c r="C419" s="232"/>
      <c r="D419" s="232"/>
      <c r="E419" s="232"/>
      <c r="F419" s="232"/>
      <c r="G419" s="383"/>
      <c r="H419" s="383"/>
      <c r="I419" s="234"/>
      <c r="J419" s="234"/>
      <c r="K419" s="234"/>
      <c r="L419" s="232"/>
      <c r="M419" s="232"/>
      <c r="N419" s="329"/>
      <c r="O419" s="329"/>
      <c r="P419" s="329"/>
      <c r="Q419" s="329"/>
      <c r="R419" s="232"/>
      <c r="S419" s="232"/>
      <c r="T419" s="232"/>
      <c r="U419" s="232"/>
      <c r="V419" s="232"/>
      <c r="W419" s="232"/>
      <c r="X419" s="232"/>
      <c r="Y419" s="232"/>
      <c r="Z419" s="232"/>
      <c r="AA419" s="232"/>
      <c r="AB419" s="232"/>
      <c r="AC419" s="232"/>
      <c r="AD419" s="232"/>
      <c r="AE419" s="232"/>
      <c r="AF419" s="232"/>
      <c r="AG419" s="232"/>
      <c r="AH419" s="232"/>
      <c r="AI419" s="232"/>
      <c r="AJ419" s="374"/>
      <c r="AK419" s="284"/>
      <c r="AL419" s="164"/>
      <c r="AM419" s="284"/>
      <c r="AN419" s="232"/>
      <c r="AO419" s="232"/>
      <c r="AP419" s="284">
        <f t="shared" si="329"/>
        <v>0</v>
      </c>
      <c r="AQ419" s="164" t="b">
        <f t="shared" si="331"/>
        <v>1</v>
      </c>
      <c r="AR419" s="232"/>
      <c r="AS419" s="232"/>
      <c r="AU419" s="335"/>
      <c r="AV419" s="72"/>
      <c r="AW419" s="335"/>
      <c r="AX419" s="336"/>
      <c r="AY419" s="152"/>
    </row>
    <row r="420" spans="1:51" s="153" customFormat="1">
      <c r="A420" s="232"/>
      <c r="B420" s="232"/>
      <c r="C420" s="232"/>
      <c r="D420" s="232"/>
      <c r="E420" s="232"/>
      <c r="F420" s="232"/>
      <c r="G420" s="383"/>
      <c r="H420" s="383"/>
      <c r="I420" s="234"/>
      <c r="J420" s="234"/>
      <c r="K420" s="234"/>
      <c r="L420" s="232"/>
      <c r="M420" s="232"/>
      <c r="N420" s="329"/>
      <c r="O420" s="329"/>
      <c r="P420" s="329"/>
      <c r="Q420" s="329"/>
      <c r="R420" s="232"/>
      <c r="S420" s="232"/>
      <c r="T420" s="232"/>
      <c r="U420" s="232"/>
      <c r="V420" s="232"/>
      <c r="W420" s="232"/>
      <c r="X420" s="232"/>
      <c r="Y420" s="232"/>
      <c r="Z420" s="232"/>
      <c r="AA420" s="232"/>
      <c r="AB420" s="232"/>
      <c r="AC420" s="232"/>
      <c r="AD420" s="232"/>
      <c r="AE420" s="232"/>
      <c r="AF420" s="232"/>
      <c r="AG420" s="232"/>
      <c r="AH420" s="232"/>
      <c r="AI420" s="232"/>
      <c r="AJ420" s="374"/>
      <c r="AK420" s="284"/>
      <c r="AL420" s="164"/>
      <c r="AM420" s="284"/>
      <c r="AN420" s="232"/>
      <c r="AO420" s="232"/>
      <c r="AP420" s="284">
        <f t="shared" si="329"/>
        <v>0</v>
      </c>
      <c r="AQ420" s="164" t="b">
        <f t="shared" si="331"/>
        <v>1</v>
      </c>
      <c r="AR420" s="232"/>
      <c r="AS420" s="232"/>
      <c r="AU420" s="335"/>
      <c r="AV420" s="72"/>
      <c r="AW420" s="335"/>
      <c r="AX420" s="336"/>
      <c r="AY420" s="152"/>
    </row>
    <row r="421" spans="1:51" s="153" customFormat="1">
      <c r="A421" s="232"/>
      <c r="B421" s="232"/>
      <c r="C421" s="232"/>
      <c r="D421" s="232"/>
      <c r="E421" s="232"/>
      <c r="F421" s="232"/>
      <c r="G421" s="383"/>
      <c r="H421" s="383"/>
      <c r="I421" s="234"/>
      <c r="J421" s="234"/>
      <c r="K421" s="234"/>
      <c r="L421" s="232"/>
      <c r="M421" s="232"/>
      <c r="N421" s="329"/>
      <c r="O421" s="329"/>
      <c r="P421" s="329"/>
      <c r="Q421" s="329"/>
      <c r="R421" s="232"/>
      <c r="S421" s="232"/>
      <c r="T421" s="232"/>
      <c r="U421" s="232"/>
      <c r="V421" s="232"/>
      <c r="W421" s="232"/>
      <c r="X421" s="232"/>
      <c r="Y421" s="232"/>
      <c r="Z421" s="232"/>
      <c r="AA421" s="232"/>
      <c r="AB421" s="232"/>
      <c r="AC421" s="232"/>
      <c r="AD421" s="232"/>
      <c r="AE421" s="232"/>
      <c r="AF421" s="232"/>
      <c r="AG421" s="232"/>
      <c r="AH421" s="232"/>
      <c r="AI421" s="232"/>
      <c r="AJ421" s="374"/>
      <c r="AK421" s="284"/>
      <c r="AL421" s="164"/>
      <c r="AM421" s="284"/>
      <c r="AN421" s="232"/>
      <c r="AO421" s="232"/>
      <c r="AP421" s="284">
        <f t="shared" si="329"/>
        <v>0</v>
      </c>
      <c r="AQ421" s="164" t="b">
        <f t="shared" si="331"/>
        <v>1</v>
      </c>
      <c r="AR421" s="232"/>
      <c r="AS421" s="232"/>
      <c r="AU421" s="335"/>
      <c r="AV421" s="72"/>
      <c r="AW421" s="335"/>
      <c r="AX421" s="336"/>
      <c r="AY421" s="152"/>
    </row>
    <row r="422" spans="1:51" s="3" customFormat="1">
      <c r="A422" s="632" t="s">
        <v>0</v>
      </c>
      <c r="B422" s="632" t="s">
        <v>1</v>
      </c>
      <c r="C422" s="632"/>
      <c r="D422" s="632"/>
      <c r="E422" s="632"/>
      <c r="F422" s="632" t="s">
        <v>3</v>
      </c>
      <c r="G422" s="632" t="s">
        <v>4</v>
      </c>
      <c r="H422" s="637" t="s">
        <v>387</v>
      </c>
      <c r="I422" s="638"/>
      <c r="J422" s="638"/>
      <c r="K422" s="638"/>
      <c r="L422" s="638"/>
      <c r="M422" s="638"/>
      <c r="N422" s="638"/>
      <c r="O422" s="638"/>
      <c r="P422" s="638"/>
      <c r="Q422" s="638"/>
      <c r="R422" s="638"/>
      <c r="S422" s="638"/>
      <c r="T422" s="638"/>
      <c r="U422" s="638"/>
      <c r="V422" s="638"/>
      <c r="W422" s="638"/>
      <c r="X422" s="638"/>
      <c r="Y422" s="638"/>
      <c r="Z422" s="638"/>
      <c r="AA422" s="638"/>
      <c r="AB422" s="638"/>
      <c r="AC422" s="638"/>
      <c r="AD422" s="638"/>
      <c r="AE422" s="638"/>
      <c r="AF422" s="638"/>
      <c r="AG422" s="543"/>
      <c r="AH422" s="544"/>
      <c r="AI422" s="632" t="s">
        <v>11</v>
      </c>
      <c r="AJ422" s="375"/>
      <c r="AK422" s="284"/>
      <c r="AL422" s="164"/>
      <c r="AM422" s="328" t="e">
        <f t="shared" ref="AM422:AM424" si="335">G422-AK422</f>
        <v>#VALUE!</v>
      </c>
      <c r="AN422" s="311"/>
      <c r="AO422" s="311"/>
      <c r="AP422" s="284" t="e">
        <f t="shared" si="329"/>
        <v>#VALUE!</v>
      </c>
      <c r="AQ422" s="164" t="e">
        <f t="shared" si="331"/>
        <v>#VALUE!</v>
      </c>
      <c r="AR422" s="311"/>
      <c r="AS422" s="311"/>
      <c r="AT422" s="152"/>
      <c r="AW422" s="96">
        <f t="shared" ref="AW422" si="336">I422+L422+O422+R422+U422+X422</f>
        <v>0</v>
      </c>
      <c r="AX422" s="118" t="e">
        <f t="shared" ref="AX422" si="337">H422+K422+N422+Q422+T422+W422</f>
        <v>#VALUE!</v>
      </c>
      <c r="AY422" s="152" t="e">
        <f t="shared" ref="AY422:AY424" si="338">G422=AX422</f>
        <v>#VALUE!</v>
      </c>
    </row>
    <row r="423" spans="1:51" s="3" customFormat="1">
      <c r="A423" s="633"/>
      <c r="B423" s="633"/>
      <c r="C423" s="633"/>
      <c r="D423" s="633"/>
      <c r="E423" s="633"/>
      <c r="F423" s="633"/>
      <c r="G423" s="633"/>
      <c r="H423" s="634" t="s">
        <v>5</v>
      </c>
      <c r="I423" s="635"/>
      <c r="J423" s="636"/>
      <c r="K423" s="634" t="s">
        <v>240</v>
      </c>
      <c r="L423" s="635"/>
      <c r="M423" s="636"/>
      <c r="N423" s="634" t="s">
        <v>6</v>
      </c>
      <c r="O423" s="635"/>
      <c r="P423" s="636"/>
      <c r="Q423" s="634" t="s">
        <v>273</v>
      </c>
      <c r="R423" s="635"/>
      <c r="S423" s="636"/>
      <c r="T423" s="634" t="s">
        <v>9</v>
      </c>
      <c r="U423" s="635"/>
      <c r="V423" s="636"/>
      <c r="W423" s="637" t="s">
        <v>374</v>
      </c>
      <c r="X423" s="638"/>
      <c r="Y423" s="639"/>
      <c r="Z423" s="634" t="s">
        <v>272</v>
      </c>
      <c r="AA423" s="635"/>
      <c r="AB423" s="636"/>
      <c r="AC423" s="637" t="s">
        <v>375</v>
      </c>
      <c r="AD423" s="638"/>
      <c r="AE423" s="639"/>
      <c r="AF423" s="637" t="s">
        <v>376</v>
      </c>
      <c r="AG423" s="638"/>
      <c r="AH423" s="639"/>
      <c r="AI423" s="633"/>
      <c r="AJ423" s="375"/>
      <c r="AK423" s="284"/>
      <c r="AL423" s="164"/>
      <c r="AM423" s="328">
        <f t="shared" si="335"/>
        <v>0</v>
      </c>
      <c r="AN423" s="311"/>
      <c r="AO423" s="311"/>
      <c r="AP423" s="284" t="e">
        <f t="shared" si="329"/>
        <v>#VALUE!</v>
      </c>
      <c r="AQ423" s="164" t="e">
        <f t="shared" si="331"/>
        <v>#VALUE!</v>
      </c>
      <c r="AR423" s="311"/>
      <c r="AS423" s="311"/>
      <c r="AT423" s="152"/>
      <c r="AW423" s="96" t="e">
        <f>I423+L423+O423+R423+U423+W423</f>
        <v>#VALUE!</v>
      </c>
      <c r="AX423" s="118" t="e">
        <f>H423+K423+N423+Q423+T423+#REF!</f>
        <v>#VALUE!</v>
      </c>
      <c r="AY423" s="152" t="e">
        <f t="shared" si="338"/>
        <v>#VALUE!</v>
      </c>
    </row>
    <row r="424" spans="1:51">
      <c r="A424" s="142"/>
      <c r="B424" s="143"/>
      <c r="C424" s="144"/>
      <c r="D424" s="144"/>
      <c r="E424" s="145"/>
      <c r="F424" s="146"/>
      <c r="G424" s="146"/>
      <c r="H424" s="491" t="s">
        <v>237</v>
      </c>
      <c r="I424" s="141" t="s">
        <v>238</v>
      </c>
      <c r="J424" s="489" t="s">
        <v>235</v>
      </c>
      <c r="K424" s="491" t="s">
        <v>237</v>
      </c>
      <c r="L424" s="141" t="s">
        <v>238</v>
      </c>
      <c r="M424" s="489" t="s">
        <v>235</v>
      </c>
      <c r="N424" s="491" t="s">
        <v>237</v>
      </c>
      <c r="O424" s="141" t="s">
        <v>238</v>
      </c>
      <c r="P424" s="489" t="s">
        <v>235</v>
      </c>
      <c r="Q424" s="491" t="s">
        <v>237</v>
      </c>
      <c r="R424" s="141" t="s">
        <v>238</v>
      </c>
      <c r="S424" s="489" t="s">
        <v>235</v>
      </c>
      <c r="T424" s="491" t="s">
        <v>237</v>
      </c>
      <c r="U424" s="141" t="s">
        <v>238</v>
      </c>
      <c r="V424" s="489" t="s">
        <v>235</v>
      </c>
      <c r="W424" s="491" t="s">
        <v>237</v>
      </c>
      <c r="X424" s="141" t="s">
        <v>238</v>
      </c>
      <c r="Y424" s="489" t="s">
        <v>235</v>
      </c>
      <c r="Z424" s="491" t="s">
        <v>237</v>
      </c>
      <c r="AA424" s="141" t="s">
        <v>238</v>
      </c>
      <c r="AB424" s="489" t="s">
        <v>235</v>
      </c>
      <c r="AC424" s="491" t="s">
        <v>237</v>
      </c>
      <c r="AD424" s="141" t="s">
        <v>238</v>
      </c>
      <c r="AE424" s="489" t="s">
        <v>235</v>
      </c>
      <c r="AF424" s="491" t="s">
        <v>237</v>
      </c>
      <c r="AG424" s="141" t="s">
        <v>238</v>
      </c>
      <c r="AH424" s="489" t="s">
        <v>235</v>
      </c>
      <c r="AI424" s="146"/>
      <c r="AJ424" s="376"/>
      <c r="AK424" s="284"/>
      <c r="AL424" s="164"/>
      <c r="AM424" s="328">
        <f t="shared" si="335"/>
        <v>0</v>
      </c>
      <c r="AN424" s="278"/>
      <c r="AO424" s="278"/>
      <c r="AP424" s="284" t="e">
        <f t="shared" si="329"/>
        <v>#VALUE!</v>
      </c>
      <c r="AQ424" s="164" t="e">
        <f t="shared" si="331"/>
        <v>#VALUE!</v>
      </c>
      <c r="AR424" s="278"/>
      <c r="AS424" s="278"/>
      <c r="AW424" s="96" t="e">
        <f t="shared" ref="AW424" si="339">I424+L424+O424+R424+U424+X424</f>
        <v>#VALUE!</v>
      </c>
      <c r="AX424" s="118" t="e">
        <f t="shared" ref="AX424" si="340">H424+K424+N424+Q424+T424+W424</f>
        <v>#VALUE!</v>
      </c>
      <c r="AY424" s="152" t="e">
        <f t="shared" si="338"/>
        <v>#VALUE!</v>
      </c>
    </row>
    <row r="425" spans="1:51">
      <c r="A425" s="147"/>
      <c r="B425" s="148"/>
      <c r="C425" s="149"/>
      <c r="D425" s="149"/>
      <c r="E425" s="150"/>
      <c r="F425" s="151"/>
      <c r="G425" s="151"/>
      <c r="H425" s="151"/>
      <c r="I425" s="151"/>
      <c r="J425" s="151"/>
      <c r="K425" s="151"/>
      <c r="L425" s="151"/>
      <c r="M425" s="151"/>
      <c r="N425" s="151"/>
      <c r="O425" s="151"/>
      <c r="P425" s="151"/>
      <c r="Q425" s="151"/>
      <c r="R425" s="151"/>
      <c r="S425" s="151"/>
      <c r="T425" s="151"/>
      <c r="U425" s="151"/>
      <c r="V425" s="151"/>
      <c r="W425" s="151"/>
      <c r="X425" s="151"/>
      <c r="Y425" s="151"/>
      <c r="Z425" s="151"/>
      <c r="AA425" s="151"/>
      <c r="AB425" s="151"/>
      <c r="AC425" s="151"/>
      <c r="AD425" s="151"/>
      <c r="AE425" s="151"/>
      <c r="AF425" s="151"/>
      <c r="AG425" s="151"/>
      <c r="AH425" s="151"/>
      <c r="AI425" s="151"/>
      <c r="AJ425" s="376"/>
      <c r="AK425" s="284">
        <f t="shared" ref="AK425" si="341">H425+K425+N425+Q425+T425+W425+Z425+AC425+AF425</f>
        <v>0</v>
      </c>
      <c r="AL425" s="164" t="b">
        <f t="shared" ref="AL425" si="342">AK425=G425</f>
        <v>1</v>
      </c>
      <c r="AM425" s="284">
        <f t="shared" ref="AM425" si="343">G425-AK425</f>
        <v>0</v>
      </c>
      <c r="AN425" s="278"/>
      <c r="AO425" s="278"/>
      <c r="AP425" s="284">
        <f t="shared" si="329"/>
        <v>0</v>
      </c>
      <c r="AQ425" s="164" t="b">
        <f t="shared" si="331"/>
        <v>1</v>
      </c>
      <c r="AR425" s="278"/>
      <c r="AS425" s="278"/>
      <c r="AV425" s="42" t="b">
        <f t="shared" ref="AV425" si="344">G425=AU425</f>
        <v>1</v>
      </c>
      <c r="AW425" s="96">
        <f t="shared" ref="AW425" si="345">I425+L425+O425+R425+U425+X425</f>
        <v>0</v>
      </c>
      <c r="AX425" s="118">
        <f t="shared" ref="AX425" si="346">H425+K425+N425+Q425+T425+W425</f>
        <v>0</v>
      </c>
      <c r="AY425" s="152" t="b">
        <f t="shared" ref="AY425" si="347">G425=AX425</f>
        <v>1</v>
      </c>
    </row>
    <row r="426" spans="1:51" s="95" customFormat="1">
      <c r="A426" s="18">
        <v>7</v>
      </c>
      <c r="B426" s="653" t="s">
        <v>222</v>
      </c>
      <c r="C426" s="654"/>
      <c r="D426" s="654"/>
      <c r="E426" s="655"/>
      <c r="F426" s="98">
        <v>16</v>
      </c>
      <c r="G426" s="99">
        <f>G427+G439</f>
        <v>70790000</v>
      </c>
      <c r="H426" s="99">
        <f t="shared" ref="H426:AF426" si="348">H427+H439</f>
        <v>23005800</v>
      </c>
      <c r="I426" s="99" t="e">
        <f t="shared" si="348"/>
        <v>#REF!</v>
      </c>
      <c r="J426" s="99" t="e">
        <f t="shared" si="348"/>
        <v>#REF!</v>
      </c>
      <c r="K426" s="99">
        <f t="shared" si="348"/>
        <v>47784200</v>
      </c>
      <c r="L426" s="99" t="e">
        <f t="shared" si="348"/>
        <v>#REF!</v>
      </c>
      <c r="M426" s="99" t="e">
        <f t="shared" si="348"/>
        <v>#REF!</v>
      </c>
      <c r="N426" s="99">
        <f t="shared" si="348"/>
        <v>0</v>
      </c>
      <c r="O426" s="99">
        <f t="shared" si="348"/>
        <v>0</v>
      </c>
      <c r="P426" s="99">
        <f t="shared" si="348"/>
        <v>0</v>
      </c>
      <c r="Q426" s="99">
        <f t="shared" si="348"/>
        <v>0</v>
      </c>
      <c r="R426" s="99">
        <f t="shared" si="348"/>
        <v>0</v>
      </c>
      <c r="S426" s="99">
        <f t="shared" si="348"/>
        <v>0</v>
      </c>
      <c r="T426" s="99">
        <f t="shared" si="348"/>
        <v>0</v>
      </c>
      <c r="U426" s="99">
        <f t="shared" si="348"/>
        <v>0</v>
      </c>
      <c r="V426" s="99">
        <f t="shared" si="348"/>
        <v>0</v>
      </c>
      <c r="W426" s="99">
        <f t="shared" si="348"/>
        <v>0</v>
      </c>
      <c r="X426" s="99">
        <f t="shared" si="348"/>
        <v>0</v>
      </c>
      <c r="Y426" s="99">
        <f t="shared" si="348"/>
        <v>0</v>
      </c>
      <c r="Z426" s="99">
        <f t="shared" si="348"/>
        <v>0</v>
      </c>
      <c r="AA426" s="99">
        <f t="shared" si="348"/>
        <v>0</v>
      </c>
      <c r="AB426" s="99">
        <f t="shared" si="348"/>
        <v>0</v>
      </c>
      <c r="AC426" s="99">
        <f t="shared" si="348"/>
        <v>0</v>
      </c>
      <c r="AD426" s="99">
        <f t="shared" si="348"/>
        <v>0</v>
      </c>
      <c r="AE426" s="99">
        <f t="shared" si="348"/>
        <v>0</v>
      </c>
      <c r="AF426" s="99">
        <f t="shared" si="348"/>
        <v>0</v>
      </c>
      <c r="AG426" s="99">
        <f t="shared" ref="AG426:AH426" si="349">AG427</f>
        <v>0</v>
      </c>
      <c r="AH426" s="99">
        <f t="shared" si="349"/>
        <v>0</v>
      </c>
      <c r="AI426" s="18"/>
      <c r="AJ426" s="373"/>
      <c r="AK426" s="284">
        <f t="shared" si="323"/>
        <v>70790000</v>
      </c>
      <c r="AL426" s="164" t="b">
        <f t="shared" si="324"/>
        <v>1</v>
      </c>
      <c r="AM426" s="284">
        <f t="shared" si="325"/>
        <v>0</v>
      </c>
      <c r="AN426" s="221"/>
      <c r="AO426" s="221"/>
      <c r="AP426" s="284">
        <f t="shared" si="329"/>
        <v>70790000</v>
      </c>
      <c r="AQ426" s="164" t="b">
        <f t="shared" si="331"/>
        <v>1</v>
      </c>
      <c r="AR426" s="221"/>
      <c r="AS426" s="221"/>
      <c r="AT426" s="152"/>
      <c r="AU426" s="100" t="e">
        <f t="shared" si="304"/>
        <v>#REF!</v>
      </c>
      <c r="AV426" s="101" t="e">
        <f t="shared" si="254"/>
        <v>#REF!</v>
      </c>
      <c r="AW426" s="96" t="e">
        <f t="shared" si="332"/>
        <v>#REF!</v>
      </c>
      <c r="AX426" s="118">
        <f t="shared" si="334"/>
        <v>70790000</v>
      </c>
      <c r="AY426" s="152" t="b">
        <f t="shared" si="330"/>
        <v>1</v>
      </c>
    </row>
    <row r="427" spans="1:51" s="122" customFormat="1">
      <c r="A427" s="93"/>
      <c r="B427" s="108" t="s">
        <v>22</v>
      </c>
      <c r="C427" s="630" t="s">
        <v>223</v>
      </c>
      <c r="D427" s="630"/>
      <c r="E427" s="631"/>
      <c r="F427" s="125">
        <v>16001</v>
      </c>
      <c r="G427" s="121">
        <f t="shared" ref="G427:AH427" si="350">G428+G430</f>
        <v>41740800</v>
      </c>
      <c r="H427" s="121">
        <f t="shared" si="350"/>
        <v>11112400</v>
      </c>
      <c r="I427" s="121" t="e">
        <f t="shared" si="350"/>
        <v>#REF!</v>
      </c>
      <c r="J427" s="121" t="e">
        <f t="shared" si="350"/>
        <v>#REF!</v>
      </c>
      <c r="K427" s="121">
        <f t="shared" si="350"/>
        <v>30628400</v>
      </c>
      <c r="L427" s="121" t="e">
        <f t="shared" si="350"/>
        <v>#REF!</v>
      </c>
      <c r="M427" s="121" t="e">
        <f t="shared" si="350"/>
        <v>#REF!</v>
      </c>
      <c r="N427" s="121">
        <f t="shared" si="350"/>
        <v>0</v>
      </c>
      <c r="O427" s="121">
        <f t="shared" si="350"/>
        <v>0</v>
      </c>
      <c r="P427" s="121">
        <f t="shared" si="350"/>
        <v>0</v>
      </c>
      <c r="Q427" s="121">
        <f t="shared" si="350"/>
        <v>0</v>
      </c>
      <c r="R427" s="121">
        <f t="shared" si="350"/>
        <v>0</v>
      </c>
      <c r="S427" s="121">
        <f t="shared" si="350"/>
        <v>0</v>
      </c>
      <c r="T427" s="121">
        <f t="shared" si="350"/>
        <v>0</v>
      </c>
      <c r="U427" s="121">
        <f t="shared" si="350"/>
        <v>0</v>
      </c>
      <c r="V427" s="121">
        <f t="shared" si="350"/>
        <v>0</v>
      </c>
      <c r="W427" s="121">
        <f t="shared" si="350"/>
        <v>0</v>
      </c>
      <c r="X427" s="121">
        <f t="shared" si="350"/>
        <v>0</v>
      </c>
      <c r="Y427" s="121">
        <f t="shared" si="350"/>
        <v>0</v>
      </c>
      <c r="Z427" s="121">
        <f t="shared" si="350"/>
        <v>0</v>
      </c>
      <c r="AA427" s="121">
        <f t="shared" si="350"/>
        <v>0</v>
      </c>
      <c r="AB427" s="121">
        <f t="shared" si="350"/>
        <v>0</v>
      </c>
      <c r="AC427" s="121">
        <f t="shared" si="350"/>
        <v>0</v>
      </c>
      <c r="AD427" s="121">
        <f t="shared" si="350"/>
        <v>0</v>
      </c>
      <c r="AE427" s="121">
        <f t="shared" si="350"/>
        <v>0</v>
      </c>
      <c r="AF427" s="121">
        <f t="shared" si="350"/>
        <v>0</v>
      </c>
      <c r="AG427" s="121">
        <f t="shared" si="350"/>
        <v>0</v>
      </c>
      <c r="AH427" s="121">
        <f t="shared" si="350"/>
        <v>0</v>
      </c>
      <c r="AI427" s="93"/>
      <c r="AJ427" s="372"/>
      <c r="AK427" s="284">
        <f>H427+K427+N427+Q427+T427+W427+Z427+AC427+AF427</f>
        <v>41740800</v>
      </c>
      <c r="AL427" s="164" t="b">
        <f t="shared" si="324"/>
        <v>1</v>
      </c>
      <c r="AM427" s="284">
        <f>G427-AK427</f>
        <v>0</v>
      </c>
      <c r="AN427" s="164"/>
      <c r="AO427" s="164"/>
      <c r="AP427" s="284">
        <f t="shared" si="329"/>
        <v>41740800</v>
      </c>
      <c r="AQ427" s="164" t="b">
        <f t="shared" si="331"/>
        <v>1</v>
      </c>
      <c r="AR427" s="164"/>
      <c r="AS427" s="164"/>
      <c r="AT427" s="80"/>
      <c r="AU427" s="111" t="e">
        <f t="shared" si="304"/>
        <v>#REF!</v>
      </c>
      <c r="AV427" s="112" t="e">
        <f t="shared" si="254"/>
        <v>#REF!</v>
      </c>
      <c r="AW427" s="96" t="e">
        <f t="shared" si="332"/>
        <v>#REF!</v>
      </c>
      <c r="AX427" s="118">
        <f t="shared" si="334"/>
        <v>41740800</v>
      </c>
      <c r="AY427" s="152" t="b">
        <f t="shared" si="330"/>
        <v>1</v>
      </c>
    </row>
    <row r="428" spans="1:51" s="80" customFormat="1">
      <c r="A428" s="81"/>
      <c r="B428" s="338"/>
      <c r="C428" s="339"/>
      <c r="D428" s="647" t="s">
        <v>14</v>
      </c>
      <c r="E428" s="648"/>
      <c r="F428" s="81" t="s">
        <v>131</v>
      </c>
      <c r="G428" s="89">
        <f t="shared" ref="G428:AH428" si="351">SUM(G429:G429)</f>
        <v>2175000</v>
      </c>
      <c r="H428" s="89">
        <f t="shared" si="351"/>
        <v>0</v>
      </c>
      <c r="I428" s="89">
        <f t="shared" si="351"/>
        <v>0</v>
      </c>
      <c r="J428" s="89">
        <f t="shared" si="351"/>
        <v>0</v>
      </c>
      <c r="K428" s="89">
        <f t="shared" si="351"/>
        <v>2175000</v>
      </c>
      <c r="L428" s="89">
        <f t="shared" si="351"/>
        <v>0</v>
      </c>
      <c r="M428" s="89">
        <f t="shared" si="351"/>
        <v>2175000</v>
      </c>
      <c r="N428" s="89">
        <f t="shared" si="351"/>
        <v>0</v>
      </c>
      <c r="O428" s="89">
        <f t="shared" si="351"/>
        <v>0</v>
      </c>
      <c r="P428" s="89">
        <f t="shared" si="351"/>
        <v>0</v>
      </c>
      <c r="Q428" s="89">
        <f t="shared" si="351"/>
        <v>0</v>
      </c>
      <c r="R428" s="89">
        <f t="shared" si="351"/>
        <v>0</v>
      </c>
      <c r="S428" s="89">
        <f t="shared" si="351"/>
        <v>0</v>
      </c>
      <c r="T428" s="89">
        <f t="shared" si="351"/>
        <v>0</v>
      </c>
      <c r="U428" s="89">
        <f t="shared" si="351"/>
        <v>0</v>
      </c>
      <c r="V428" s="89">
        <f t="shared" si="351"/>
        <v>0</v>
      </c>
      <c r="W428" s="89">
        <f t="shared" si="351"/>
        <v>0</v>
      </c>
      <c r="X428" s="89">
        <f t="shared" si="351"/>
        <v>0</v>
      </c>
      <c r="Y428" s="89">
        <f t="shared" si="351"/>
        <v>0</v>
      </c>
      <c r="Z428" s="89">
        <f t="shared" si="351"/>
        <v>0</v>
      </c>
      <c r="AA428" s="89">
        <f t="shared" si="351"/>
        <v>0</v>
      </c>
      <c r="AB428" s="89">
        <f t="shared" si="351"/>
        <v>0</v>
      </c>
      <c r="AC428" s="89">
        <f t="shared" si="351"/>
        <v>0</v>
      </c>
      <c r="AD428" s="89">
        <f t="shared" si="351"/>
        <v>0</v>
      </c>
      <c r="AE428" s="89">
        <f t="shared" si="351"/>
        <v>0</v>
      </c>
      <c r="AF428" s="89">
        <f t="shared" si="351"/>
        <v>0</v>
      </c>
      <c r="AG428" s="89">
        <f t="shared" si="351"/>
        <v>0</v>
      </c>
      <c r="AH428" s="89">
        <f t="shared" si="351"/>
        <v>0</v>
      </c>
      <c r="AI428" s="81"/>
      <c r="AJ428" s="372"/>
      <c r="AK428" s="284">
        <f t="shared" si="323"/>
        <v>2175000</v>
      </c>
      <c r="AL428" s="164" t="b">
        <f t="shared" si="324"/>
        <v>1</v>
      </c>
      <c r="AM428" s="284">
        <f t="shared" ref="AM428:AM437" si="352">G428-AK428</f>
        <v>0</v>
      </c>
      <c r="AN428" s="164"/>
      <c r="AO428" s="164"/>
      <c r="AP428" s="284">
        <f t="shared" si="329"/>
        <v>2175000</v>
      </c>
      <c r="AQ428" s="164" t="b">
        <f t="shared" si="331"/>
        <v>1</v>
      </c>
      <c r="AR428" s="164"/>
      <c r="AS428" s="164"/>
      <c r="AU428" s="335">
        <f t="shared" si="304"/>
        <v>4350000</v>
      </c>
      <c r="AV428" s="72" t="b">
        <f t="shared" si="254"/>
        <v>0</v>
      </c>
      <c r="AW428" s="335">
        <f t="shared" si="332"/>
        <v>0</v>
      </c>
      <c r="AX428" s="336">
        <f t="shared" si="334"/>
        <v>2175000</v>
      </c>
      <c r="AY428" s="152" t="b">
        <f t="shared" si="330"/>
        <v>1</v>
      </c>
    </row>
    <row r="429" spans="1:51" s="153" customFormat="1">
      <c r="A429" s="71"/>
      <c r="B429" s="333"/>
      <c r="C429" s="334"/>
      <c r="D429" s="334"/>
      <c r="E429" s="88" t="s">
        <v>166</v>
      </c>
      <c r="F429" s="71" t="s">
        <v>167</v>
      </c>
      <c r="G429" s="90">
        <v>2175000</v>
      </c>
      <c r="H429" s="90"/>
      <c r="I429" s="71"/>
      <c r="J429" s="103">
        <f>H429-I429</f>
        <v>0</v>
      </c>
      <c r="K429" s="103">
        <f>G429</f>
        <v>2175000</v>
      </c>
      <c r="L429" s="103"/>
      <c r="M429" s="103">
        <f>K429-L429</f>
        <v>2175000</v>
      </c>
      <c r="N429" s="103"/>
      <c r="O429" s="71"/>
      <c r="P429" s="71"/>
      <c r="Q429" s="71"/>
      <c r="R429" s="71"/>
      <c r="S429" s="71"/>
      <c r="T429" s="71"/>
      <c r="U429" s="71"/>
      <c r="V429" s="71"/>
      <c r="W429" s="71"/>
      <c r="X429" s="71"/>
      <c r="Y429" s="71"/>
      <c r="Z429" s="70"/>
      <c r="AA429" s="71"/>
      <c r="AB429" s="103">
        <f>Z429-AA429</f>
        <v>0</v>
      </c>
      <c r="AC429" s="71"/>
      <c r="AD429" s="71"/>
      <c r="AE429" s="71"/>
      <c r="AF429" s="71"/>
      <c r="AG429" s="71"/>
      <c r="AH429" s="71"/>
      <c r="AI429" s="71"/>
      <c r="AJ429" s="374"/>
      <c r="AK429" s="284">
        <f t="shared" si="323"/>
        <v>2175000</v>
      </c>
      <c r="AL429" s="164" t="b">
        <f t="shared" si="324"/>
        <v>1</v>
      </c>
      <c r="AM429" s="284">
        <f t="shared" si="352"/>
        <v>0</v>
      </c>
      <c r="AN429" s="232"/>
      <c r="AO429" s="232"/>
      <c r="AP429" s="284">
        <f t="shared" si="329"/>
        <v>2175000</v>
      </c>
      <c r="AQ429" s="164" t="b">
        <f t="shared" si="331"/>
        <v>1</v>
      </c>
      <c r="AR429" s="232"/>
      <c r="AS429" s="232"/>
      <c r="AU429" s="335">
        <f t="shared" si="304"/>
        <v>4350000</v>
      </c>
      <c r="AV429" s="72" t="b">
        <f t="shared" si="254"/>
        <v>0</v>
      </c>
      <c r="AW429" s="335">
        <f t="shared" si="332"/>
        <v>0</v>
      </c>
      <c r="AX429" s="336">
        <f t="shared" si="334"/>
        <v>2175000</v>
      </c>
      <c r="AY429" s="152" t="b">
        <f t="shared" si="330"/>
        <v>1</v>
      </c>
    </row>
    <row r="430" spans="1:51" s="80" customFormat="1">
      <c r="A430" s="81"/>
      <c r="B430" s="338"/>
      <c r="C430" s="339"/>
      <c r="D430" s="647" t="s">
        <v>15</v>
      </c>
      <c r="E430" s="647"/>
      <c r="F430" s="81" t="s">
        <v>130</v>
      </c>
      <c r="G430" s="89">
        <f>SUM(G431:G437)</f>
        <v>39565800</v>
      </c>
      <c r="H430" s="89">
        <f t="shared" ref="H430:AF430" si="353">SUM(H431:H437)</f>
        <v>11112400</v>
      </c>
      <c r="I430" s="89" t="e">
        <f t="shared" si="353"/>
        <v>#REF!</v>
      </c>
      <c r="J430" s="89" t="e">
        <f t="shared" si="353"/>
        <v>#REF!</v>
      </c>
      <c r="K430" s="89">
        <f t="shared" si="353"/>
        <v>28453400</v>
      </c>
      <c r="L430" s="89" t="e">
        <f t="shared" si="353"/>
        <v>#REF!</v>
      </c>
      <c r="M430" s="89" t="e">
        <f t="shared" si="353"/>
        <v>#REF!</v>
      </c>
      <c r="N430" s="89">
        <f t="shared" si="353"/>
        <v>0</v>
      </c>
      <c r="O430" s="89">
        <f t="shared" si="353"/>
        <v>0</v>
      </c>
      <c r="P430" s="89">
        <f t="shared" si="353"/>
        <v>0</v>
      </c>
      <c r="Q430" s="89">
        <f t="shared" si="353"/>
        <v>0</v>
      </c>
      <c r="R430" s="89">
        <f t="shared" si="353"/>
        <v>0</v>
      </c>
      <c r="S430" s="89">
        <f t="shared" si="353"/>
        <v>0</v>
      </c>
      <c r="T430" s="89">
        <f t="shared" si="353"/>
        <v>0</v>
      </c>
      <c r="U430" s="89">
        <f t="shared" si="353"/>
        <v>0</v>
      </c>
      <c r="V430" s="89">
        <f t="shared" si="353"/>
        <v>0</v>
      </c>
      <c r="W430" s="89">
        <f t="shared" si="353"/>
        <v>0</v>
      </c>
      <c r="X430" s="89">
        <f t="shared" si="353"/>
        <v>0</v>
      </c>
      <c r="Y430" s="89">
        <f t="shared" si="353"/>
        <v>0</v>
      </c>
      <c r="Z430" s="89">
        <f t="shared" si="353"/>
        <v>0</v>
      </c>
      <c r="AA430" s="89">
        <f t="shared" si="353"/>
        <v>0</v>
      </c>
      <c r="AB430" s="89">
        <f t="shared" si="353"/>
        <v>0</v>
      </c>
      <c r="AC430" s="89">
        <f t="shared" si="353"/>
        <v>0</v>
      </c>
      <c r="AD430" s="89">
        <f t="shared" si="353"/>
        <v>0</v>
      </c>
      <c r="AE430" s="89">
        <f t="shared" si="353"/>
        <v>0</v>
      </c>
      <c r="AF430" s="89">
        <f t="shared" si="353"/>
        <v>0</v>
      </c>
      <c r="AG430" s="89">
        <f t="shared" ref="AG430:AH430" si="354">SUM(AG431:AG437)</f>
        <v>0</v>
      </c>
      <c r="AH430" s="89">
        <f t="shared" si="354"/>
        <v>0</v>
      </c>
      <c r="AI430" s="81"/>
      <c r="AJ430" s="372"/>
      <c r="AK430" s="284">
        <f t="shared" si="323"/>
        <v>39565800</v>
      </c>
      <c r="AL430" s="164" t="b">
        <f t="shared" si="324"/>
        <v>1</v>
      </c>
      <c r="AM430" s="284">
        <f t="shared" si="352"/>
        <v>0</v>
      </c>
      <c r="AN430" s="164"/>
      <c r="AO430" s="164"/>
      <c r="AP430" s="284">
        <f t="shared" si="329"/>
        <v>39565800</v>
      </c>
      <c r="AQ430" s="164" t="b">
        <f t="shared" si="331"/>
        <v>1</v>
      </c>
      <c r="AR430" s="164"/>
      <c r="AS430" s="164"/>
      <c r="AU430" s="335" t="e">
        <f t="shared" si="304"/>
        <v>#REF!</v>
      </c>
      <c r="AV430" s="72" t="e">
        <f t="shared" si="254"/>
        <v>#REF!</v>
      </c>
      <c r="AW430" s="335" t="e">
        <f t="shared" si="332"/>
        <v>#REF!</v>
      </c>
      <c r="AX430" s="336">
        <f t="shared" si="334"/>
        <v>39565800</v>
      </c>
      <c r="AY430" s="152" t="b">
        <f t="shared" si="330"/>
        <v>1</v>
      </c>
    </row>
    <row r="431" spans="1:51" s="153" customFormat="1">
      <c r="A431" s="71"/>
      <c r="B431" s="333"/>
      <c r="C431" s="334"/>
      <c r="D431" s="334"/>
      <c r="E431" s="88" t="s">
        <v>55</v>
      </c>
      <c r="F431" s="71" t="s">
        <v>56</v>
      </c>
      <c r="G431" s="90">
        <v>2782400</v>
      </c>
      <c r="H431" s="90">
        <v>2782400</v>
      </c>
      <c r="I431" s="70">
        <v>2500000</v>
      </c>
      <c r="J431" s="70">
        <f>H431-I431</f>
        <v>282400</v>
      </c>
      <c r="K431" s="103">
        <f>G431-H431</f>
        <v>0</v>
      </c>
      <c r="L431" s="103">
        <v>1013950</v>
      </c>
      <c r="M431" s="103">
        <f t="shared" ref="M431:M437" si="355">K431-L431</f>
        <v>-1013950</v>
      </c>
      <c r="N431" s="103"/>
      <c r="O431" s="70"/>
      <c r="P431" s="70"/>
      <c r="Q431" s="70"/>
      <c r="R431" s="70"/>
      <c r="S431" s="70"/>
      <c r="T431" s="70"/>
      <c r="U431" s="70"/>
      <c r="V431" s="70"/>
      <c r="W431" s="70"/>
      <c r="X431" s="70"/>
      <c r="Y431" s="70"/>
      <c r="Z431" s="70"/>
      <c r="AA431" s="70"/>
      <c r="AB431" s="70">
        <f>Z431-AA431</f>
        <v>0</v>
      </c>
      <c r="AC431" s="70"/>
      <c r="AD431" s="70"/>
      <c r="AE431" s="70"/>
      <c r="AF431" s="70"/>
      <c r="AG431" s="70"/>
      <c r="AH431" s="70"/>
      <c r="AI431" s="71"/>
      <c r="AJ431" s="374"/>
      <c r="AK431" s="284">
        <f t="shared" si="323"/>
        <v>2782400</v>
      </c>
      <c r="AL431" s="164" t="b">
        <f t="shared" si="324"/>
        <v>1</v>
      </c>
      <c r="AM431" s="284">
        <f t="shared" si="352"/>
        <v>0</v>
      </c>
      <c r="AN431" s="232"/>
      <c r="AO431" s="232"/>
      <c r="AP431" s="284">
        <f t="shared" si="329"/>
        <v>2782400</v>
      </c>
      <c r="AQ431" s="164" t="b">
        <f t="shared" si="331"/>
        <v>1</v>
      </c>
      <c r="AR431" s="232"/>
      <c r="AS431" s="232"/>
      <c r="AU431" s="335">
        <f t="shared" si="304"/>
        <v>2782400</v>
      </c>
      <c r="AV431" s="72" t="b">
        <f t="shared" si="254"/>
        <v>1</v>
      </c>
      <c r="AW431" s="335">
        <f t="shared" si="332"/>
        <v>3513950</v>
      </c>
      <c r="AX431" s="336">
        <f t="shared" si="334"/>
        <v>2782400</v>
      </c>
      <c r="AY431" s="152" t="b">
        <f t="shared" si="330"/>
        <v>1</v>
      </c>
    </row>
    <row r="432" spans="1:51" s="153" customFormat="1">
      <c r="A432" s="71"/>
      <c r="B432" s="333"/>
      <c r="C432" s="334"/>
      <c r="D432" s="334"/>
      <c r="E432" s="88" t="s">
        <v>16</v>
      </c>
      <c r="F432" s="71" t="s">
        <v>19</v>
      </c>
      <c r="G432" s="90">
        <v>330000</v>
      </c>
      <c r="H432" s="90">
        <v>330000</v>
      </c>
      <c r="I432" s="70" t="e">
        <f>#REF!</f>
        <v>#REF!</v>
      </c>
      <c r="J432" s="70" t="e">
        <f t="shared" ref="J432:J437" si="356">H432-I432</f>
        <v>#REF!</v>
      </c>
      <c r="K432" s="103">
        <f t="shared" ref="K432:K437" si="357">G432-H432</f>
        <v>0</v>
      </c>
      <c r="L432" s="103"/>
      <c r="M432" s="103">
        <f t="shared" si="355"/>
        <v>0</v>
      </c>
      <c r="N432" s="103"/>
      <c r="O432" s="70"/>
      <c r="P432" s="70"/>
      <c r="Q432" s="70"/>
      <c r="R432" s="70"/>
      <c r="S432" s="70"/>
      <c r="T432" s="70"/>
      <c r="U432" s="70"/>
      <c r="V432" s="70"/>
      <c r="W432" s="70"/>
      <c r="X432" s="70"/>
      <c r="Y432" s="70"/>
      <c r="Z432" s="70"/>
      <c r="AA432" s="70"/>
      <c r="AB432" s="70">
        <f t="shared" ref="AB432:AB437" si="358">Z432-AA432</f>
        <v>0</v>
      </c>
      <c r="AC432" s="70"/>
      <c r="AD432" s="70"/>
      <c r="AE432" s="70"/>
      <c r="AF432" s="70"/>
      <c r="AG432" s="70"/>
      <c r="AH432" s="70"/>
      <c r="AI432" s="71"/>
      <c r="AJ432" s="374"/>
      <c r="AK432" s="284">
        <f t="shared" si="323"/>
        <v>330000</v>
      </c>
      <c r="AL432" s="164" t="b">
        <f t="shared" si="324"/>
        <v>1</v>
      </c>
      <c r="AM432" s="284">
        <f t="shared" si="352"/>
        <v>0</v>
      </c>
      <c r="AN432" s="232"/>
      <c r="AO432" s="232"/>
      <c r="AP432" s="284">
        <f t="shared" si="329"/>
        <v>330000</v>
      </c>
      <c r="AQ432" s="164" t="b">
        <f t="shared" si="331"/>
        <v>1</v>
      </c>
      <c r="AR432" s="232"/>
      <c r="AS432" s="232"/>
      <c r="AU432" s="335" t="e">
        <f t="shared" si="304"/>
        <v>#REF!</v>
      </c>
      <c r="AV432" s="72" t="e">
        <f t="shared" si="254"/>
        <v>#REF!</v>
      </c>
      <c r="AW432" s="335" t="e">
        <f t="shared" si="332"/>
        <v>#REF!</v>
      </c>
      <c r="AX432" s="336">
        <f t="shared" si="334"/>
        <v>330000</v>
      </c>
      <c r="AY432" s="152" t="b">
        <f t="shared" si="330"/>
        <v>1</v>
      </c>
    </row>
    <row r="433" spans="1:51" s="153" customFormat="1">
      <c r="A433" s="71"/>
      <c r="B433" s="333"/>
      <c r="C433" s="334"/>
      <c r="D433" s="334"/>
      <c r="E433" s="88" t="s">
        <v>17</v>
      </c>
      <c r="F433" s="71" t="s">
        <v>18</v>
      </c>
      <c r="G433" s="90">
        <v>18000000</v>
      </c>
      <c r="H433" s="90">
        <v>6000000</v>
      </c>
      <c r="I433" s="70" t="e">
        <f>#REF!</f>
        <v>#REF!</v>
      </c>
      <c r="J433" s="70" t="e">
        <f t="shared" si="356"/>
        <v>#REF!</v>
      </c>
      <c r="K433" s="103">
        <f t="shared" si="357"/>
        <v>12000000</v>
      </c>
      <c r="L433" s="103" t="e">
        <f>#REF!+2800000+2800000+2800000</f>
        <v>#REF!</v>
      </c>
      <c r="M433" s="103" t="e">
        <f t="shared" si="355"/>
        <v>#REF!</v>
      </c>
      <c r="N433" s="103"/>
      <c r="O433" s="70"/>
      <c r="P433" s="70"/>
      <c r="Q433" s="70"/>
      <c r="R433" s="70"/>
      <c r="S433" s="70"/>
      <c r="T433" s="70"/>
      <c r="U433" s="70"/>
      <c r="V433" s="70"/>
      <c r="W433" s="70"/>
      <c r="X433" s="70"/>
      <c r="Y433" s="70"/>
      <c r="Z433" s="70"/>
      <c r="AA433" s="70"/>
      <c r="AB433" s="70">
        <f t="shared" si="358"/>
        <v>0</v>
      </c>
      <c r="AC433" s="70"/>
      <c r="AD433" s="70"/>
      <c r="AE433" s="70"/>
      <c r="AF433" s="70"/>
      <c r="AG433" s="70"/>
      <c r="AH433" s="70"/>
      <c r="AI433" s="71"/>
      <c r="AJ433" s="374"/>
      <c r="AK433" s="284">
        <f t="shared" si="323"/>
        <v>18000000</v>
      </c>
      <c r="AL433" s="164" t="b">
        <f t="shared" si="324"/>
        <v>1</v>
      </c>
      <c r="AM433" s="284">
        <f t="shared" si="352"/>
        <v>0</v>
      </c>
      <c r="AN433" s="232"/>
      <c r="AO433" s="232"/>
      <c r="AP433" s="284">
        <f t="shared" si="329"/>
        <v>18000000</v>
      </c>
      <c r="AQ433" s="164" t="b">
        <f t="shared" si="331"/>
        <v>1</v>
      </c>
      <c r="AR433" s="232"/>
      <c r="AS433" s="232"/>
      <c r="AU433" s="335" t="e">
        <f t="shared" si="304"/>
        <v>#REF!</v>
      </c>
      <c r="AV433" s="72" t="e">
        <f t="shared" si="254"/>
        <v>#REF!</v>
      </c>
      <c r="AW433" s="335" t="e">
        <f t="shared" si="332"/>
        <v>#REF!</v>
      </c>
      <c r="AX433" s="336">
        <f t="shared" si="334"/>
        <v>18000000</v>
      </c>
      <c r="AY433" s="152" t="b">
        <f t="shared" si="330"/>
        <v>1</v>
      </c>
    </row>
    <row r="434" spans="1:51" s="153" customFormat="1">
      <c r="A434" s="71"/>
      <c r="B434" s="333"/>
      <c r="C434" s="334"/>
      <c r="D434" s="334"/>
      <c r="E434" s="88" t="s">
        <v>59</v>
      </c>
      <c r="F434" s="71" t="s">
        <v>124</v>
      </c>
      <c r="G434" s="90">
        <v>1218600</v>
      </c>
      <c r="H434" s="90"/>
      <c r="I434" s="70" t="e">
        <f>#REF!</f>
        <v>#REF!</v>
      </c>
      <c r="J434" s="70" t="e">
        <f t="shared" si="356"/>
        <v>#REF!</v>
      </c>
      <c r="K434" s="103">
        <f t="shared" si="357"/>
        <v>1218600</v>
      </c>
      <c r="L434" s="103" t="e">
        <f>#REF!</f>
        <v>#REF!</v>
      </c>
      <c r="M434" s="103" t="e">
        <f t="shared" si="355"/>
        <v>#REF!</v>
      </c>
      <c r="N434" s="103"/>
      <c r="O434" s="70"/>
      <c r="P434" s="70"/>
      <c r="Q434" s="70"/>
      <c r="R434" s="70"/>
      <c r="S434" s="70"/>
      <c r="T434" s="70"/>
      <c r="U434" s="70"/>
      <c r="V434" s="70"/>
      <c r="W434" s="70"/>
      <c r="X434" s="70"/>
      <c r="Y434" s="70"/>
      <c r="Z434" s="70"/>
      <c r="AA434" s="70"/>
      <c r="AB434" s="70">
        <f t="shared" si="358"/>
        <v>0</v>
      </c>
      <c r="AC434" s="70"/>
      <c r="AD434" s="70"/>
      <c r="AE434" s="70"/>
      <c r="AF434" s="70"/>
      <c r="AG434" s="70"/>
      <c r="AH434" s="70"/>
      <c r="AI434" s="71"/>
      <c r="AJ434" s="374"/>
      <c r="AK434" s="284">
        <f t="shared" si="323"/>
        <v>1218600</v>
      </c>
      <c r="AL434" s="164" t="b">
        <f t="shared" si="324"/>
        <v>1</v>
      </c>
      <c r="AM434" s="284">
        <f>G434-AK434</f>
        <v>0</v>
      </c>
      <c r="AN434" s="232"/>
      <c r="AO434" s="232"/>
      <c r="AP434" s="284">
        <f t="shared" si="329"/>
        <v>1218600</v>
      </c>
      <c r="AQ434" s="164" t="b">
        <f t="shared" si="331"/>
        <v>1</v>
      </c>
      <c r="AR434" s="232"/>
      <c r="AS434" s="232"/>
      <c r="AU434" s="335" t="e">
        <f t="shared" si="304"/>
        <v>#REF!</v>
      </c>
      <c r="AV434" s="72" t="e">
        <f t="shared" si="254"/>
        <v>#REF!</v>
      </c>
      <c r="AW434" s="335" t="e">
        <f t="shared" si="332"/>
        <v>#REF!</v>
      </c>
      <c r="AX434" s="336">
        <f t="shared" si="334"/>
        <v>1218600</v>
      </c>
      <c r="AY434" s="152" t="b">
        <f t="shared" si="330"/>
        <v>1</v>
      </c>
    </row>
    <row r="435" spans="1:51" s="153" customFormat="1">
      <c r="A435" s="71"/>
      <c r="B435" s="333"/>
      <c r="C435" s="334"/>
      <c r="D435" s="334"/>
      <c r="E435" s="88" t="s">
        <v>125</v>
      </c>
      <c r="F435" s="71" t="s">
        <v>126</v>
      </c>
      <c r="G435" s="90">
        <v>3037500</v>
      </c>
      <c r="H435" s="90"/>
      <c r="I435" s="70"/>
      <c r="J435" s="70">
        <f t="shared" si="356"/>
        <v>0</v>
      </c>
      <c r="K435" s="103">
        <f t="shared" si="357"/>
        <v>3037500</v>
      </c>
      <c r="L435" s="103" t="e">
        <f>#REF!+1500000</f>
        <v>#REF!</v>
      </c>
      <c r="M435" s="103" t="e">
        <f t="shared" si="355"/>
        <v>#REF!</v>
      </c>
      <c r="N435" s="103"/>
      <c r="O435" s="70"/>
      <c r="P435" s="70"/>
      <c r="Q435" s="70"/>
      <c r="R435" s="70"/>
      <c r="S435" s="70"/>
      <c r="T435" s="70"/>
      <c r="U435" s="70"/>
      <c r="V435" s="70"/>
      <c r="W435" s="70"/>
      <c r="X435" s="70"/>
      <c r="Y435" s="70"/>
      <c r="Z435" s="70"/>
      <c r="AA435" s="70"/>
      <c r="AB435" s="70">
        <f t="shared" si="358"/>
        <v>0</v>
      </c>
      <c r="AC435" s="70"/>
      <c r="AD435" s="70"/>
      <c r="AE435" s="70"/>
      <c r="AF435" s="70"/>
      <c r="AG435" s="70"/>
      <c r="AH435" s="70"/>
      <c r="AI435" s="71"/>
      <c r="AJ435" s="374"/>
      <c r="AK435" s="284">
        <f t="shared" si="323"/>
        <v>3037500</v>
      </c>
      <c r="AL435" s="164" t="b">
        <f t="shared" si="324"/>
        <v>1</v>
      </c>
      <c r="AM435" s="284">
        <f t="shared" si="352"/>
        <v>0</v>
      </c>
      <c r="AN435" s="232"/>
      <c r="AO435" s="232"/>
      <c r="AP435" s="284">
        <f t="shared" si="329"/>
        <v>3037500</v>
      </c>
      <c r="AQ435" s="164" t="b">
        <f t="shared" si="331"/>
        <v>1</v>
      </c>
      <c r="AR435" s="232"/>
      <c r="AS435" s="232"/>
      <c r="AU435" s="335" t="e">
        <f t="shared" si="304"/>
        <v>#REF!</v>
      </c>
      <c r="AV435" s="72" t="e">
        <f t="shared" si="254"/>
        <v>#REF!</v>
      </c>
      <c r="AW435" s="335" t="e">
        <f t="shared" si="332"/>
        <v>#REF!</v>
      </c>
      <c r="AX435" s="336">
        <f t="shared" si="334"/>
        <v>3037500</v>
      </c>
      <c r="AY435" s="152" t="b">
        <f t="shared" si="330"/>
        <v>1</v>
      </c>
    </row>
    <row r="436" spans="1:51" s="153" customFormat="1">
      <c r="A436" s="71"/>
      <c r="B436" s="333"/>
      <c r="C436" s="334"/>
      <c r="D436" s="334"/>
      <c r="E436" s="88" t="s">
        <v>61</v>
      </c>
      <c r="F436" s="71" t="s">
        <v>62</v>
      </c>
      <c r="G436" s="90">
        <v>12197300</v>
      </c>
      <c r="H436" s="90">
        <v>2000000</v>
      </c>
      <c r="I436" s="70"/>
      <c r="J436" s="70">
        <f t="shared" si="356"/>
        <v>2000000</v>
      </c>
      <c r="K436" s="103">
        <f t="shared" si="357"/>
        <v>10197300</v>
      </c>
      <c r="L436" s="103" t="e">
        <f>#REF!</f>
        <v>#REF!</v>
      </c>
      <c r="M436" s="103" t="e">
        <f t="shared" si="355"/>
        <v>#REF!</v>
      </c>
      <c r="N436" s="103"/>
      <c r="O436" s="70"/>
      <c r="P436" s="70"/>
      <c r="Q436" s="70"/>
      <c r="R436" s="70"/>
      <c r="S436" s="70"/>
      <c r="T436" s="70"/>
      <c r="U436" s="70"/>
      <c r="V436" s="70"/>
      <c r="W436" s="70"/>
      <c r="X436" s="70"/>
      <c r="Y436" s="70"/>
      <c r="Z436" s="70"/>
      <c r="AA436" s="70"/>
      <c r="AB436" s="70">
        <f t="shared" si="358"/>
        <v>0</v>
      </c>
      <c r="AC436" s="70"/>
      <c r="AD436" s="70"/>
      <c r="AE436" s="70"/>
      <c r="AF436" s="70"/>
      <c r="AG436" s="70"/>
      <c r="AH436" s="70"/>
      <c r="AI436" s="71"/>
      <c r="AJ436" s="374"/>
      <c r="AK436" s="284">
        <f t="shared" si="323"/>
        <v>12197300</v>
      </c>
      <c r="AL436" s="164" t="b">
        <f t="shared" si="324"/>
        <v>1</v>
      </c>
      <c r="AM436" s="284">
        <f t="shared" si="352"/>
        <v>0</v>
      </c>
      <c r="AN436" s="232"/>
      <c r="AO436" s="232"/>
      <c r="AP436" s="284">
        <f t="shared" si="329"/>
        <v>12197300</v>
      </c>
      <c r="AQ436" s="164" t="b">
        <f t="shared" si="331"/>
        <v>1</v>
      </c>
      <c r="AR436" s="232"/>
      <c r="AS436" s="232"/>
      <c r="AU436" s="335" t="e">
        <f t="shared" si="304"/>
        <v>#REF!</v>
      </c>
      <c r="AV436" s="72" t="e">
        <f t="shared" si="254"/>
        <v>#REF!</v>
      </c>
      <c r="AW436" s="335" t="e">
        <f t="shared" si="332"/>
        <v>#REF!</v>
      </c>
      <c r="AX436" s="336">
        <f t="shared" si="334"/>
        <v>12197300</v>
      </c>
      <c r="AY436" s="152" t="b">
        <f t="shared" si="330"/>
        <v>1</v>
      </c>
    </row>
    <row r="437" spans="1:51" s="153" customFormat="1">
      <c r="A437" s="71"/>
      <c r="B437" s="333"/>
      <c r="C437" s="334"/>
      <c r="D437" s="334"/>
      <c r="E437" s="88" t="s">
        <v>20</v>
      </c>
      <c r="F437" s="71" t="s">
        <v>21</v>
      </c>
      <c r="G437" s="90">
        <v>2000000</v>
      </c>
      <c r="H437" s="90"/>
      <c r="I437" s="71"/>
      <c r="J437" s="70">
        <f t="shared" si="356"/>
        <v>0</v>
      </c>
      <c r="K437" s="103">
        <f t="shared" si="357"/>
        <v>2000000</v>
      </c>
      <c r="L437" s="103"/>
      <c r="M437" s="103">
        <f t="shared" si="355"/>
        <v>2000000</v>
      </c>
      <c r="N437" s="103"/>
      <c r="O437" s="71"/>
      <c r="P437" s="71"/>
      <c r="Q437" s="71"/>
      <c r="R437" s="71"/>
      <c r="S437" s="71"/>
      <c r="T437" s="71"/>
      <c r="U437" s="71"/>
      <c r="V437" s="71"/>
      <c r="W437" s="71"/>
      <c r="X437" s="71"/>
      <c r="Y437" s="71"/>
      <c r="Z437" s="70"/>
      <c r="AA437" s="71"/>
      <c r="AB437" s="70">
        <f t="shared" si="358"/>
        <v>0</v>
      </c>
      <c r="AC437" s="71"/>
      <c r="AD437" s="71"/>
      <c r="AE437" s="71"/>
      <c r="AF437" s="71"/>
      <c r="AG437" s="71"/>
      <c r="AH437" s="71"/>
      <c r="AI437" s="71"/>
      <c r="AJ437" s="374"/>
      <c r="AK437" s="284">
        <f t="shared" si="323"/>
        <v>2000000</v>
      </c>
      <c r="AL437" s="164" t="b">
        <f t="shared" si="324"/>
        <v>1</v>
      </c>
      <c r="AM437" s="284">
        <f t="shared" si="352"/>
        <v>0</v>
      </c>
      <c r="AN437" s="232"/>
      <c r="AO437" s="232"/>
      <c r="AP437" s="284">
        <f t="shared" si="329"/>
        <v>2000000</v>
      </c>
      <c r="AQ437" s="164" t="b">
        <f t="shared" si="331"/>
        <v>1</v>
      </c>
      <c r="AR437" s="232"/>
      <c r="AS437" s="232"/>
      <c r="AU437" s="335">
        <f t="shared" si="304"/>
        <v>4000000</v>
      </c>
      <c r="AV437" s="72" t="b">
        <f t="shared" si="254"/>
        <v>0</v>
      </c>
      <c r="AW437" s="335">
        <f t="shared" si="332"/>
        <v>0</v>
      </c>
      <c r="AX437" s="336">
        <f t="shared" si="334"/>
        <v>2000000</v>
      </c>
      <c r="AY437" s="152" t="b">
        <f t="shared" si="330"/>
        <v>1</v>
      </c>
    </row>
    <row r="438" spans="1:51" s="153" customFormat="1">
      <c r="A438" s="71"/>
      <c r="B438" s="333"/>
      <c r="C438" s="334"/>
      <c r="D438" s="334"/>
      <c r="E438" s="88"/>
      <c r="F438" s="71"/>
      <c r="G438" s="90"/>
      <c r="H438" s="90"/>
      <c r="I438" s="71"/>
      <c r="J438" s="70"/>
      <c r="K438" s="103"/>
      <c r="L438" s="103"/>
      <c r="M438" s="103"/>
      <c r="N438" s="103"/>
      <c r="O438" s="71"/>
      <c r="P438" s="71"/>
      <c r="Q438" s="71"/>
      <c r="R438" s="71"/>
      <c r="S438" s="71"/>
      <c r="T438" s="71"/>
      <c r="U438" s="71"/>
      <c r="V438" s="71"/>
      <c r="W438" s="71"/>
      <c r="X438" s="71"/>
      <c r="Y438" s="71"/>
      <c r="Z438" s="70"/>
      <c r="AA438" s="71"/>
      <c r="AB438" s="70"/>
      <c r="AC438" s="71"/>
      <c r="AD438" s="71"/>
      <c r="AE438" s="71"/>
      <c r="AF438" s="71"/>
      <c r="AG438" s="71"/>
      <c r="AH438" s="71"/>
      <c r="AI438" s="71"/>
      <c r="AJ438" s="374"/>
      <c r="AK438" s="284"/>
      <c r="AL438" s="164"/>
      <c r="AM438" s="284"/>
      <c r="AN438" s="232"/>
      <c r="AO438" s="232"/>
      <c r="AP438" s="284">
        <f t="shared" si="329"/>
        <v>0</v>
      </c>
      <c r="AQ438" s="164" t="b">
        <f t="shared" si="331"/>
        <v>1</v>
      </c>
      <c r="AR438" s="232"/>
      <c r="AS438" s="232"/>
      <c r="AU438" s="335"/>
      <c r="AV438" s="72"/>
      <c r="AW438" s="335"/>
      <c r="AX438" s="336"/>
      <c r="AY438" s="152"/>
    </row>
    <row r="439" spans="1:51" s="40" customFormat="1">
      <c r="A439" s="93"/>
      <c r="B439" s="108" t="s">
        <v>22</v>
      </c>
      <c r="C439" s="630" t="s">
        <v>347</v>
      </c>
      <c r="D439" s="630"/>
      <c r="E439" s="631"/>
      <c r="F439" s="125">
        <v>16004</v>
      </c>
      <c r="G439" s="121">
        <f>G440+G442</f>
        <v>29049200</v>
      </c>
      <c r="H439" s="121">
        <f t="shared" ref="H439:AF439" si="359">H440+H442</f>
        <v>11893400</v>
      </c>
      <c r="I439" s="121">
        <f t="shared" si="359"/>
        <v>0</v>
      </c>
      <c r="J439" s="121">
        <f t="shared" si="359"/>
        <v>0</v>
      </c>
      <c r="K439" s="121">
        <f t="shared" si="359"/>
        <v>17155800</v>
      </c>
      <c r="L439" s="121">
        <f t="shared" si="359"/>
        <v>0</v>
      </c>
      <c r="M439" s="121">
        <f t="shared" si="359"/>
        <v>0</v>
      </c>
      <c r="N439" s="121">
        <f t="shared" si="359"/>
        <v>0</v>
      </c>
      <c r="O439" s="121">
        <f t="shared" si="359"/>
        <v>0</v>
      </c>
      <c r="P439" s="121">
        <f t="shared" si="359"/>
        <v>0</v>
      </c>
      <c r="Q439" s="121">
        <f t="shared" si="359"/>
        <v>0</v>
      </c>
      <c r="R439" s="121">
        <f t="shared" si="359"/>
        <v>0</v>
      </c>
      <c r="S439" s="121">
        <f t="shared" si="359"/>
        <v>0</v>
      </c>
      <c r="T439" s="121">
        <f t="shared" si="359"/>
        <v>0</v>
      </c>
      <c r="U439" s="121">
        <f t="shared" si="359"/>
        <v>0</v>
      </c>
      <c r="V439" s="121">
        <f t="shared" si="359"/>
        <v>0</v>
      </c>
      <c r="W439" s="121">
        <f t="shared" si="359"/>
        <v>0</v>
      </c>
      <c r="X439" s="121">
        <f t="shared" si="359"/>
        <v>0</v>
      </c>
      <c r="Y439" s="121">
        <f t="shared" si="359"/>
        <v>0</v>
      </c>
      <c r="Z439" s="121">
        <f t="shared" si="359"/>
        <v>0</v>
      </c>
      <c r="AA439" s="121">
        <f t="shared" si="359"/>
        <v>0</v>
      </c>
      <c r="AB439" s="121">
        <f t="shared" si="359"/>
        <v>0</v>
      </c>
      <c r="AC439" s="121">
        <f t="shared" si="359"/>
        <v>0</v>
      </c>
      <c r="AD439" s="121">
        <f t="shared" si="359"/>
        <v>0</v>
      </c>
      <c r="AE439" s="121">
        <f t="shared" si="359"/>
        <v>0</v>
      </c>
      <c r="AF439" s="121">
        <f t="shared" si="359"/>
        <v>0</v>
      </c>
      <c r="AG439" s="524"/>
      <c r="AH439" s="524"/>
      <c r="AI439" s="525"/>
      <c r="AJ439" s="374"/>
      <c r="AK439" s="284">
        <f t="shared" si="323"/>
        <v>29049200</v>
      </c>
      <c r="AL439" s="164" t="b">
        <f t="shared" si="324"/>
        <v>1</v>
      </c>
      <c r="AM439" s="232"/>
      <c r="AN439" s="232"/>
      <c r="AO439" s="232"/>
      <c r="AP439" s="284">
        <f t="shared" si="329"/>
        <v>29049200</v>
      </c>
      <c r="AQ439" s="164" t="b">
        <f t="shared" si="331"/>
        <v>1</v>
      </c>
      <c r="AR439" s="232"/>
      <c r="AS439" s="232"/>
      <c r="AT439" s="153"/>
      <c r="AU439" s="41"/>
      <c r="AV439" s="42"/>
      <c r="AW439" s="96"/>
      <c r="AX439" s="118"/>
      <c r="AY439" s="152"/>
    </row>
    <row r="440" spans="1:51" s="40" customFormat="1">
      <c r="A440" s="81"/>
      <c r="B440" s="338"/>
      <c r="C440" s="339"/>
      <c r="D440" s="647" t="s">
        <v>14</v>
      </c>
      <c r="E440" s="648"/>
      <c r="F440" s="81" t="s">
        <v>131</v>
      </c>
      <c r="G440" s="89">
        <f>SUM(G441:G441)</f>
        <v>2175000</v>
      </c>
      <c r="H440" s="89">
        <f t="shared" ref="H440:AF440" si="360">SUM(H441:H441)</f>
        <v>0</v>
      </c>
      <c r="I440" s="89">
        <f t="shared" si="360"/>
        <v>0</v>
      </c>
      <c r="J440" s="89">
        <f t="shared" si="360"/>
        <v>0</v>
      </c>
      <c r="K440" s="89">
        <f t="shared" si="360"/>
        <v>2175000</v>
      </c>
      <c r="L440" s="89">
        <f t="shared" si="360"/>
        <v>0</v>
      </c>
      <c r="M440" s="89">
        <f t="shared" si="360"/>
        <v>0</v>
      </c>
      <c r="N440" s="89">
        <f t="shared" si="360"/>
        <v>0</v>
      </c>
      <c r="O440" s="89">
        <f t="shared" si="360"/>
        <v>0</v>
      </c>
      <c r="P440" s="89">
        <f t="shared" si="360"/>
        <v>0</v>
      </c>
      <c r="Q440" s="89">
        <f t="shared" si="360"/>
        <v>0</v>
      </c>
      <c r="R440" s="89">
        <f t="shared" si="360"/>
        <v>0</v>
      </c>
      <c r="S440" s="89">
        <f t="shared" si="360"/>
        <v>0</v>
      </c>
      <c r="T440" s="89">
        <f t="shared" si="360"/>
        <v>0</v>
      </c>
      <c r="U440" s="89">
        <f t="shared" si="360"/>
        <v>0</v>
      </c>
      <c r="V440" s="89">
        <f t="shared" si="360"/>
        <v>0</v>
      </c>
      <c r="W440" s="89">
        <f t="shared" si="360"/>
        <v>0</v>
      </c>
      <c r="X440" s="89">
        <f t="shared" si="360"/>
        <v>0</v>
      </c>
      <c r="Y440" s="89">
        <f t="shared" si="360"/>
        <v>0</v>
      </c>
      <c r="Z440" s="89">
        <f t="shared" si="360"/>
        <v>0</v>
      </c>
      <c r="AA440" s="89">
        <f t="shared" si="360"/>
        <v>0</v>
      </c>
      <c r="AB440" s="89">
        <f t="shared" si="360"/>
        <v>0</v>
      </c>
      <c r="AC440" s="89">
        <f t="shared" si="360"/>
        <v>0</v>
      </c>
      <c r="AD440" s="89">
        <f t="shared" si="360"/>
        <v>0</v>
      </c>
      <c r="AE440" s="89">
        <f t="shared" si="360"/>
        <v>0</v>
      </c>
      <c r="AF440" s="89">
        <f t="shared" si="360"/>
        <v>0</v>
      </c>
      <c r="AG440" s="43"/>
      <c r="AH440" s="43"/>
      <c r="AI440" s="45"/>
      <c r="AJ440" s="374"/>
      <c r="AK440" s="284">
        <f t="shared" si="323"/>
        <v>2175000</v>
      </c>
      <c r="AL440" s="164" t="b">
        <f t="shared" si="324"/>
        <v>1</v>
      </c>
      <c r="AM440" s="232"/>
      <c r="AN440" s="232"/>
      <c r="AO440" s="232"/>
      <c r="AP440" s="284">
        <f t="shared" ref="AP440:AP499" si="361">H440+K440+N440+Q440+T440+W440+Z440+AC440+AF440</f>
        <v>2175000</v>
      </c>
      <c r="AQ440" s="164" t="b">
        <f t="shared" si="331"/>
        <v>1</v>
      </c>
      <c r="AR440" s="232"/>
      <c r="AS440" s="232"/>
      <c r="AT440" s="153"/>
      <c r="AU440" s="41"/>
      <c r="AV440" s="42"/>
      <c r="AW440" s="96"/>
      <c r="AX440" s="118"/>
      <c r="AY440" s="152"/>
    </row>
    <row r="441" spans="1:51" s="40" customFormat="1">
      <c r="A441" s="71"/>
      <c r="B441" s="333"/>
      <c r="C441" s="334"/>
      <c r="D441" s="334"/>
      <c r="E441" s="88" t="s">
        <v>166</v>
      </c>
      <c r="F441" s="71" t="s">
        <v>167</v>
      </c>
      <c r="G441" s="90">
        <v>2175000</v>
      </c>
      <c r="H441" s="86"/>
      <c r="I441" s="84"/>
      <c r="J441" s="84"/>
      <c r="K441" s="84">
        <f>G441</f>
        <v>2175000</v>
      </c>
      <c r="L441" s="84"/>
      <c r="M441" s="84"/>
      <c r="N441" s="84"/>
      <c r="O441" s="43"/>
      <c r="P441" s="43"/>
      <c r="Q441" s="43"/>
      <c r="R441" s="43"/>
      <c r="S441" s="43"/>
      <c r="T441" s="43"/>
      <c r="U441" s="43"/>
      <c r="V441" s="43"/>
      <c r="W441" s="43"/>
      <c r="X441" s="43"/>
      <c r="Y441" s="43"/>
      <c r="Z441" s="43"/>
      <c r="AA441" s="43"/>
      <c r="AB441" s="43"/>
      <c r="AC441" s="43"/>
      <c r="AD441" s="43"/>
      <c r="AE441" s="43"/>
      <c r="AF441" s="43"/>
      <c r="AG441" s="43"/>
      <c r="AH441" s="43"/>
      <c r="AI441" s="45"/>
      <c r="AJ441" s="374"/>
      <c r="AK441" s="284">
        <f t="shared" si="323"/>
        <v>2175000</v>
      </c>
      <c r="AL441" s="164" t="b">
        <f t="shared" si="324"/>
        <v>1</v>
      </c>
      <c r="AM441" s="232"/>
      <c r="AN441" s="232"/>
      <c r="AO441" s="232"/>
      <c r="AP441" s="284">
        <f t="shared" si="361"/>
        <v>2175000</v>
      </c>
      <c r="AQ441" s="164" t="b">
        <f t="shared" ref="AQ441:AQ500" si="362">AP441=G441</f>
        <v>1</v>
      </c>
      <c r="AR441" s="232"/>
      <c r="AS441" s="232"/>
      <c r="AT441" s="153"/>
      <c r="AU441" s="41"/>
      <c r="AV441" s="42"/>
      <c r="AW441" s="96"/>
      <c r="AX441" s="118"/>
      <c r="AY441" s="152"/>
    </row>
    <row r="442" spans="1:51" s="40" customFormat="1">
      <c r="A442" s="81"/>
      <c r="B442" s="338"/>
      <c r="C442" s="339"/>
      <c r="D442" s="647" t="s">
        <v>15</v>
      </c>
      <c r="E442" s="647"/>
      <c r="F442" s="81" t="s">
        <v>130</v>
      </c>
      <c r="G442" s="89">
        <f>SUM(G443:G449)</f>
        <v>26874200</v>
      </c>
      <c r="H442" s="89">
        <f t="shared" ref="H442:AF442" si="363">SUM(H443:H449)</f>
        <v>11893400</v>
      </c>
      <c r="I442" s="89">
        <f t="shared" si="363"/>
        <v>0</v>
      </c>
      <c r="J442" s="89">
        <f t="shared" si="363"/>
        <v>0</v>
      </c>
      <c r="K442" s="89">
        <f t="shared" si="363"/>
        <v>14980800</v>
      </c>
      <c r="L442" s="89">
        <f t="shared" si="363"/>
        <v>0</v>
      </c>
      <c r="M442" s="89">
        <f t="shared" si="363"/>
        <v>0</v>
      </c>
      <c r="N442" s="89">
        <f t="shared" si="363"/>
        <v>0</v>
      </c>
      <c r="O442" s="89">
        <f t="shared" si="363"/>
        <v>0</v>
      </c>
      <c r="P442" s="89">
        <f t="shared" si="363"/>
        <v>0</v>
      </c>
      <c r="Q442" s="89">
        <f t="shared" si="363"/>
        <v>0</v>
      </c>
      <c r="R442" s="89">
        <f t="shared" si="363"/>
        <v>0</v>
      </c>
      <c r="S442" s="89">
        <f t="shared" si="363"/>
        <v>0</v>
      </c>
      <c r="T442" s="89">
        <f t="shared" si="363"/>
        <v>0</v>
      </c>
      <c r="U442" s="89">
        <f t="shared" si="363"/>
        <v>0</v>
      </c>
      <c r="V442" s="89">
        <f t="shared" si="363"/>
        <v>0</v>
      </c>
      <c r="W442" s="89">
        <f t="shared" si="363"/>
        <v>0</v>
      </c>
      <c r="X442" s="89">
        <f t="shared" si="363"/>
        <v>0</v>
      </c>
      <c r="Y442" s="89">
        <f t="shared" si="363"/>
        <v>0</v>
      </c>
      <c r="Z442" s="89">
        <f t="shared" si="363"/>
        <v>0</v>
      </c>
      <c r="AA442" s="89">
        <f t="shared" si="363"/>
        <v>0</v>
      </c>
      <c r="AB442" s="89">
        <f t="shared" si="363"/>
        <v>0</v>
      </c>
      <c r="AC442" s="89">
        <f t="shared" si="363"/>
        <v>0</v>
      </c>
      <c r="AD442" s="89">
        <f t="shared" si="363"/>
        <v>0</v>
      </c>
      <c r="AE442" s="89">
        <f t="shared" si="363"/>
        <v>0</v>
      </c>
      <c r="AF442" s="89">
        <f t="shared" si="363"/>
        <v>0</v>
      </c>
      <c r="AG442" s="43"/>
      <c r="AH442" s="43"/>
      <c r="AI442" s="45"/>
      <c r="AJ442" s="374"/>
      <c r="AK442" s="284">
        <f t="shared" si="323"/>
        <v>26874200</v>
      </c>
      <c r="AL442" s="164" t="b">
        <f t="shared" si="324"/>
        <v>1</v>
      </c>
      <c r="AM442" s="232"/>
      <c r="AN442" s="232"/>
      <c r="AO442" s="232"/>
      <c r="AP442" s="284">
        <f t="shared" si="361"/>
        <v>26874200</v>
      </c>
      <c r="AQ442" s="164" t="b">
        <f t="shared" si="362"/>
        <v>1</v>
      </c>
      <c r="AR442" s="232"/>
      <c r="AS442" s="232"/>
      <c r="AT442" s="153"/>
      <c r="AU442" s="41"/>
      <c r="AV442" s="42"/>
      <c r="AW442" s="96"/>
      <c r="AX442" s="118"/>
      <c r="AY442" s="152"/>
    </row>
    <row r="443" spans="1:51" s="40" customFormat="1">
      <c r="A443" s="71"/>
      <c r="B443" s="333"/>
      <c r="C443" s="334"/>
      <c r="D443" s="334"/>
      <c r="E443" s="88" t="s">
        <v>55</v>
      </c>
      <c r="F443" s="71" t="s">
        <v>56</v>
      </c>
      <c r="G443" s="90">
        <v>1393400</v>
      </c>
      <c r="H443" s="86">
        <v>1393400</v>
      </c>
      <c r="I443" s="84"/>
      <c r="J443" s="84"/>
      <c r="K443" s="84">
        <f>G443-H443</f>
        <v>0</v>
      </c>
      <c r="L443" s="84"/>
      <c r="M443" s="84"/>
      <c r="N443" s="84"/>
      <c r="O443" s="43"/>
      <c r="P443" s="43"/>
      <c r="Q443" s="43"/>
      <c r="R443" s="43"/>
      <c r="S443" s="43"/>
      <c r="T443" s="43"/>
      <c r="U443" s="43"/>
      <c r="V443" s="43"/>
      <c r="W443" s="43"/>
      <c r="X443" s="43"/>
      <c r="Y443" s="43"/>
      <c r="Z443" s="43"/>
      <c r="AA443" s="43"/>
      <c r="AB443" s="43"/>
      <c r="AC443" s="43"/>
      <c r="AD443" s="43"/>
      <c r="AE443" s="43"/>
      <c r="AF443" s="43"/>
      <c r="AG443" s="43"/>
      <c r="AH443" s="43"/>
      <c r="AI443" s="45"/>
      <c r="AJ443" s="374"/>
      <c r="AK443" s="284">
        <f t="shared" si="323"/>
        <v>1393400</v>
      </c>
      <c r="AL443" s="164" t="b">
        <f t="shared" si="324"/>
        <v>1</v>
      </c>
      <c r="AM443" s="232"/>
      <c r="AN443" s="232"/>
      <c r="AO443" s="232"/>
      <c r="AP443" s="284">
        <f t="shared" si="361"/>
        <v>1393400</v>
      </c>
      <c r="AQ443" s="164" t="b">
        <f t="shared" si="362"/>
        <v>1</v>
      </c>
      <c r="AR443" s="232"/>
      <c r="AS443" s="232"/>
      <c r="AT443" s="153"/>
      <c r="AU443" s="41"/>
      <c r="AV443" s="42"/>
      <c r="AW443" s="96"/>
      <c r="AX443" s="118"/>
      <c r="AY443" s="152"/>
    </row>
    <row r="444" spans="1:51" s="40" customFormat="1">
      <c r="A444" s="71"/>
      <c r="B444" s="333"/>
      <c r="C444" s="334"/>
      <c r="D444" s="334"/>
      <c r="E444" s="88" t="s">
        <v>16</v>
      </c>
      <c r="F444" s="71" t="s">
        <v>19</v>
      </c>
      <c r="G444" s="90">
        <v>315000</v>
      </c>
      <c r="H444" s="86"/>
      <c r="I444" s="84"/>
      <c r="J444" s="84"/>
      <c r="K444" s="84">
        <f t="shared" ref="K444:K449" si="364">G444-H444</f>
        <v>315000</v>
      </c>
      <c r="L444" s="84"/>
      <c r="M444" s="84"/>
      <c r="N444" s="84"/>
      <c r="O444" s="43"/>
      <c r="P444" s="43"/>
      <c r="Q444" s="43"/>
      <c r="R444" s="43"/>
      <c r="S444" s="43"/>
      <c r="T444" s="43"/>
      <c r="U444" s="43"/>
      <c r="V444" s="43"/>
      <c r="W444" s="43"/>
      <c r="X444" s="43"/>
      <c r="Y444" s="43"/>
      <c r="Z444" s="43"/>
      <c r="AA444" s="43"/>
      <c r="AB444" s="43"/>
      <c r="AC444" s="43"/>
      <c r="AD444" s="43"/>
      <c r="AE444" s="43"/>
      <c r="AF444" s="43"/>
      <c r="AG444" s="43"/>
      <c r="AH444" s="43"/>
      <c r="AI444" s="45"/>
      <c r="AJ444" s="374"/>
      <c r="AK444" s="284">
        <f t="shared" si="323"/>
        <v>315000</v>
      </c>
      <c r="AL444" s="164" t="b">
        <f t="shared" si="324"/>
        <v>1</v>
      </c>
      <c r="AM444" s="232"/>
      <c r="AN444" s="232"/>
      <c r="AO444" s="232"/>
      <c r="AP444" s="284">
        <f t="shared" si="361"/>
        <v>315000</v>
      </c>
      <c r="AQ444" s="164" t="b">
        <f t="shared" si="362"/>
        <v>1</v>
      </c>
      <c r="AR444" s="232"/>
      <c r="AS444" s="232"/>
      <c r="AT444" s="153"/>
      <c r="AU444" s="41"/>
      <c r="AV444" s="42"/>
      <c r="AW444" s="96"/>
      <c r="AX444" s="118"/>
      <c r="AY444" s="152"/>
    </row>
    <row r="445" spans="1:51" s="40" customFormat="1">
      <c r="A445" s="71"/>
      <c r="B445" s="333"/>
      <c r="C445" s="334"/>
      <c r="D445" s="334"/>
      <c r="E445" s="88" t="s">
        <v>17</v>
      </c>
      <c r="F445" s="71" t="s">
        <v>18</v>
      </c>
      <c r="G445" s="90">
        <v>18000000</v>
      </c>
      <c r="H445" s="86">
        <v>6000000</v>
      </c>
      <c r="I445" s="84"/>
      <c r="J445" s="84"/>
      <c r="K445" s="84">
        <f t="shared" si="364"/>
        <v>12000000</v>
      </c>
      <c r="L445" s="84"/>
      <c r="M445" s="84"/>
      <c r="N445" s="84"/>
      <c r="O445" s="43"/>
      <c r="P445" s="43"/>
      <c r="Q445" s="43"/>
      <c r="R445" s="43"/>
      <c r="S445" s="43"/>
      <c r="T445" s="43"/>
      <c r="U445" s="43"/>
      <c r="V445" s="43"/>
      <c r="W445" s="43"/>
      <c r="X445" s="43"/>
      <c r="Y445" s="43"/>
      <c r="Z445" s="43"/>
      <c r="AA445" s="43"/>
      <c r="AB445" s="43"/>
      <c r="AC445" s="43"/>
      <c r="AD445" s="43"/>
      <c r="AE445" s="43"/>
      <c r="AF445" s="43"/>
      <c r="AG445" s="43"/>
      <c r="AH445" s="43"/>
      <c r="AI445" s="45"/>
      <c r="AJ445" s="374"/>
      <c r="AK445" s="284">
        <f t="shared" si="323"/>
        <v>18000000</v>
      </c>
      <c r="AL445" s="164" t="b">
        <f t="shared" si="324"/>
        <v>1</v>
      </c>
      <c r="AM445" s="232"/>
      <c r="AN445" s="232"/>
      <c r="AO445" s="232"/>
      <c r="AP445" s="284">
        <f t="shared" si="361"/>
        <v>18000000</v>
      </c>
      <c r="AQ445" s="164" t="b">
        <f t="shared" si="362"/>
        <v>1</v>
      </c>
      <c r="AR445" s="232"/>
      <c r="AS445" s="232"/>
      <c r="AT445" s="153"/>
      <c r="AU445" s="41"/>
      <c r="AV445" s="42"/>
      <c r="AW445" s="96"/>
      <c r="AX445" s="118"/>
      <c r="AY445" s="152"/>
    </row>
    <row r="446" spans="1:51" s="40" customFormat="1">
      <c r="A446" s="71"/>
      <c r="B446" s="333"/>
      <c r="C446" s="334"/>
      <c r="D446" s="334"/>
      <c r="E446" s="88" t="s">
        <v>59</v>
      </c>
      <c r="F446" s="71" t="s">
        <v>124</v>
      </c>
      <c r="G446" s="90">
        <v>475000</v>
      </c>
      <c r="H446" s="86"/>
      <c r="I446" s="84"/>
      <c r="J446" s="84"/>
      <c r="K446" s="84">
        <f t="shared" si="364"/>
        <v>475000</v>
      </c>
      <c r="L446" s="84"/>
      <c r="M446" s="84"/>
      <c r="N446" s="84"/>
      <c r="O446" s="43"/>
      <c r="P446" s="43"/>
      <c r="Q446" s="43"/>
      <c r="R446" s="43"/>
      <c r="S446" s="43"/>
      <c r="T446" s="43"/>
      <c r="U446" s="43"/>
      <c r="V446" s="43"/>
      <c r="W446" s="43"/>
      <c r="X446" s="43"/>
      <c r="Y446" s="43"/>
      <c r="Z446" s="43"/>
      <c r="AA446" s="43"/>
      <c r="AB446" s="43"/>
      <c r="AC446" s="43"/>
      <c r="AD446" s="43"/>
      <c r="AE446" s="43"/>
      <c r="AF446" s="43"/>
      <c r="AG446" s="43"/>
      <c r="AH446" s="43"/>
      <c r="AI446" s="45"/>
      <c r="AJ446" s="374"/>
      <c r="AK446" s="284">
        <f t="shared" si="323"/>
        <v>475000</v>
      </c>
      <c r="AL446" s="164" t="b">
        <f t="shared" si="324"/>
        <v>1</v>
      </c>
      <c r="AM446" s="232"/>
      <c r="AN446" s="232"/>
      <c r="AO446" s="232"/>
      <c r="AP446" s="284">
        <f t="shared" si="361"/>
        <v>475000</v>
      </c>
      <c r="AQ446" s="164" t="b">
        <f t="shared" si="362"/>
        <v>1</v>
      </c>
      <c r="AR446" s="232"/>
      <c r="AS446" s="232"/>
      <c r="AT446" s="153"/>
      <c r="AU446" s="41"/>
      <c r="AV446" s="42"/>
      <c r="AW446" s="96"/>
      <c r="AX446" s="118"/>
      <c r="AY446" s="152"/>
    </row>
    <row r="447" spans="1:51" s="40" customFormat="1">
      <c r="A447" s="71"/>
      <c r="B447" s="333"/>
      <c r="C447" s="334"/>
      <c r="D447" s="334"/>
      <c r="E447" s="88" t="s">
        <v>125</v>
      </c>
      <c r="F447" s="71" t="s">
        <v>126</v>
      </c>
      <c r="G447" s="90">
        <v>2812500</v>
      </c>
      <c r="H447" s="86">
        <v>1500000</v>
      </c>
      <c r="I447" s="84"/>
      <c r="J447" s="84"/>
      <c r="K447" s="84">
        <f t="shared" si="364"/>
        <v>1312500</v>
      </c>
      <c r="L447" s="84"/>
      <c r="M447" s="84"/>
      <c r="N447" s="84"/>
      <c r="O447" s="43"/>
      <c r="P447" s="43"/>
      <c r="Q447" s="43"/>
      <c r="R447" s="43"/>
      <c r="S447" s="43"/>
      <c r="T447" s="43"/>
      <c r="U447" s="43"/>
      <c r="V447" s="43"/>
      <c r="W447" s="43"/>
      <c r="X447" s="43"/>
      <c r="Y447" s="43"/>
      <c r="Z447" s="43"/>
      <c r="AA447" s="43"/>
      <c r="AB447" s="43"/>
      <c r="AC447" s="43"/>
      <c r="AD447" s="43"/>
      <c r="AE447" s="43"/>
      <c r="AF447" s="43"/>
      <c r="AG447" s="43"/>
      <c r="AH447" s="43"/>
      <c r="AI447" s="45"/>
      <c r="AJ447" s="374"/>
      <c r="AK447" s="284">
        <f t="shared" si="323"/>
        <v>2812500</v>
      </c>
      <c r="AL447" s="164" t="b">
        <f t="shared" si="324"/>
        <v>1</v>
      </c>
      <c r="AM447" s="232"/>
      <c r="AN447" s="232"/>
      <c r="AO447" s="232"/>
      <c r="AP447" s="284">
        <f t="shared" si="361"/>
        <v>2812500</v>
      </c>
      <c r="AQ447" s="164" t="b">
        <f t="shared" si="362"/>
        <v>1</v>
      </c>
      <c r="AR447" s="232"/>
      <c r="AS447" s="232"/>
      <c r="AT447" s="153"/>
      <c r="AU447" s="41"/>
      <c r="AV447" s="42"/>
      <c r="AW447" s="96"/>
      <c r="AX447" s="118"/>
      <c r="AY447" s="152"/>
    </row>
    <row r="448" spans="1:51" s="40" customFormat="1">
      <c r="A448" s="71"/>
      <c r="B448" s="333"/>
      <c r="C448" s="334"/>
      <c r="D448" s="334"/>
      <c r="E448" s="88" t="s">
        <v>61</v>
      </c>
      <c r="F448" s="71" t="s">
        <v>62</v>
      </c>
      <c r="G448" s="90">
        <v>2878300</v>
      </c>
      <c r="H448" s="86">
        <v>2000000</v>
      </c>
      <c r="I448" s="84"/>
      <c r="J448" s="84"/>
      <c r="K448" s="84">
        <f t="shared" si="364"/>
        <v>878300</v>
      </c>
      <c r="L448" s="84"/>
      <c r="M448" s="84"/>
      <c r="N448" s="84"/>
      <c r="O448" s="43"/>
      <c r="P448" s="43"/>
      <c r="Q448" s="43"/>
      <c r="R448" s="43"/>
      <c r="S448" s="43"/>
      <c r="T448" s="43"/>
      <c r="U448" s="43"/>
      <c r="V448" s="43"/>
      <c r="W448" s="43"/>
      <c r="X448" s="43"/>
      <c r="Y448" s="43"/>
      <c r="Z448" s="43"/>
      <c r="AA448" s="43"/>
      <c r="AB448" s="43"/>
      <c r="AC448" s="43"/>
      <c r="AD448" s="43"/>
      <c r="AE448" s="43"/>
      <c r="AF448" s="43"/>
      <c r="AG448" s="43"/>
      <c r="AH448" s="43"/>
      <c r="AI448" s="45"/>
      <c r="AJ448" s="374"/>
      <c r="AK448" s="284">
        <f t="shared" si="323"/>
        <v>2878300</v>
      </c>
      <c r="AL448" s="164" t="b">
        <f t="shared" si="324"/>
        <v>1</v>
      </c>
      <c r="AM448" s="232"/>
      <c r="AN448" s="232"/>
      <c r="AO448" s="232"/>
      <c r="AP448" s="284">
        <f t="shared" si="361"/>
        <v>2878300</v>
      </c>
      <c r="AQ448" s="164" t="b">
        <f t="shared" si="362"/>
        <v>1</v>
      </c>
      <c r="AR448" s="232"/>
      <c r="AS448" s="232"/>
      <c r="AT448" s="153"/>
      <c r="AU448" s="41"/>
      <c r="AV448" s="42"/>
      <c r="AW448" s="96"/>
      <c r="AX448" s="118"/>
      <c r="AY448" s="152"/>
    </row>
    <row r="449" spans="1:51" s="40" customFormat="1">
      <c r="A449" s="71"/>
      <c r="B449" s="333"/>
      <c r="C449" s="334"/>
      <c r="D449" s="334"/>
      <c r="E449" s="88" t="s">
        <v>20</v>
      </c>
      <c r="F449" s="71" t="s">
        <v>21</v>
      </c>
      <c r="G449" s="90">
        <v>1000000</v>
      </c>
      <c r="H449" s="86">
        <v>1000000</v>
      </c>
      <c r="I449" s="84"/>
      <c r="J449" s="84"/>
      <c r="K449" s="84">
        <f t="shared" si="364"/>
        <v>0</v>
      </c>
      <c r="L449" s="84"/>
      <c r="M449" s="84"/>
      <c r="N449" s="84"/>
      <c r="O449" s="43"/>
      <c r="P449" s="43"/>
      <c r="Q449" s="43"/>
      <c r="R449" s="43"/>
      <c r="S449" s="43"/>
      <c r="T449" s="43"/>
      <c r="U449" s="43"/>
      <c r="V449" s="43"/>
      <c r="W449" s="43"/>
      <c r="X449" s="43"/>
      <c r="Y449" s="43"/>
      <c r="Z449" s="43"/>
      <c r="AA449" s="43"/>
      <c r="AB449" s="43"/>
      <c r="AC449" s="43"/>
      <c r="AD449" s="43"/>
      <c r="AE449" s="43"/>
      <c r="AF449" s="43"/>
      <c r="AG449" s="43"/>
      <c r="AH449" s="43"/>
      <c r="AI449" s="45"/>
      <c r="AJ449" s="374"/>
      <c r="AK449" s="284">
        <f t="shared" si="323"/>
        <v>1000000</v>
      </c>
      <c r="AL449" s="164" t="b">
        <f t="shared" si="324"/>
        <v>1</v>
      </c>
      <c r="AM449" s="232"/>
      <c r="AN449" s="232"/>
      <c r="AO449" s="232"/>
      <c r="AP449" s="284">
        <f t="shared" si="361"/>
        <v>1000000</v>
      </c>
      <c r="AQ449" s="164" t="b">
        <f t="shared" si="362"/>
        <v>1</v>
      </c>
      <c r="AR449" s="232"/>
      <c r="AS449" s="232"/>
      <c r="AT449" s="153"/>
      <c r="AU449" s="41"/>
      <c r="AV449" s="42"/>
      <c r="AW449" s="96"/>
      <c r="AX449" s="118"/>
      <c r="AY449" s="152"/>
    </row>
    <row r="450" spans="1:51" s="40" customFormat="1">
      <c r="A450" s="469"/>
      <c r="B450" s="470"/>
      <c r="C450" s="471"/>
      <c r="D450" s="471"/>
      <c r="E450" s="472"/>
      <c r="F450" s="473"/>
      <c r="G450" s="474"/>
      <c r="H450" s="474"/>
      <c r="I450" s="492"/>
      <c r="J450" s="492"/>
      <c r="K450" s="492"/>
      <c r="L450" s="492"/>
      <c r="M450" s="492"/>
      <c r="N450" s="492"/>
      <c r="O450" s="493"/>
      <c r="P450" s="493"/>
      <c r="Q450" s="493"/>
      <c r="R450" s="493"/>
      <c r="S450" s="493"/>
      <c r="T450" s="493"/>
      <c r="U450" s="493"/>
      <c r="V450" s="493"/>
      <c r="W450" s="493"/>
      <c r="X450" s="493"/>
      <c r="Y450" s="493"/>
      <c r="Z450" s="493"/>
      <c r="AA450" s="493"/>
      <c r="AB450" s="493"/>
      <c r="AC450" s="493"/>
      <c r="AD450" s="493"/>
      <c r="AE450" s="493"/>
      <c r="AF450" s="493"/>
      <c r="AG450" s="493"/>
      <c r="AH450" s="493"/>
      <c r="AI450" s="494"/>
      <c r="AJ450" s="374"/>
      <c r="AK450" s="284">
        <f t="shared" si="323"/>
        <v>0</v>
      </c>
      <c r="AL450" s="164" t="b">
        <f t="shared" si="324"/>
        <v>1</v>
      </c>
      <c r="AM450" s="232"/>
      <c r="AN450" s="232"/>
      <c r="AO450" s="232"/>
      <c r="AP450" s="284">
        <f t="shared" si="361"/>
        <v>0</v>
      </c>
      <c r="AQ450" s="164" t="b">
        <f t="shared" si="362"/>
        <v>1</v>
      </c>
      <c r="AR450" s="232"/>
      <c r="AS450" s="232"/>
      <c r="AT450" s="153"/>
      <c r="AU450" s="41"/>
      <c r="AV450" s="42"/>
      <c r="AW450" s="96"/>
      <c r="AX450" s="118"/>
      <c r="AY450" s="152"/>
    </row>
    <row r="451" spans="1:51" s="40" customFormat="1">
      <c r="A451" s="231"/>
      <c r="B451" s="44"/>
      <c r="C451" s="44"/>
      <c r="D451" s="44"/>
      <c r="E451" s="44"/>
      <c r="F451" s="232"/>
      <c r="G451" s="233"/>
      <c r="H451" s="233"/>
      <c r="I451" s="234"/>
      <c r="J451" s="234"/>
      <c r="K451" s="234"/>
      <c r="L451" s="234"/>
      <c r="M451" s="234"/>
      <c r="N451" s="234"/>
      <c r="O451" s="235"/>
      <c r="P451" s="235"/>
      <c r="Q451" s="235"/>
      <c r="R451" s="235"/>
      <c r="S451" s="235"/>
      <c r="T451" s="235"/>
      <c r="U451" s="235"/>
      <c r="V451" s="235"/>
      <c r="W451" s="235"/>
      <c r="X451" s="235"/>
      <c r="Y451" s="235"/>
      <c r="Z451" s="235"/>
      <c r="AA451" s="235"/>
      <c r="AB451" s="235"/>
      <c r="AC451" s="235"/>
      <c r="AD451" s="235"/>
      <c r="AE451" s="235"/>
      <c r="AF451" s="235"/>
      <c r="AG451" s="235"/>
      <c r="AH451" s="235"/>
      <c r="AI451" s="44"/>
      <c r="AJ451" s="374"/>
      <c r="AK451" s="284">
        <f t="shared" si="323"/>
        <v>0</v>
      </c>
      <c r="AL451" s="164" t="b">
        <f t="shared" si="324"/>
        <v>1</v>
      </c>
      <c r="AM451" s="232"/>
      <c r="AN451" s="232"/>
      <c r="AO451" s="232"/>
      <c r="AP451" s="284">
        <f t="shared" si="361"/>
        <v>0</v>
      </c>
      <c r="AQ451" s="164" t="b">
        <f t="shared" si="362"/>
        <v>1</v>
      </c>
      <c r="AR451" s="232"/>
      <c r="AS451" s="232"/>
      <c r="AT451" s="153"/>
      <c r="AU451" s="41"/>
      <c r="AV451" s="42"/>
      <c r="AW451" s="96"/>
      <c r="AX451" s="118"/>
      <c r="AY451" s="152"/>
    </row>
    <row r="452" spans="1:51" s="40" customFormat="1">
      <c r="A452" s="231"/>
      <c r="B452" s="44"/>
      <c r="C452" s="44"/>
      <c r="D452" s="44"/>
      <c r="E452" s="44"/>
      <c r="F452" s="232"/>
      <c r="G452" s="233"/>
      <c r="H452" s="233"/>
      <c r="I452" s="234"/>
      <c r="J452" s="234"/>
      <c r="K452" s="234"/>
      <c r="L452" s="234"/>
      <c r="M452" s="234"/>
      <c r="N452" s="234"/>
      <c r="O452" s="235"/>
      <c r="P452" s="235"/>
      <c r="Q452" s="235"/>
      <c r="R452" s="235"/>
      <c r="S452" s="235"/>
      <c r="T452" s="235"/>
      <c r="U452" s="235"/>
      <c r="V452" s="235"/>
      <c r="W452" s="235"/>
      <c r="X452" s="235"/>
      <c r="Y452" s="235"/>
      <c r="Z452" s="235"/>
      <c r="AA452" s="235"/>
      <c r="AB452" s="235"/>
      <c r="AC452" s="235"/>
      <c r="AD452" s="235"/>
      <c r="AE452" s="235"/>
      <c r="AF452" s="235"/>
      <c r="AG452" s="235"/>
      <c r="AH452" s="235"/>
      <c r="AI452" s="44"/>
      <c r="AJ452" s="374"/>
      <c r="AK452" s="284"/>
      <c r="AL452" s="164"/>
      <c r="AM452" s="232"/>
      <c r="AN452" s="232"/>
      <c r="AO452" s="232"/>
      <c r="AP452" s="284">
        <f t="shared" si="361"/>
        <v>0</v>
      </c>
      <c r="AQ452" s="164" t="b">
        <f t="shared" si="362"/>
        <v>1</v>
      </c>
      <c r="AR452" s="232"/>
      <c r="AS452" s="232"/>
      <c r="AT452" s="153"/>
      <c r="AU452" s="41"/>
      <c r="AV452" s="42"/>
      <c r="AW452" s="96"/>
      <c r="AX452" s="118"/>
      <c r="AY452" s="152"/>
    </row>
    <row r="453" spans="1:51" s="3" customFormat="1">
      <c r="A453" s="632" t="s">
        <v>0</v>
      </c>
      <c r="B453" s="632" t="s">
        <v>1</v>
      </c>
      <c r="C453" s="632"/>
      <c r="D453" s="632"/>
      <c r="E453" s="632"/>
      <c r="F453" s="632" t="s">
        <v>3</v>
      </c>
      <c r="G453" s="632" t="s">
        <v>4</v>
      </c>
      <c r="H453" s="637" t="s">
        <v>387</v>
      </c>
      <c r="I453" s="638"/>
      <c r="J453" s="638"/>
      <c r="K453" s="638"/>
      <c r="L453" s="638"/>
      <c r="M453" s="638"/>
      <c r="N453" s="638"/>
      <c r="O453" s="638"/>
      <c r="P453" s="638"/>
      <c r="Q453" s="638"/>
      <c r="R453" s="638"/>
      <c r="S453" s="638"/>
      <c r="T453" s="638"/>
      <c r="U453" s="638"/>
      <c r="V453" s="638"/>
      <c r="W453" s="638"/>
      <c r="X453" s="638"/>
      <c r="Y453" s="638"/>
      <c r="Z453" s="638"/>
      <c r="AA453" s="638"/>
      <c r="AB453" s="638"/>
      <c r="AC453" s="638"/>
      <c r="AD453" s="638"/>
      <c r="AE453" s="638"/>
      <c r="AF453" s="638"/>
      <c r="AG453" s="543"/>
      <c r="AH453" s="544"/>
      <c r="AI453" s="632" t="s">
        <v>11</v>
      </c>
      <c r="AJ453" s="375"/>
      <c r="AK453" s="284"/>
      <c r="AL453" s="164"/>
      <c r="AM453" s="328" t="e">
        <f t="shared" ref="AM453:AM455" si="365">G453-AK453</f>
        <v>#VALUE!</v>
      </c>
      <c r="AN453" s="311"/>
      <c r="AO453" s="311"/>
      <c r="AP453" s="284" t="e">
        <f t="shared" si="361"/>
        <v>#VALUE!</v>
      </c>
      <c r="AQ453" s="164" t="e">
        <f t="shared" si="362"/>
        <v>#VALUE!</v>
      </c>
      <c r="AR453" s="311"/>
      <c r="AS453" s="311"/>
      <c r="AT453" s="152"/>
      <c r="AW453" s="96">
        <f t="shared" ref="AW453" si="366">I453+L453+O453+R453+U453+X453</f>
        <v>0</v>
      </c>
      <c r="AX453" s="118" t="e">
        <f t="shared" ref="AX453" si="367">H453+K453+N453+Q453+T453+W453</f>
        <v>#VALUE!</v>
      </c>
      <c r="AY453" s="152" t="e">
        <f t="shared" ref="AY453:AY455" si="368">G453=AX453</f>
        <v>#VALUE!</v>
      </c>
    </row>
    <row r="454" spans="1:51" s="3" customFormat="1">
      <c r="A454" s="633"/>
      <c r="B454" s="633"/>
      <c r="C454" s="633"/>
      <c r="D454" s="633"/>
      <c r="E454" s="633"/>
      <c r="F454" s="633"/>
      <c r="G454" s="633"/>
      <c r="H454" s="634" t="s">
        <v>5</v>
      </c>
      <c r="I454" s="635"/>
      <c r="J454" s="636"/>
      <c r="K454" s="634" t="s">
        <v>240</v>
      </c>
      <c r="L454" s="635"/>
      <c r="M454" s="636"/>
      <c r="N454" s="634" t="s">
        <v>6</v>
      </c>
      <c r="O454" s="635"/>
      <c r="P454" s="636"/>
      <c r="Q454" s="634" t="s">
        <v>273</v>
      </c>
      <c r="R454" s="635"/>
      <c r="S454" s="636"/>
      <c r="T454" s="634" t="s">
        <v>9</v>
      </c>
      <c r="U454" s="635"/>
      <c r="V454" s="636"/>
      <c r="W454" s="637" t="s">
        <v>374</v>
      </c>
      <c r="X454" s="638"/>
      <c r="Y454" s="639"/>
      <c r="Z454" s="634" t="s">
        <v>272</v>
      </c>
      <c r="AA454" s="635"/>
      <c r="AB454" s="636"/>
      <c r="AC454" s="637" t="s">
        <v>375</v>
      </c>
      <c r="AD454" s="638"/>
      <c r="AE454" s="639"/>
      <c r="AF454" s="637" t="s">
        <v>376</v>
      </c>
      <c r="AG454" s="638"/>
      <c r="AH454" s="639"/>
      <c r="AI454" s="633"/>
      <c r="AJ454" s="375"/>
      <c r="AK454" s="284"/>
      <c r="AL454" s="164"/>
      <c r="AM454" s="328">
        <f t="shared" si="365"/>
        <v>0</v>
      </c>
      <c r="AN454" s="311"/>
      <c r="AO454" s="311"/>
      <c r="AP454" s="284" t="e">
        <f t="shared" si="361"/>
        <v>#VALUE!</v>
      </c>
      <c r="AQ454" s="164" t="e">
        <f t="shared" si="362"/>
        <v>#VALUE!</v>
      </c>
      <c r="AR454" s="311"/>
      <c r="AS454" s="311"/>
      <c r="AT454" s="152"/>
      <c r="AW454" s="96" t="e">
        <f>I454+L454+O454+R454+U454+W454</f>
        <v>#VALUE!</v>
      </c>
      <c r="AX454" s="118" t="e">
        <f>H454+K454+N454+Q454+T454+#REF!</f>
        <v>#VALUE!</v>
      </c>
      <c r="AY454" s="152" t="e">
        <f t="shared" si="368"/>
        <v>#VALUE!</v>
      </c>
    </row>
    <row r="455" spans="1:51">
      <c r="A455" s="142"/>
      <c r="B455" s="143"/>
      <c r="C455" s="144"/>
      <c r="D455" s="144"/>
      <c r="E455" s="145"/>
      <c r="F455" s="146"/>
      <c r="G455" s="146"/>
      <c r="H455" s="491" t="s">
        <v>237</v>
      </c>
      <c r="I455" s="141" t="s">
        <v>238</v>
      </c>
      <c r="J455" s="489" t="s">
        <v>235</v>
      </c>
      <c r="K455" s="491" t="s">
        <v>237</v>
      </c>
      <c r="L455" s="141" t="s">
        <v>238</v>
      </c>
      <c r="M455" s="489" t="s">
        <v>235</v>
      </c>
      <c r="N455" s="491" t="s">
        <v>237</v>
      </c>
      <c r="O455" s="141" t="s">
        <v>238</v>
      </c>
      <c r="P455" s="489" t="s">
        <v>235</v>
      </c>
      <c r="Q455" s="491" t="s">
        <v>237</v>
      </c>
      <c r="R455" s="141" t="s">
        <v>238</v>
      </c>
      <c r="S455" s="489" t="s">
        <v>235</v>
      </c>
      <c r="T455" s="491" t="s">
        <v>237</v>
      </c>
      <c r="U455" s="141" t="s">
        <v>238</v>
      </c>
      <c r="V455" s="489" t="s">
        <v>235</v>
      </c>
      <c r="W455" s="491" t="s">
        <v>237</v>
      </c>
      <c r="X455" s="141" t="s">
        <v>238</v>
      </c>
      <c r="Y455" s="489" t="s">
        <v>235</v>
      </c>
      <c r="Z455" s="491" t="s">
        <v>237</v>
      </c>
      <c r="AA455" s="141" t="s">
        <v>238</v>
      </c>
      <c r="AB455" s="489" t="s">
        <v>235</v>
      </c>
      <c r="AC455" s="491" t="s">
        <v>237</v>
      </c>
      <c r="AD455" s="141" t="s">
        <v>238</v>
      </c>
      <c r="AE455" s="489" t="s">
        <v>235</v>
      </c>
      <c r="AF455" s="491" t="s">
        <v>237</v>
      </c>
      <c r="AG455" s="141" t="s">
        <v>238</v>
      </c>
      <c r="AH455" s="489" t="s">
        <v>235</v>
      </c>
      <c r="AI455" s="146"/>
      <c r="AJ455" s="376"/>
      <c r="AK455" s="284"/>
      <c r="AL455" s="164"/>
      <c r="AM455" s="328">
        <f t="shared" si="365"/>
        <v>0</v>
      </c>
      <c r="AN455" s="278"/>
      <c r="AO455" s="278"/>
      <c r="AP455" s="284" t="e">
        <f t="shared" si="361"/>
        <v>#VALUE!</v>
      </c>
      <c r="AQ455" s="164" t="e">
        <f t="shared" si="362"/>
        <v>#VALUE!</v>
      </c>
      <c r="AR455" s="278"/>
      <c r="AS455" s="278"/>
      <c r="AW455" s="96" t="e">
        <f t="shared" ref="AW455" si="369">I455+L455+O455+R455+U455+X455</f>
        <v>#VALUE!</v>
      </c>
      <c r="AX455" s="118" t="e">
        <f t="shared" ref="AX455" si="370">H455+K455+N455+Q455+T455+W455</f>
        <v>#VALUE!</v>
      </c>
      <c r="AY455" s="152" t="e">
        <f t="shared" si="368"/>
        <v>#VALUE!</v>
      </c>
    </row>
    <row r="456" spans="1:51">
      <c r="A456" s="147"/>
      <c r="B456" s="148"/>
      <c r="C456" s="149"/>
      <c r="D456" s="149"/>
      <c r="E456" s="150"/>
      <c r="F456" s="151"/>
      <c r="G456" s="151"/>
      <c r="H456" s="151"/>
      <c r="I456" s="151"/>
      <c r="J456" s="151"/>
      <c r="K456" s="151"/>
      <c r="L456" s="151"/>
      <c r="M456" s="151"/>
      <c r="N456" s="151"/>
      <c r="O456" s="151"/>
      <c r="P456" s="151"/>
      <c r="Q456" s="151"/>
      <c r="R456" s="151"/>
      <c r="S456" s="151"/>
      <c r="T456" s="151"/>
      <c r="U456" s="151"/>
      <c r="V456" s="151"/>
      <c r="W456" s="151"/>
      <c r="X456" s="151"/>
      <c r="Y456" s="151"/>
      <c r="Z456" s="151"/>
      <c r="AA456" s="151"/>
      <c r="AB456" s="151"/>
      <c r="AC456" s="151"/>
      <c r="AD456" s="151"/>
      <c r="AE456" s="151"/>
      <c r="AF456" s="151"/>
      <c r="AG456" s="151"/>
      <c r="AH456" s="151"/>
      <c r="AI456" s="151"/>
      <c r="AJ456" s="376"/>
      <c r="AK456" s="284">
        <f t="shared" ref="AK456" si="371">H456+K456+N456+Q456+T456+W456+Z456+AC456+AF456</f>
        <v>0</v>
      </c>
      <c r="AL456" s="164" t="b">
        <f t="shared" ref="AL456" si="372">AK456=G456</f>
        <v>1</v>
      </c>
      <c r="AM456" s="278"/>
      <c r="AN456" s="278"/>
      <c r="AO456" s="278"/>
      <c r="AP456" s="284">
        <f t="shared" si="361"/>
        <v>0</v>
      </c>
      <c r="AQ456" s="164" t="b">
        <f t="shared" si="362"/>
        <v>1</v>
      </c>
      <c r="AR456" s="278"/>
      <c r="AS456" s="278"/>
      <c r="AV456" s="42" t="b">
        <f t="shared" ref="AV456" si="373">G456=AU456</f>
        <v>1</v>
      </c>
      <c r="AW456" s="96">
        <f t="shared" ref="AW456" si="374">I456+L456+O456+R456+U456+X456</f>
        <v>0</v>
      </c>
      <c r="AX456" s="118">
        <f t="shared" ref="AX456" si="375">H456+K456+N456+Q456+T456+W456</f>
        <v>0</v>
      </c>
      <c r="AY456" s="152" t="b">
        <f t="shared" ref="AY456" si="376">G456=AX456</f>
        <v>1</v>
      </c>
    </row>
    <row r="457" spans="1:51" s="16" customFormat="1">
      <c r="A457" s="26">
        <v>8</v>
      </c>
      <c r="B457" s="653" t="s">
        <v>203</v>
      </c>
      <c r="C457" s="654"/>
      <c r="D457" s="654"/>
      <c r="E457" s="655"/>
      <c r="F457" s="56">
        <v>17</v>
      </c>
      <c r="G457" s="17">
        <f>G458</f>
        <v>52860900</v>
      </c>
      <c r="H457" s="17">
        <f t="shared" ref="H457:AF457" si="377">H458</f>
        <v>15090000</v>
      </c>
      <c r="I457" s="17" t="e">
        <f t="shared" si="377"/>
        <v>#REF!</v>
      </c>
      <c r="J457" s="17" t="e">
        <f t="shared" si="377"/>
        <v>#REF!</v>
      </c>
      <c r="K457" s="17">
        <f t="shared" si="377"/>
        <v>37770900</v>
      </c>
      <c r="L457" s="17" t="e">
        <f t="shared" si="377"/>
        <v>#REF!</v>
      </c>
      <c r="M457" s="17" t="e">
        <f t="shared" si="377"/>
        <v>#REF!</v>
      </c>
      <c r="N457" s="17">
        <f t="shared" si="377"/>
        <v>0</v>
      </c>
      <c r="O457" s="17">
        <f t="shared" si="377"/>
        <v>0</v>
      </c>
      <c r="P457" s="17">
        <f t="shared" si="377"/>
        <v>0</v>
      </c>
      <c r="Q457" s="17">
        <f t="shared" si="377"/>
        <v>0</v>
      </c>
      <c r="R457" s="17">
        <f t="shared" si="377"/>
        <v>0</v>
      </c>
      <c r="S457" s="17">
        <f t="shared" si="377"/>
        <v>0</v>
      </c>
      <c r="T457" s="17">
        <f t="shared" si="377"/>
        <v>0</v>
      </c>
      <c r="U457" s="17">
        <f t="shared" si="377"/>
        <v>0</v>
      </c>
      <c r="V457" s="17">
        <f t="shared" si="377"/>
        <v>0</v>
      </c>
      <c r="W457" s="17">
        <f t="shared" si="377"/>
        <v>0</v>
      </c>
      <c r="X457" s="17">
        <f t="shared" si="377"/>
        <v>0</v>
      </c>
      <c r="Y457" s="17">
        <f t="shared" si="377"/>
        <v>0</v>
      </c>
      <c r="Z457" s="17">
        <f t="shared" si="377"/>
        <v>0</v>
      </c>
      <c r="AA457" s="17">
        <f t="shared" si="377"/>
        <v>0</v>
      </c>
      <c r="AB457" s="17">
        <f t="shared" si="377"/>
        <v>0</v>
      </c>
      <c r="AC457" s="17">
        <f t="shared" si="377"/>
        <v>0</v>
      </c>
      <c r="AD457" s="17">
        <f t="shared" si="377"/>
        <v>0</v>
      </c>
      <c r="AE457" s="17">
        <f t="shared" si="377"/>
        <v>0</v>
      </c>
      <c r="AF457" s="17">
        <f t="shared" si="377"/>
        <v>0</v>
      </c>
      <c r="AG457" s="17">
        <f t="shared" ref="AG457:AH457" si="378">AG458</f>
        <v>0</v>
      </c>
      <c r="AH457" s="17">
        <f t="shared" si="378"/>
        <v>0</v>
      </c>
      <c r="AI457" s="15"/>
      <c r="AJ457" s="373"/>
      <c r="AK457" s="284">
        <f t="shared" ref="AK457:AK464" si="379">H457+K457+N457+Q457+T457+W457+Z457+AC457+AF457</f>
        <v>52860900</v>
      </c>
      <c r="AL457" s="164" t="b">
        <f t="shared" ref="AL457:AL464" si="380">AK457=G457</f>
        <v>1</v>
      </c>
      <c r="AM457" s="328">
        <f t="shared" ref="AM457:AM464" si="381">G457-AK457</f>
        <v>0</v>
      </c>
      <c r="AN457" s="221"/>
      <c r="AO457" s="221"/>
      <c r="AP457" s="284">
        <f t="shared" si="361"/>
        <v>52860900</v>
      </c>
      <c r="AQ457" s="164" t="b">
        <f t="shared" si="362"/>
        <v>1</v>
      </c>
      <c r="AR457" s="221"/>
      <c r="AS457" s="221"/>
      <c r="AT457" s="25"/>
      <c r="AU457" s="96" t="e">
        <f t="shared" ref="AU457:AU464" si="382">SUM(I457:X457)</f>
        <v>#REF!</v>
      </c>
      <c r="AV457" s="97" t="e">
        <f t="shared" ref="AV457:AV464" si="383">G457=AU457</f>
        <v>#REF!</v>
      </c>
      <c r="AW457" s="96" t="e">
        <f t="shared" ref="AW457:AW464" si="384">I457+L457+O457+R457+U457+X457</f>
        <v>#REF!</v>
      </c>
      <c r="AX457" s="118">
        <f t="shared" ref="AX457:AX464" si="385">H457+K457+N457+Q457+T457+W457</f>
        <v>52860900</v>
      </c>
      <c r="AY457" s="152" t="b">
        <f t="shared" ref="AY457:AY464" si="386">G457=AX457</f>
        <v>1</v>
      </c>
    </row>
    <row r="458" spans="1:51" s="122" customFormat="1">
      <c r="A458" s="132"/>
      <c r="B458" s="127" t="s">
        <v>22</v>
      </c>
      <c r="C458" s="630" t="s">
        <v>204</v>
      </c>
      <c r="D458" s="651"/>
      <c r="E458" s="652"/>
      <c r="F458" s="125">
        <v>17002</v>
      </c>
      <c r="G458" s="133">
        <f>G459+G461</f>
        <v>52860900</v>
      </c>
      <c r="H458" s="133">
        <f t="shared" ref="H458:AF458" si="387">H459+H461</f>
        <v>15090000</v>
      </c>
      <c r="I458" s="133" t="e">
        <f t="shared" si="387"/>
        <v>#REF!</v>
      </c>
      <c r="J458" s="133" t="e">
        <f t="shared" si="387"/>
        <v>#REF!</v>
      </c>
      <c r="K458" s="133">
        <f t="shared" si="387"/>
        <v>37770900</v>
      </c>
      <c r="L458" s="133" t="e">
        <f t="shared" si="387"/>
        <v>#REF!</v>
      </c>
      <c r="M458" s="133" t="e">
        <f t="shared" si="387"/>
        <v>#REF!</v>
      </c>
      <c r="N458" s="133">
        <f t="shared" si="387"/>
        <v>0</v>
      </c>
      <c r="O458" s="133">
        <f t="shared" si="387"/>
        <v>0</v>
      </c>
      <c r="P458" s="133">
        <f t="shared" si="387"/>
        <v>0</v>
      </c>
      <c r="Q458" s="133">
        <f t="shared" si="387"/>
        <v>0</v>
      </c>
      <c r="R458" s="133">
        <f t="shared" si="387"/>
        <v>0</v>
      </c>
      <c r="S458" s="133">
        <f t="shared" si="387"/>
        <v>0</v>
      </c>
      <c r="T458" s="133">
        <f t="shared" si="387"/>
        <v>0</v>
      </c>
      <c r="U458" s="133">
        <f t="shared" si="387"/>
        <v>0</v>
      </c>
      <c r="V458" s="133">
        <f t="shared" si="387"/>
        <v>0</v>
      </c>
      <c r="W458" s="133">
        <f t="shared" si="387"/>
        <v>0</v>
      </c>
      <c r="X458" s="133">
        <f t="shared" si="387"/>
        <v>0</v>
      </c>
      <c r="Y458" s="133">
        <f t="shared" si="387"/>
        <v>0</v>
      </c>
      <c r="Z458" s="133">
        <f t="shared" si="387"/>
        <v>0</v>
      </c>
      <c r="AA458" s="133">
        <f t="shared" si="387"/>
        <v>0</v>
      </c>
      <c r="AB458" s="133">
        <f t="shared" si="387"/>
        <v>0</v>
      </c>
      <c r="AC458" s="133">
        <f t="shared" si="387"/>
        <v>0</v>
      </c>
      <c r="AD458" s="133">
        <f t="shared" si="387"/>
        <v>0</v>
      </c>
      <c r="AE458" s="133">
        <f t="shared" si="387"/>
        <v>0</v>
      </c>
      <c r="AF458" s="133">
        <f t="shared" si="387"/>
        <v>0</v>
      </c>
      <c r="AG458" s="133">
        <f t="shared" ref="AG458:AH458" si="388">AG459+AG461</f>
        <v>0</v>
      </c>
      <c r="AH458" s="133">
        <f t="shared" si="388"/>
        <v>0</v>
      </c>
      <c r="AI458" s="93"/>
      <c r="AJ458" s="372"/>
      <c r="AK458" s="284">
        <f t="shared" si="379"/>
        <v>52860900</v>
      </c>
      <c r="AL458" s="164" t="b">
        <f t="shared" si="380"/>
        <v>1</v>
      </c>
      <c r="AM458" s="328">
        <f t="shared" si="381"/>
        <v>0</v>
      </c>
      <c r="AN458" s="164"/>
      <c r="AO458" s="164"/>
      <c r="AP458" s="284">
        <f t="shared" si="361"/>
        <v>52860900</v>
      </c>
      <c r="AQ458" s="164" t="b">
        <f t="shared" si="362"/>
        <v>1</v>
      </c>
      <c r="AR458" s="164"/>
      <c r="AS458" s="164"/>
      <c r="AT458" s="80"/>
      <c r="AU458" s="111" t="e">
        <f t="shared" si="382"/>
        <v>#REF!</v>
      </c>
      <c r="AV458" s="112" t="e">
        <f t="shared" si="383"/>
        <v>#REF!</v>
      </c>
      <c r="AW458" s="96" t="e">
        <f t="shared" si="384"/>
        <v>#REF!</v>
      </c>
      <c r="AX458" s="118">
        <f t="shared" si="385"/>
        <v>52860900</v>
      </c>
      <c r="AY458" s="152" t="b">
        <f t="shared" si="386"/>
        <v>1</v>
      </c>
    </row>
    <row r="459" spans="1:51" s="80" customFormat="1">
      <c r="A459" s="337"/>
      <c r="B459" s="338"/>
      <c r="C459" s="339"/>
      <c r="D459" s="656" t="s">
        <v>14</v>
      </c>
      <c r="E459" s="657"/>
      <c r="F459" s="51" t="s">
        <v>131</v>
      </c>
      <c r="G459" s="87">
        <f>G460</f>
        <v>3260000</v>
      </c>
      <c r="H459" s="87">
        <f t="shared" ref="H459:AF459" si="389">H460</f>
        <v>3260000</v>
      </c>
      <c r="I459" s="87">
        <f t="shared" si="389"/>
        <v>0</v>
      </c>
      <c r="J459" s="87">
        <f t="shared" si="389"/>
        <v>3260000</v>
      </c>
      <c r="K459" s="87">
        <f t="shared" si="389"/>
        <v>0</v>
      </c>
      <c r="L459" s="87">
        <f t="shared" si="389"/>
        <v>1440000</v>
      </c>
      <c r="M459" s="87">
        <f t="shared" si="389"/>
        <v>-1440000</v>
      </c>
      <c r="N459" s="87">
        <f t="shared" si="389"/>
        <v>0</v>
      </c>
      <c r="O459" s="87">
        <f t="shared" si="389"/>
        <v>0</v>
      </c>
      <c r="P459" s="87">
        <f t="shared" si="389"/>
        <v>0</v>
      </c>
      <c r="Q459" s="87">
        <f t="shared" si="389"/>
        <v>0</v>
      </c>
      <c r="R459" s="87">
        <f t="shared" si="389"/>
        <v>0</v>
      </c>
      <c r="S459" s="87">
        <f t="shared" si="389"/>
        <v>0</v>
      </c>
      <c r="T459" s="87">
        <f t="shared" si="389"/>
        <v>0</v>
      </c>
      <c r="U459" s="87">
        <f t="shared" si="389"/>
        <v>0</v>
      </c>
      <c r="V459" s="87">
        <f t="shared" si="389"/>
        <v>0</v>
      </c>
      <c r="W459" s="87">
        <f t="shared" si="389"/>
        <v>0</v>
      </c>
      <c r="X459" s="87">
        <f t="shared" si="389"/>
        <v>0</v>
      </c>
      <c r="Y459" s="87">
        <f t="shared" si="389"/>
        <v>0</v>
      </c>
      <c r="Z459" s="87">
        <f t="shared" si="389"/>
        <v>0</v>
      </c>
      <c r="AA459" s="87">
        <f t="shared" si="389"/>
        <v>0</v>
      </c>
      <c r="AB459" s="87">
        <f t="shared" si="389"/>
        <v>0</v>
      </c>
      <c r="AC459" s="87">
        <f t="shared" si="389"/>
        <v>0</v>
      </c>
      <c r="AD459" s="87">
        <f t="shared" si="389"/>
        <v>0</v>
      </c>
      <c r="AE459" s="87">
        <f t="shared" si="389"/>
        <v>0</v>
      </c>
      <c r="AF459" s="87">
        <f t="shared" si="389"/>
        <v>0</v>
      </c>
      <c r="AG459" s="87">
        <f t="shared" ref="AG459:AI459" si="390">AG460</f>
        <v>0</v>
      </c>
      <c r="AH459" s="87">
        <f t="shared" si="390"/>
        <v>0</v>
      </c>
      <c r="AI459" s="87">
        <f t="shared" si="390"/>
        <v>0</v>
      </c>
      <c r="AJ459" s="372"/>
      <c r="AK459" s="284">
        <f t="shared" si="379"/>
        <v>3260000</v>
      </c>
      <c r="AL459" s="164" t="b">
        <f t="shared" si="380"/>
        <v>1</v>
      </c>
      <c r="AM459" s="328">
        <f t="shared" si="381"/>
        <v>0</v>
      </c>
      <c r="AN459" s="164"/>
      <c r="AO459" s="164"/>
      <c r="AP459" s="284">
        <f t="shared" si="361"/>
        <v>3260000</v>
      </c>
      <c r="AQ459" s="164" t="b">
        <f t="shared" si="362"/>
        <v>1</v>
      </c>
      <c r="AR459" s="164"/>
      <c r="AS459" s="164"/>
      <c r="AU459" s="335">
        <f t="shared" si="382"/>
        <v>3260000</v>
      </c>
      <c r="AV459" s="72" t="b">
        <f t="shared" si="383"/>
        <v>1</v>
      </c>
      <c r="AW459" s="335">
        <f t="shared" si="384"/>
        <v>1440000</v>
      </c>
      <c r="AX459" s="336">
        <f t="shared" si="385"/>
        <v>3260000</v>
      </c>
      <c r="AY459" s="152" t="b">
        <f t="shared" si="386"/>
        <v>1</v>
      </c>
    </row>
    <row r="460" spans="1:51" s="153" customFormat="1">
      <c r="A460" s="332"/>
      <c r="B460" s="333"/>
      <c r="C460" s="334"/>
      <c r="D460" s="363"/>
      <c r="E460" s="88" t="s">
        <v>166</v>
      </c>
      <c r="F460" s="71" t="s">
        <v>167</v>
      </c>
      <c r="G460" s="69">
        <v>3260000</v>
      </c>
      <c r="H460" s="69">
        <f>G460</f>
        <v>3260000</v>
      </c>
      <c r="I460" s="70"/>
      <c r="J460" s="70">
        <f>H460-I460</f>
        <v>3260000</v>
      </c>
      <c r="K460" s="70"/>
      <c r="L460" s="70">
        <v>1440000</v>
      </c>
      <c r="M460" s="70">
        <f>K460-L460</f>
        <v>-1440000</v>
      </c>
      <c r="N460" s="70"/>
      <c r="O460" s="70"/>
      <c r="P460" s="70"/>
      <c r="Q460" s="70"/>
      <c r="R460" s="70"/>
      <c r="S460" s="70"/>
      <c r="T460" s="70"/>
      <c r="U460" s="70"/>
      <c r="V460" s="70"/>
      <c r="W460" s="70"/>
      <c r="X460" s="70"/>
      <c r="Y460" s="70"/>
      <c r="Z460" s="70"/>
      <c r="AA460" s="70">
        <v>0</v>
      </c>
      <c r="AB460" s="70">
        <f>Z460-AA460</f>
        <v>0</v>
      </c>
      <c r="AC460" s="70">
        <v>0</v>
      </c>
      <c r="AD460" s="70"/>
      <c r="AE460" s="70"/>
      <c r="AF460" s="70"/>
      <c r="AG460" s="70"/>
      <c r="AH460" s="70"/>
      <c r="AI460" s="71"/>
      <c r="AJ460" s="374"/>
      <c r="AK460" s="284">
        <f t="shared" si="379"/>
        <v>3260000</v>
      </c>
      <c r="AL460" s="164" t="b">
        <f t="shared" si="380"/>
        <v>1</v>
      </c>
      <c r="AM460" s="328">
        <f t="shared" si="381"/>
        <v>0</v>
      </c>
      <c r="AN460" s="232"/>
      <c r="AO460" s="232"/>
      <c r="AP460" s="284">
        <f t="shared" si="361"/>
        <v>3260000</v>
      </c>
      <c r="AQ460" s="164" t="b">
        <f t="shared" si="362"/>
        <v>1</v>
      </c>
      <c r="AR460" s="232"/>
      <c r="AS460" s="232"/>
      <c r="AU460" s="335">
        <f t="shared" si="382"/>
        <v>3260000</v>
      </c>
      <c r="AV460" s="72" t="b">
        <f t="shared" si="383"/>
        <v>1</v>
      </c>
      <c r="AW460" s="335">
        <f t="shared" si="384"/>
        <v>1440000</v>
      </c>
      <c r="AX460" s="336">
        <f t="shared" si="385"/>
        <v>3260000</v>
      </c>
      <c r="AY460" s="152" t="b">
        <f t="shared" si="386"/>
        <v>1</v>
      </c>
    </row>
    <row r="461" spans="1:51" s="80" customFormat="1">
      <c r="A461" s="337"/>
      <c r="B461" s="338"/>
      <c r="C461" s="339"/>
      <c r="D461" s="656" t="s">
        <v>15</v>
      </c>
      <c r="E461" s="657"/>
      <c r="F461" s="51" t="s">
        <v>130</v>
      </c>
      <c r="G461" s="87">
        <f>SUM(G462:G470)</f>
        <v>49600900</v>
      </c>
      <c r="H461" s="87">
        <f t="shared" ref="H461:AF461" si="391">SUM(H462:H470)</f>
        <v>11830000</v>
      </c>
      <c r="I461" s="87" t="e">
        <f t="shared" si="391"/>
        <v>#REF!</v>
      </c>
      <c r="J461" s="87" t="e">
        <f t="shared" si="391"/>
        <v>#REF!</v>
      </c>
      <c r="K461" s="87">
        <f t="shared" si="391"/>
        <v>37770900</v>
      </c>
      <c r="L461" s="87" t="e">
        <f t="shared" si="391"/>
        <v>#REF!</v>
      </c>
      <c r="M461" s="87" t="e">
        <f t="shared" si="391"/>
        <v>#REF!</v>
      </c>
      <c r="N461" s="87">
        <f t="shared" si="391"/>
        <v>0</v>
      </c>
      <c r="O461" s="87">
        <f t="shared" si="391"/>
        <v>0</v>
      </c>
      <c r="P461" s="87">
        <f t="shared" si="391"/>
        <v>0</v>
      </c>
      <c r="Q461" s="87">
        <f t="shared" si="391"/>
        <v>0</v>
      </c>
      <c r="R461" s="87">
        <f t="shared" si="391"/>
        <v>0</v>
      </c>
      <c r="S461" s="87">
        <f t="shared" si="391"/>
        <v>0</v>
      </c>
      <c r="T461" s="87">
        <f t="shared" si="391"/>
        <v>0</v>
      </c>
      <c r="U461" s="87">
        <f t="shared" si="391"/>
        <v>0</v>
      </c>
      <c r="V461" s="87">
        <f t="shared" si="391"/>
        <v>0</v>
      </c>
      <c r="W461" s="87">
        <f t="shared" si="391"/>
        <v>0</v>
      </c>
      <c r="X461" s="87">
        <f t="shared" si="391"/>
        <v>0</v>
      </c>
      <c r="Y461" s="87">
        <f t="shared" si="391"/>
        <v>0</v>
      </c>
      <c r="Z461" s="87">
        <f t="shared" si="391"/>
        <v>0</v>
      </c>
      <c r="AA461" s="87">
        <f t="shared" si="391"/>
        <v>0</v>
      </c>
      <c r="AB461" s="87">
        <f t="shared" si="391"/>
        <v>0</v>
      </c>
      <c r="AC461" s="87">
        <f t="shared" si="391"/>
        <v>0</v>
      </c>
      <c r="AD461" s="87">
        <f t="shared" si="391"/>
        <v>0</v>
      </c>
      <c r="AE461" s="87">
        <f t="shared" si="391"/>
        <v>0</v>
      </c>
      <c r="AF461" s="87">
        <f t="shared" si="391"/>
        <v>0</v>
      </c>
      <c r="AG461" s="87">
        <f t="shared" ref="AG461:AH461" si="392">SUM(AG462:AG470)</f>
        <v>0</v>
      </c>
      <c r="AH461" s="87">
        <f t="shared" si="392"/>
        <v>0</v>
      </c>
      <c r="AI461" s="81"/>
      <c r="AJ461" s="372"/>
      <c r="AK461" s="284">
        <f t="shared" si="379"/>
        <v>49600900</v>
      </c>
      <c r="AL461" s="164" t="b">
        <f t="shared" si="380"/>
        <v>1</v>
      </c>
      <c r="AM461" s="328">
        <f t="shared" si="381"/>
        <v>0</v>
      </c>
      <c r="AN461" s="164"/>
      <c r="AO461" s="164"/>
      <c r="AP461" s="284">
        <f t="shared" si="361"/>
        <v>49600900</v>
      </c>
      <c r="AQ461" s="164" t="b">
        <f t="shared" si="362"/>
        <v>1</v>
      </c>
      <c r="AR461" s="164"/>
      <c r="AS461" s="164"/>
      <c r="AU461" s="335" t="e">
        <f t="shared" si="382"/>
        <v>#REF!</v>
      </c>
      <c r="AV461" s="72" t="e">
        <f t="shared" si="383"/>
        <v>#REF!</v>
      </c>
      <c r="AW461" s="335" t="e">
        <f t="shared" si="384"/>
        <v>#REF!</v>
      </c>
      <c r="AX461" s="336">
        <f t="shared" si="385"/>
        <v>49600900</v>
      </c>
      <c r="AY461" s="152" t="b">
        <f t="shared" si="386"/>
        <v>1</v>
      </c>
    </row>
    <row r="462" spans="1:51" s="153" customFormat="1">
      <c r="A462" s="332"/>
      <c r="B462" s="333"/>
      <c r="C462" s="334"/>
      <c r="D462" s="331"/>
      <c r="E462" s="67" t="s">
        <v>55</v>
      </c>
      <c r="F462" s="71" t="s">
        <v>56</v>
      </c>
      <c r="G462" s="69">
        <v>2737500</v>
      </c>
      <c r="H462" s="69"/>
      <c r="I462" s="70"/>
      <c r="J462" s="70">
        <f t="shared" ref="J462:J470" si="393">H462-I462</f>
        <v>0</v>
      </c>
      <c r="K462" s="70">
        <f t="shared" ref="K462:K469" si="394">G462-H462</f>
        <v>2737500</v>
      </c>
      <c r="L462" s="70" t="e">
        <f>#REF!+1045550</f>
        <v>#REF!</v>
      </c>
      <c r="M462" s="70" t="e">
        <f t="shared" ref="M462:M470" si="395">K462-L462</f>
        <v>#REF!</v>
      </c>
      <c r="N462" s="70"/>
      <c r="O462" s="70"/>
      <c r="P462" s="70"/>
      <c r="Q462" s="70"/>
      <c r="R462" s="70"/>
      <c r="S462" s="70"/>
      <c r="T462" s="70"/>
      <c r="U462" s="70"/>
      <c r="V462" s="70"/>
      <c r="W462" s="70"/>
      <c r="X462" s="70"/>
      <c r="Y462" s="70"/>
      <c r="Z462" s="70"/>
      <c r="AA462" s="70"/>
      <c r="AB462" s="70">
        <f>Z462-AA462</f>
        <v>0</v>
      </c>
      <c r="AC462" s="70"/>
      <c r="AD462" s="70"/>
      <c r="AE462" s="70"/>
      <c r="AF462" s="70"/>
      <c r="AG462" s="70"/>
      <c r="AH462" s="70"/>
      <c r="AI462" s="71"/>
      <c r="AJ462" s="374"/>
      <c r="AK462" s="284">
        <f t="shared" si="379"/>
        <v>2737500</v>
      </c>
      <c r="AL462" s="164" t="b">
        <f t="shared" si="380"/>
        <v>1</v>
      </c>
      <c r="AM462" s="328">
        <f t="shared" si="381"/>
        <v>0</v>
      </c>
      <c r="AN462" s="232"/>
      <c r="AO462" s="232"/>
      <c r="AP462" s="284">
        <f t="shared" si="361"/>
        <v>2737500</v>
      </c>
      <c r="AQ462" s="164" t="b">
        <f t="shared" si="362"/>
        <v>1</v>
      </c>
      <c r="AR462" s="232"/>
      <c r="AS462" s="232"/>
      <c r="AU462" s="335" t="e">
        <f t="shared" si="382"/>
        <v>#REF!</v>
      </c>
      <c r="AV462" s="72" t="e">
        <f t="shared" si="383"/>
        <v>#REF!</v>
      </c>
      <c r="AW462" s="335" t="e">
        <f t="shared" si="384"/>
        <v>#REF!</v>
      </c>
      <c r="AX462" s="336">
        <f t="shared" si="385"/>
        <v>2737500</v>
      </c>
      <c r="AY462" s="152" t="b">
        <f t="shared" si="386"/>
        <v>1</v>
      </c>
    </row>
    <row r="463" spans="1:51" s="153" customFormat="1">
      <c r="A463" s="332"/>
      <c r="B463" s="333"/>
      <c r="C463" s="334"/>
      <c r="D463" s="331"/>
      <c r="E463" s="88" t="s">
        <v>16</v>
      </c>
      <c r="F463" s="71" t="s">
        <v>19</v>
      </c>
      <c r="G463" s="69">
        <v>330000</v>
      </c>
      <c r="H463" s="69">
        <f>G463</f>
        <v>330000</v>
      </c>
      <c r="I463" s="70"/>
      <c r="J463" s="70">
        <f t="shared" si="393"/>
        <v>330000</v>
      </c>
      <c r="K463" s="70">
        <f t="shared" si="394"/>
        <v>0</v>
      </c>
      <c r="L463" s="70" t="e">
        <f>#REF!+180000</f>
        <v>#REF!</v>
      </c>
      <c r="M463" s="70" t="e">
        <f t="shared" si="395"/>
        <v>#REF!</v>
      </c>
      <c r="N463" s="70"/>
      <c r="O463" s="70"/>
      <c r="P463" s="70"/>
      <c r="Q463" s="70"/>
      <c r="R463" s="70"/>
      <c r="S463" s="70"/>
      <c r="T463" s="70"/>
      <c r="U463" s="70"/>
      <c r="V463" s="70"/>
      <c r="W463" s="70"/>
      <c r="X463" s="70"/>
      <c r="Y463" s="70"/>
      <c r="Z463" s="70"/>
      <c r="AA463" s="70"/>
      <c r="AB463" s="70">
        <f t="shared" ref="AB463:AB470" si="396">Z463-AA463</f>
        <v>0</v>
      </c>
      <c r="AC463" s="70"/>
      <c r="AD463" s="70"/>
      <c r="AE463" s="70"/>
      <c r="AF463" s="70"/>
      <c r="AG463" s="70"/>
      <c r="AH463" s="70"/>
      <c r="AI463" s="71"/>
      <c r="AJ463" s="374"/>
      <c r="AK463" s="284">
        <f t="shared" si="379"/>
        <v>330000</v>
      </c>
      <c r="AL463" s="164" t="b">
        <f t="shared" si="380"/>
        <v>1</v>
      </c>
      <c r="AM463" s="328">
        <f t="shared" si="381"/>
        <v>0</v>
      </c>
      <c r="AN463" s="232"/>
      <c r="AO463" s="232"/>
      <c r="AP463" s="284">
        <f t="shared" si="361"/>
        <v>330000</v>
      </c>
      <c r="AQ463" s="164" t="b">
        <f t="shared" si="362"/>
        <v>1</v>
      </c>
      <c r="AR463" s="232"/>
      <c r="AS463" s="232"/>
      <c r="AU463" s="335" t="e">
        <f t="shared" si="382"/>
        <v>#REF!</v>
      </c>
      <c r="AV463" s="72" t="e">
        <f t="shared" si="383"/>
        <v>#REF!</v>
      </c>
      <c r="AW463" s="335" t="e">
        <f t="shared" si="384"/>
        <v>#REF!</v>
      </c>
      <c r="AX463" s="336">
        <f t="shared" si="385"/>
        <v>330000</v>
      </c>
      <c r="AY463" s="152" t="b">
        <f t="shared" si="386"/>
        <v>1</v>
      </c>
    </row>
    <row r="464" spans="1:51" s="153" customFormat="1">
      <c r="A464" s="332"/>
      <c r="B464" s="333"/>
      <c r="C464" s="334"/>
      <c r="D464" s="334"/>
      <c r="E464" s="384" t="s">
        <v>17</v>
      </c>
      <c r="F464" s="68" t="s">
        <v>18</v>
      </c>
      <c r="G464" s="69">
        <v>18000000</v>
      </c>
      <c r="H464" s="69">
        <v>5500000</v>
      </c>
      <c r="I464" s="239" t="e">
        <f>#REF!</f>
        <v>#REF!</v>
      </c>
      <c r="J464" s="70" t="e">
        <f t="shared" si="393"/>
        <v>#REF!</v>
      </c>
      <c r="K464" s="70">
        <f t="shared" si="394"/>
        <v>12500000</v>
      </c>
      <c r="L464" s="70">
        <v>14933300</v>
      </c>
      <c r="M464" s="70">
        <f t="shared" si="395"/>
        <v>-2433300</v>
      </c>
      <c r="N464" s="70"/>
      <c r="O464" s="70"/>
      <c r="P464" s="70"/>
      <c r="Q464" s="70"/>
      <c r="R464" s="70"/>
      <c r="S464" s="70"/>
      <c r="T464" s="70"/>
      <c r="U464" s="70"/>
      <c r="V464" s="70"/>
      <c r="W464" s="70"/>
      <c r="X464" s="70"/>
      <c r="Y464" s="70"/>
      <c r="Z464" s="70"/>
      <c r="AA464" s="70"/>
      <c r="AB464" s="70">
        <f t="shared" si="396"/>
        <v>0</v>
      </c>
      <c r="AC464" s="70"/>
      <c r="AD464" s="70"/>
      <c r="AE464" s="70"/>
      <c r="AF464" s="70"/>
      <c r="AG464" s="70"/>
      <c r="AH464" s="70"/>
      <c r="AI464" s="71"/>
      <c r="AJ464" s="374"/>
      <c r="AK464" s="284">
        <f t="shared" si="379"/>
        <v>18000000</v>
      </c>
      <c r="AL464" s="164" t="b">
        <f t="shared" si="380"/>
        <v>1</v>
      </c>
      <c r="AM464" s="328">
        <f t="shared" si="381"/>
        <v>0</v>
      </c>
      <c r="AN464" s="232"/>
      <c r="AO464" s="232"/>
      <c r="AP464" s="284">
        <f t="shared" si="361"/>
        <v>18000000</v>
      </c>
      <c r="AQ464" s="164" t="b">
        <f t="shared" si="362"/>
        <v>1</v>
      </c>
      <c r="AR464" s="232"/>
      <c r="AS464" s="232"/>
      <c r="AU464" s="335" t="e">
        <f t="shared" si="382"/>
        <v>#REF!</v>
      </c>
      <c r="AV464" s="72" t="e">
        <f t="shared" si="383"/>
        <v>#REF!</v>
      </c>
      <c r="AW464" s="335" t="e">
        <f t="shared" si="384"/>
        <v>#REF!</v>
      </c>
      <c r="AX464" s="336">
        <f t="shared" si="385"/>
        <v>18000000</v>
      </c>
      <c r="AY464" s="152" t="b">
        <f t="shared" si="386"/>
        <v>1</v>
      </c>
    </row>
    <row r="465" spans="1:51" s="153" customFormat="1">
      <c r="A465" s="332"/>
      <c r="B465" s="333"/>
      <c r="C465" s="334"/>
      <c r="D465" s="334"/>
      <c r="E465" s="384" t="s">
        <v>348</v>
      </c>
      <c r="F465" s="475" t="s">
        <v>109</v>
      </c>
      <c r="G465" s="69">
        <v>2000000</v>
      </c>
      <c r="H465" s="69"/>
      <c r="I465" s="239"/>
      <c r="J465" s="70"/>
      <c r="K465" s="70">
        <f t="shared" si="394"/>
        <v>2000000</v>
      </c>
      <c r="L465" s="70"/>
      <c r="M465" s="70"/>
      <c r="N465" s="70"/>
      <c r="O465" s="70"/>
      <c r="P465" s="70"/>
      <c r="Q465" s="70"/>
      <c r="R465" s="70"/>
      <c r="S465" s="70"/>
      <c r="T465" s="70"/>
      <c r="U465" s="70"/>
      <c r="V465" s="70"/>
      <c r="W465" s="70"/>
      <c r="X465" s="70"/>
      <c r="Y465" s="70"/>
      <c r="Z465" s="70"/>
      <c r="AA465" s="70"/>
      <c r="AB465" s="70"/>
      <c r="AC465" s="70"/>
      <c r="AD465" s="70"/>
      <c r="AE465" s="70"/>
      <c r="AF465" s="70"/>
      <c r="AG465" s="70"/>
      <c r="AH465" s="70"/>
      <c r="AI465" s="71"/>
      <c r="AJ465" s="374"/>
      <c r="AK465" s="284"/>
      <c r="AL465" s="164"/>
      <c r="AM465" s="328"/>
      <c r="AN465" s="232"/>
      <c r="AO465" s="232"/>
      <c r="AP465" s="284">
        <f t="shared" si="361"/>
        <v>2000000</v>
      </c>
      <c r="AQ465" s="164" t="b">
        <f t="shared" si="362"/>
        <v>1</v>
      </c>
      <c r="AR465" s="232"/>
      <c r="AS465" s="232"/>
      <c r="AU465" s="335"/>
      <c r="AV465" s="72"/>
      <c r="AW465" s="335"/>
      <c r="AX465" s="336"/>
      <c r="AY465" s="152"/>
    </row>
    <row r="466" spans="1:51" s="153" customFormat="1">
      <c r="A466" s="332"/>
      <c r="B466" s="333"/>
      <c r="C466" s="334"/>
      <c r="D466" s="334"/>
      <c r="E466" s="384" t="s">
        <v>59</v>
      </c>
      <c r="F466" s="79" t="s">
        <v>60</v>
      </c>
      <c r="G466" s="69">
        <v>4000000</v>
      </c>
      <c r="H466" s="69"/>
      <c r="I466" s="70"/>
      <c r="J466" s="70">
        <f t="shared" si="393"/>
        <v>0</v>
      </c>
      <c r="K466" s="70">
        <f t="shared" si="394"/>
        <v>4000000</v>
      </c>
      <c r="L466" s="70" t="e">
        <f>#REF!+231000</f>
        <v>#REF!</v>
      </c>
      <c r="M466" s="70" t="e">
        <f t="shared" si="395"/>
        <v>#REF!</v>
      </c>
      <c r="N466" s="70"/>
      <c r="O466" s="70"/>
      <c r="P466" s="70"/>
      <c r="Q466" s="70"/>
      <c r="R466" s="70"/>
      <c r="S466" s="70"/>
      <c r="T466" s="70"/>
      <c r="U466" s="70"/>
      <c r="V466" s="70"/>
      <c r="W466" s="70"/>
      <c r="X466" s="70"/>
      <c r="Y466" s="70"/>
      <c r="Z466" s="70"/>
      <c r="AA466" s="70"/>
      <c r="AB466" s="70">
        <f t="shared" si="396"/>
        <v>0</v>
      </c>
      <c r="AC466" s="70"/>
      <c r="AD466" s="70"/>
      <c r="AE466" s="70"/>
      <c r="AF466" s="70"/>
      <c r="AG466" s="70"/>
      <c r="AH466" s="70"/>
      <c r="AI466" s="71"/>
      <c r="AJ466" s="374"/>
      <c r="AK466" s="284">
        <f>H466+K466+N466+Q466+T466+W466+Z466+AC466+AF466</f>
        <v>4000000</v>
      </c>
      <c r="AL466" s="164" t="b">
        <f>AK466=G466</f>
        <v>1</v>
      </c>
      <c r="AM466" s="328">
        <f>G466-AK466</f>
        <v>0</v>
      </c>
      <c r="AN466" s="232"/>
      <c r="AO466" s="232"/>
      <c r="AP466" s="284">
        <f t="shared" si="361"/>
        <v>4000000</v>
      </c>
      <c r="AQ466" s="164" t="b">
        <f t="shared" si="362"/>
        <v>1</v>
      </c>
      <c r="AR466" s="232"/>
      <c r="AS466" s="232"/>
      <c r="AU466" s="335" t="e">
        <f>SUM(I466:X466)</f>
        <v>#REF!</v>
      </c>
      <c r="AV466" s="72" t="e">
        <f>G466=AU466</f>
        <v>#REF!</v>
      </c>
      <c r="AW466" s="335" t="e">
        <f>I466+L466+O466+R466+U466+X466</f>
        <v>#REF!</v>
      </c>
      <c r="AX466" s="336">
        <f>H466+K466+N466+Q466+T466+W466</f>
        <v>4000000</v>
      </c>
      <c r="AY466" s="152" t="b">
        <f>G466=AX466</f>
        <v>1</v>
      </c>
    </row>
    <row r="467" spans="1:51" s="153" customFormat="1">
      <c r="A467" s="332"/>
      <c r="B467" s="333"/>
      <c r="C467" s="334"/>
      <c r="D467" s="334"/>
      <c r="E467" s="88" t="s">
        <v>125</v>
      </c>
      <c r="F467" s="71" t="s">
        <v>126</v>
      </c>
      <c r="G467" s="69">
        <v>5625000</v>
      </c>
      <c r="H467" s="69">
        <v>2000000</v>
      </c>
      <c r="I467" s="70"/>
      <c r="J467" s="70">
        <f t="shared" si="393"/>
        <v>2000000</v>
      </c>
      <c r="K467" s="70">
        <f t="shared" si="394"/>
        <v>3625000</v>
      </c>
      <c r="L467" s="70">
        <v>750000</v>
      </c>
      <c r="M467" s="70">
        <f t="shared" si="395"/>
        <v>2875000</v>
      </c>
      <c r="N467" s="70"/>
      <c r="O467" s="70"/>
      <c r="P467" s="70"/>
      <c r="Q467" s="70"/>
      <c r="R467" s="70"/>
      <c r="S467" s="70"/>
      <c r="T467" s="70"/>
      <c r="U467" s="70"/>
      <c r="V467" s="70"/>
      <c r="W467" s="70"/>
      <c r="X467" s="70"/>
      <c r="Y467" s="70"/>
      <c r="Z467" s="70"/>
      <c r="AA467" s="70"/>
      <c r="AB467" s="70">
        <f t="shared" si="396"/>
        <v>0</v>
      </c>
      <c r="AC467" s="70"/>
      <c r="AD467" s="70"/>
      <c r="AE467" s="70"/>
      <c r="AF467" s="70"/>
      <c r="AG467" s="70"/>
      <c r="AH467" s="70"/>
      <c r="AI467" s="71"/>
      <c r="AJ467" s="374"/>
      <c r="AK467" s="284">
        <f>H467+K467+N467+Q467+T467+W467+Z467+AC467+AF467</f>
        <v>5625000</v>
      </c>
      <c r="AL467" s="164" t="b">
        <f>AK467=G467</f>
        <v>1</v>
      </c>
      <c r="AM467" s="328">
        <f>G467-AK467</f>
        <v>0</v>
      </c>
      <c r="AN467" s="232"/>
      <c r="AO467" s="232"/>
      <c r="AP467" s="284">
        <f t="shared" si="361"/>
        <v>5625000</v>
      </c>
      <c r="AQ467" s="164" t="b">
        <f t="shared" si="362"/>
        <v>1</v>
      </c>
      <c r="AR467" s="232"/>
      <c r="AS467" s="232"/>
      <c r="AU467" s="335">
        <f>SUM(I467:X467)</f>
        <v>9250000</v>
      </c>
      <c r="AV467" s="72" t="b">
        <f>G467=AU467</f>
        <v>0</v>
      </c>
      <c r="AW467" s="335">
        <f>I467+L467+O467+R467+U467+X467</f>
        <v>750000</v>
      </c>
      <c r="AX467" s="336">
        <f>H467+K467+N467+Q467+T467+W467</f>
        <v>5625000</v>
      </c>
      <c r="AY467" s="152" t="b">
        <f>G467=AX467</f>
        <v>1</v>
      </c>
    </row>
    <row r="468" spans="1:51" s="153" customFormat="1">
      <c r="A468" s="332"/>
      <c r="B468" s="333"/>
      <c r="C468" s="334"/>
      <c r="D468" s="334"/>
      <c r="E468" s="88" t="s">
        <v>61</v>
      </c>
      <c r="F468" s="71" t="s">
        <v>62</v>
      </c>
      <c r="G468" s="69">
        <v>7879200</v>
      </c>
      <c r="H468" s="69"/>
      <c r="I468" s="70" t="e">
        <f>#REF!</f>
        <v>#REF!</v>
      </c>
      <c r="J468" s="70" t="e">
        <f t="shared" si="393"/>
        <v>#REF!</v>
      </c>
      <c r="K468" s="70">
        <f t="shared" si="394"/>
        <v>7879200</v>
      </c>
      <c r="L468" s="70" t="e">
        <f>#REF!+500000</f>
        <v>#REF!</v>
      </c>
      <c r="M468" s="70" t="e">
        <f t="shared" si="395"/>
        <v>#REF!</v>
      </c>
      <c r="N468" s="70"/>
      <c r="O468" s="70"/>
      <c r="P468" s="70"/>
      <c r="Q468" s="70"/>
      <c r="R468" s="70"/>
      <c r="S468" s="70"/>
      <c r="T468" s="70"/>
      <c r="U468" s="70"/>
      <c r="V468" s="70"/>
      <c r="W468" s="70"/>
      <c r="X468" s="70"/>
      <c r="Y468" s="70"/>
      <c r="Z468" s="70"/>
      <c r="AA468" s="70"/>
      <c r="AB468" s="70">
        <f t="shared" si="396"/>
        <v>0</v>
      </c>
      <c r="AC468" s="70"/>
      <c r="AD468" s="70"/>
      <c r="AE468" s="70"/>
      <c r="AF468" s="70"/>
      <c r="AG468" s="70"/>
      <c r="AH468" s="70"/>
      <c r="AI468" s="71"/>
      <c r="AJ468" s="374"/>
      <c r="AK468" s="284">
        <f>H468+K468+N468+Q468+T468+W468+Z468+AC468+AF468</f>
        <v>7879200</v>
      </c>
      <c r="AL468" s="164" t="b">
        <f>AK468=G468</f>
        <v>1</v>
      </c>
      <c r="AM468" s="328">
        <f>G468-AK468</f>
        <v>0</v>
      </c>
      <c r="AN468" s="232"/>
      <c r="AO468" s="232"/>
      <c r="AP468" s="284">
        <f t="shared" si="361"/>
        <v>7879200</v>
      </c>
      <c r="AQ468" s="164" t="b">
        <f t="shared" si="362"/>
        <v>1</v>
      </c>
      <c r="AR468" s="232"/>
      <c r="AS468" s="232"/>
      <c r="AU468" s="335" t="e">
        <f>SUM(I468:X468)</f>
        <v>#REF!</v>
      </c>
      <c r="AV468" s="72" t="e">
        <f>G468=AU468</f>
        <v>#REF!</v>
      </c>
      <c r="AW468" s="335" t="e">
        <f>I468+L468+O468+R468+U468+X468</f>
        <v>#REF!</v>
      </c>
      <c r="AX468" s="336">
        <f>H468+K468+N468+Q468+T468+W468</f>
        <v>7879200</v>
      </c>
      <c r="AY468" s="152" t="b">
        <f>G468=AX468</f>
        <v>1</v>
      </c>
    </row>
    <row r="469" spans="1:51" s="153" customFormat="1" ht="30">
      <c r="A469" s="332"/>
      <c r="B469" s="333"/>
      <c r="C469" s="334"/>
      <c r="D469" s="334"/>
      <c r="E469" s="88" t="s">
        <v>113</v>
      </c>
      <c r="F469" s="71" t="s">
        <v>114</v>
      </c>
      <c r="G469" s="69">
        <v>4400000</v>
      </c>
      <c r="H469" s="69">
        <v>2000000</v>
      </c>
      <c r="I469" s="70"/>
      <c r="J469" s="70"/>
      <c r="K469" s="70">
        <f t="shared" si="394"/>
        <v>2400000</v>
      </c>
      <c r="L469" s="70"/>
      <c r="M469" s="70"/>
      <c r="N469" s="70"/>
      <c r="O469" s="70"/>
      <c r="P469" s="70"/>
      <c r="Q469" s="70"/>
      <c r="R469" s="70"/>
      <c r="S469" s="70"/>
      <c r="T469" s="70"/>
      <c r="U469" s="70"/>
      <c r="V469" s="70"/>
      <c r="W469" s="70"/>
      <c r="X469" s="70"/>
      <c r="Y469" s="70"/>
      <c r="Z469" s="70"/>
      <c r="AA469" s="70"/>
      <c r="AB469" s="70"/>
      <c r="AC469" s="70"/>
      <c r="AD469" s="70"/>
      <c r="AE469" s="70"/>
      <c r="AF469" s="70"/>
      <c r="AG469" s="70"/>
      <c r="AH469" s="70"/>
      <c r="AI469" s="71"/>
      <c r="AJ469" s="374"/>
      <c r="AK469" s="284"/>
      <c r="AL469" s="164"/>
      <c r="AM469" s="328"/>
      <c r="AN469" s="232"/>
      <c r="AO469" s="232"/>
      <c r="AP469" s="284">
        <f t="shared" si="361"/>
        <v>4400000</v>
      </c>
      <c r="AQ469" s="164" t="b">
        <f t="shared" si="362"/>
        <v>1</v>
      </c>
      <c r="AR469" s="232"/>
      <c r="AS469" s="232"/>
      <c r="AU469" s="335"/>
      <c r="AV469" s="72"/>
      <c r="AW469" s="335"/>
      <c r="AX469" s="336"/>
      <c r="AY469" s="152"/>
    </row>
    <row r="470" spans="1:51" s="153" customFormat="1">
      <c r="A470" s="332"/>
      <c r="B470" s="333"/>
      <c r="C470" s="334"/>
      <c r="D470" s="334"/>
      <c r="E470" s="88" t="s">
        <v>20</v>
      </c>
      <c r="F470" s="71" t="s">
        <v>21</v>
      </c>
      <c r="G470" s="69">
        <v>4629200</v>
      </c>
      <c r="H470" s="69">
        <v>2000000</v>
      </c>
      <c r="I470" s="70"/>
      <c r="J470" s="70">
        <f t="shared" si="393"/>
        <v>2000000</v>
      </c>
      <c r="K470" s="70">
        <f>G470-H470</f>
        <v>2629200</v>
      </c>
      <c r="L470" s="70">
        <v>1212500</v>
      </c>
      <c r="M470" s="70">
        <f t="shared" si="395"/>
        <v>1416700</v>
      </c>
      <c r="N470" s="70"/>
      <c r="O470" s="70"/>
      <c r="P470" s="70"/>
      <c r="Q470" s="70"/>
      <c r="R470" s="70"/>
      <c r="S470" s="70"/>
      <c r="T470" s="70"/>
      <c r="U470" s="70"/>
      <c r="V470" s="70"/>
      <c r="W470" s="70"/>
      <c r="X470" s="70"/>
      <c r="Y470" s="70"/>
      <c r="Z470" s="70"/>
      <c r="AA470" s="70"/>
      <c r="AB470" s="70">
        <f t="shared" si="396"/>
        <v>0</v>
      </c>
      <c r="AC470" s="70"/>
      <c r="AD470" s="70"/>
      <c r="AE470" s="70"/>
      <c r="AF470" s="70"/>
      <c r="AG470" s="70"/>
      <c r="AH470" s="70"/>
      <c r="AI470" s="71"/>
      <c r="AJ470" s="374"/>
      <c r="AK470" s="284">
        <f t="shared" ref="AK470:AK472" si="397">H470+K470+N470+Q470+T470+W470+Z470+AC470+AF470</f>
        <v>4629200</v>
      </c>
      <c r="AL470" s="164" t="b">
        <f t="shared" ref="AL470:AL472" si="398">AK470=G470</f>
        <v>1</v>
      </c>
      <c r="AM470" s="328">
        <f t="shared" ref="AM470:AM472" si="399">G470-AK470</f>
        <v>0</v>
      </c>
      <c r="AN470" s="232"/>
      <c r="AO470" s="232"/>
      <c r="AP470" s="284">
        <f t="shared" si="361"/>
        <v>4629200</v>
      </c>
      <c r="AQ470" s="164" t="b">
        <f t="shared" si="362"/>
        <v>1</v>
      </c>
      <c r="AR470" s="232"/>
      <c r="AS470" s="232"/>
      <c r="AU470" s="335">
        <f>SUM(I470:X470)</f>
        <v>7258400</v>
      </c>
      <c r="AV470" s="72" t="b">
        <f>G470=AU470</f>
        <v>0</v>
      </c>
      <c r="AW470" s="335">
        <f t="shared" ref="AW470:AW472" si="400">I470+L470+O470+R470+U470+X470</f>
        <v>1212500</v>
      </c>
      <c r="AX470" s="336">
        <f t="shared" ref="AX470:AX472" si="401">H470+K470+N470+Q470+T470+W470</f>
        <v>4629200</v>
      </c>
      <c r="AY470" s="152" t="b">
        <f t="shared" ref="AY470:AY472" si="402">G470=AX470</f>
        <v>1</v>
      </c>
    </row>
    <row r="471" spans="1:51">
      <c r="A471" s="28"/>
      <c r="B471" s="11"/>
      <c r="C471" s="12"/>
      <c r="D471" s="12"/>
      <c r="E471" s="13"/>
      <c r="F471" s="81"/>
      <c r="G471" s="87"/>
      <c r="H471" s="87"/>
      <c r="I471" s="102"/>
      <c r="J471" s="102"/>
      <c r="K471" s="102"/>
      <c r="L471" s="102"/>
      <c r="M471" s="102"/>
      <c r="N471" s="102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  <c r="AA471" s="31"/>
      <c r="AB471" s="31"/>
      <c r="AC471" s="31"/>
      <c r="AD471" s="31"/>
      <c r="AE471" s="31"/>
      <c r="AF471" s="31"/>
      <c r="AG471" s="31"/>
      <c r="AH471" s="31"/>
      <c r="AI471" s="10"/>
      <c r="AJ471" s="372"/>
      <c r="AK471" s="284">
        <f t="shared" si="397"/>
        <v>0</v>
      </c>
      <c r="AL471" s="164" t="b">
        <f t="shared" si="398"/>
        <v>1</v>
      </c>
      <c r="AM471" s="328">
        <f t="shared" si="399"/>
        <v>0</v>
      </c>
      <c r="AN471" s="164"/>
      <c r="AO471" s="164"/>
      <c r="AP471" s="284">
        <f t="shared" si="361"/>
        <v>0</v>
      </c>
      <c r="AQ471" s="164" t="b">
        <f t="shared" si="362"/>
        <v>1</v>
      </c>
      <c r="AR471" s="164"/>
      <c r="AS471" s="164"/>
      <c r="AU471" s="41">
        <f>SUM(I471:X471)</f>
        <v>0</v>
      </c>
      <c r="AV471" s="42" t="b">
        <f>G471=AU471</f>
        <v>1</v>
      </c>
      <c r="AW471" s="96">
        <f t="shared" si="400"/>
        <v>0</v>
      </c>
      <c r="AX471" s="118">
        <f t="shared" si="401"/>
        <v>0</v>
      </c>
      <c r="AY471" s="152" t="b">
        <f t="shared" si="402"/>
        <v>1</v>
      </c>
    </row>
    <row r="472" spans="1:51">
      <c r="A472" s="247"/>
      <c r="B472" s="248"/>
      <c r="C472" s="249"/>
      <c r="D472" s="249"/>
      <c r="E472" s="250"/>
      <c r="F472" s="251"/>
      <c r="G472" s="480"/>
      <c r="H472" s="480"/>
      <c r="I472" s="414"/>
      <c r="J472" s="414"/>
      <c r="K472" s="414"/>
      <c r="L472" s="414"/>
      <c r="M472" s="414"/>
      <c r="N472" s="414"/>
      <c r="O472" s="252"/>
      <c r="P472" s="252"/>
      <c r="Q472" s="252"/>
      <c r="R472" s="252"/>
      <c r="S472" s="252"/>
      <c r="T472" s="252"/>
      <c r="U472" s="252"/>
      <c r="V472" s="252"/>
      <c r="W472" s="252"/>
      <c r="X472" s="252"/>
      <c r="Y472" s="252"/>
      <c r="Z472" s="252"/>
      <c r="AA472" s="252"/>
      <c r="AB472" s="252"/>
      <c r="AC472" s="252"/>
      <c r="AD472" s="252"/>
      <c r="AE472" s="252"/>
      <c r="AF472" s="252"/>
      <c r="AG472" s="252"/>
      <c r="AH472" s="252"/>
      <c r="AI472" s="253"/>
      <c r="AJ472" s="372"/>
      <c r="AK472" s="284">
        <f t="shared" si="397"/>
        <v>0</v>
      </c>
      <c r="AL472" s="164" t="b">
        <f t="shared" si="398"/>
        <v>1</v>
      </c>
      <c r="AM472" s="328">
        <f t="shared" si="399"/>
        <v>0</v>
      </c>
      <c r="AN472" s="164"/>
      <c r="AO472" s="164"/>
      <c r="AP472" s="284">
        <f t="shared" si="361"/>
        <v>0</v>
      </c>
      <c r="AQ472" s="164" t="b">
        <f t="shared" si="362"/>
        <v>1</v>
      </c>
      <c r="AR472" s="164"/>
      <c r="AS472" s="164"/>
      <c r="AU472" s="41"/>
      <c r="AV472" s="42"/>
      <c r="AW472" s="96">
        <f t="shared" si="400"/>
        <v>0</v>
      </c>
      <c r="AX472" s="118">
        <f t="shared" si="401"/>
        <v>0</v>
      </c>
      <c r="AY472" s="152" t="b">
        <f t="shared" si="402"/>
        <v>1</v>
      </c>
    </row>
    <row r="473" spans="1:51" s="40" customFormat="1">
      <c r="A473" s="231"/>
      <c r="B473" s="44"/>
      <c r="C473" s="44"/>
      <c r="D473" s="44"/>
      <c r="E473" s="44"/>
      <c r="F473" s="232"/>
      <c r="G473" s="233"/>
      <c r="H473" s="233"/>
      <c r="I473" s="234"/>
      <c r="J473" s="234"/>
      <c r="K473" s="234"/>
      <c r="L473" s="234"/>
      <c r="M473" s="234"/>
      <c r="N473" s="234"/>
      <c r="O473" s="235"/>
      <c r="P473" s="235"/>
      <c r="Q473" s="235"/>
      <c r="R473" s="235"/>
      <c r="S473" s="235"/>
      <c r="T473" s="235"/>
      <c r="U473" s="235"/>
      <c r="V473" s="235"/>
      <c r="W473" s="235"/>
      <c r="X473" s="235"/>
      <c r="Y473" s="235"/>
      <c r="Z473" s="235"/>
      <c r="AA473" s="235"/>
      <c r="AB473" s="235"/>
      <c r="AC473" s="235"/>
      <c r="AD473" s="235"/>
      <c r="AE473" s="235"/>
      <c r="AF473" s="235"/>
      <c r="AG473" s="235"/>
      <c r="AH473" s="235"/>
      <c r="AI473" s="44"/>
      <c r="AJ473" s="374"/>
      <c r="AK473" s="284"/>
      <c r="AL473" s="164"/>
      <c r="AM473" s="232"/>
      <c r="AN473" s="232"/>
      <c r="AO473" s="232"/>
      <c r="AP473" s="284">
        <f t="shared" si="361"/>
        <v>0</v>
      </c>
      <c r="AQ473" s="164" t="b">
        <f t="shared" si="362"/>
        <v>1</v>
      </c>
      <c r="AR473" s="232"/>
      <c r="AS473" s="232"/>
      <c r="AT473" s="153"/>
      <c r="AU473" s="41"/>
      <c r="AV473" s="42"/>
      <c r="AW473" s="96"/>
      <c r="AX473" s="118"/>
      <c r="AY473" s="152"/>
    </row>
    <row r="474" spans="1:51" s="40" customFormat="1">
      <c r="A474" s="231"/>
      <c r="B474" s="44"/>
      <c r="C474" s="44"/>
      <c r="D474" s="44"/>
      <c r="E474" s="44"/>
      <c r="F474" s="232"/>
      <c r="G474" s="233"/>
      <c r="H474" s="233"/>
      <c r="I474" s="234"/>
      <c r="J474" s="234"/>
      <c r="K474" s="234"/>
      <c r="L474" s="234"/>
      <c r="M474" s="234"/>
      <c r="N474" s="234"/>
      <c r="O474" s="235"/>
      <c r="P474" s="235"/>
      <c r="Q474" s="235"/>
      <c r="R474" s="235"/>
      <c r="S474" s="235"/>
      <c r="T474" s="235"/>
      <c r="U474" s="235"/>
      <c r="V474" s="235"/>
      <c r="W474" s="235"/>
      <c r="X474" s="235"/>
      <c r="Y474" s="235"/>
      <c r="Z474" s="235"/>
      <c r="AA474" s="235"/>
      <c r="AB474" s="235"/>
      <c r="AC474" s="235"/>
      <c r="AD474" s="235"/>
      <c r="AE474" s="235"/>
      <c r="AF474" s="235"/>
      <c r="AG474" s="235"/>
      <c r="AH474" s="235"/>
      <c r="AI474" s="44"/>
      <c r="AJ474" s="374"/>
      <c r="AK474" s="284"/>
      <c r="AL474" s="164"/>
      <c r="AM474" s="232"/>
      <c r="AN474" s="232"/>
      <c r="AO474" s="232"/>
      <c r="AP474" s="284">
        <f t="shared" si="361"/>
        <v>0</v>
      </c>
      <c r="AQ474" s="164" t="b">
        <f t="shared" si="362"/>
        <v>1</v>
      </c>
      <c r="AR474" s="232"/>
      <c r="AS474" s="232"/>
      <c r="AT474" s="153"/>
      <c r="AU474" s="41"/>
      <c r="AV474" s="42"/>
      <c r="AW474" s="96"/>
      <c r="AX474" s="118"/>
      <c r="AY474" s="152"/>
    </row>
    <row r="475" spans="1:51" s="40" customFormat="1">
      <c r="A475" s="231"/>
      <c r="B475" s="44"/>
      <c r="C475" s="44"/>
      <c r="D475" s="44"/>
      <c r="E475" s="44"/>
      <c r="F475" s="232"/>
      <c r="G475" s="233"/>
      <c r="H475" s="233"/>
      <c r="I475" s="234"/>
      <c r="J475" s="234"/>
      <c r="K475" s="234"/>
      <c r="L475" s="234"/>
      <c r="M475" s="234"/>
      <c r="N475" s="234"/>
      <c r="O475" s="235"/>
      <c r="P475" s="235"/>
      <c r="Q475" s="235"/>
      <c r="R475" s="235"/>
      <c r="S475" s="235"/>
      <c r="T475" s="235"/>
      <c r="U475" s="235"/>
      <c r="V475" s="235"/>
      <c r="W475" s="235"/>
      <c r="X475" s="235"/>
      <c r="Y475" s="235"/>
      <c r="Z475" s="235"/>
      <c r="AA475" s="235"/>
      <c r="AB475" s="235"/>
      <c r="AC475" s="235"/>
      <c r="AD475" s="235"/>
      <c r="AE475" s="235"/>
      <c r="AF475" s="235"/>
      <c r="AG475" s="235"/>
      <c r="AH475" s="235"/>
      <c r="AI475" s="44"/>
      <c r="AJ475" s="374"/>
      <c r="AK475" s="284"/>
      <c r="AL475" s="164"/>
      <c r="AM475" s="232"/>
      <c r="AN475" s="232"/>
      <c r="AO475" s="232"/>
      <c r="AP475" s="284">
        <f t="shared" si="361"/>
        <v>0</v>
      </c>
      <c r="AQ475" s="164" t="b">
        <f t="shared" si="362"/>
        <v>1</v>
      </c>
      <c r="AR475" s="232"/>
      <c r="AS475" s="232"/>
      <c r="AT475" s="153"/>
      <c r="AU475" s="41"/>
      <c r="AV475" s="42"/>
      <c r="AW475" s="96"/>
      <c r="AX475" s="118"/>
      <c r="AY475" s="152"/>
    </row>
    <row r="476" spans="1:51" s="3" customFormat="1">
      <c r="A476" s="632" t="s">
        <v>0</v>
      </c>
      <c r="B476" s="632" t="s">
        <v>1</v>
      </c>
      <c r="C476" s="632"/>
      <c r="D476" s="632"/>
      <c r="E476" s="632"/>
      <c r="F476" s="632" t="s">
        <v>3</v>
      </c>
      <c r="G476" s="632" t="s">
        <v>4</v>
      </c>
      <c r="H476" s="637" t="s">
        <v>387</v>
      </c>
      <c r="I476" s="638"/>
      <c r="J476" s="638"/>
      <c r="K476" s="638"/>
      <c r="L476" s="638"/>
      <c r="M476" s="638"/>
      <c r="N476" s="638"/>
      <c r="O476" s="638"/>
      <c r="P476" s="638"/>
      <c r="Q476" s="638"/>
      <c r="R476" s="638"/>
      <c r="S476" s="638"/>
      <c r="T476" s="638"/>
      <c r="U476" s="638"/>
      <c r="V476" s="638"/>
      <c r="W476" s="638"/>
      <c r="X476" s="638"/>
      <c r="Y476" s="638"/>
      <c r="Z476" s="638"/>
      <c r="AA476" s="638"/>
      <c r="AB476" s="638"/>
      <c r="AC476" s="638"/>
      <c r="AD476" s="638"/>
      <c r="AE476" s="638"/>
      <c r="AF476" s="638"/>
      <c r="AG476" s="543"/>
      <c r="AH476" s="544"/>
      <c r="AI476" s="632" t="s">
        <v>11</v>
      </c>
      <c r="AJ476" s="375"/>
      <c r="AK476" s="284"/>
      <c r="AL476" s="164"/>
      <c r="AM476" s="328" t="e">
        <f t="shared" ref="AM476:AM478" si="403">G476-AK476</f>
        <v>#VALUE!</v>
      </c>
      <c r="AN476" s="311"/>
      <c r="AO476" s="311"/>
      <c r="AP476" s="284" t="e">
        <f t="shared" si="361"/>
        <v>#VALUE!</v>
      </c>
      <c r="AQ476" s="164" t="e">
        <f t="shared" si="362"/>
        <v>#VALUE!</v>
      </c>
      <c r="AR476" s="311"/>
      <c r="AS476" s="311"/>
      <c r="AT476" s="152"/>
      <c r="AW476" s="96">
        <f t="shared" ref="AW476" si="404">I476+L476+O476+R476+U476+X476</f>
        <v>0</v>
      </c>
      <c r="AX476" s="118" t="e">
        <f t="shared" ref="AX476" si="405">H476+K476+N476+Q476+T476+W476</f>
        <v>#VALUE!</v>
      </c>
      <c r="AY476" s="152" t="e">
        <f t="shared" ref="AY476:AY478" si="406">G476=AX476</f>
        <v>#VALUE!</v>
      </c>
    </row>
    <row r="477" spans="1:51" s="3" customFormat="1">
      <c r="A477" s="633"/>
      <c r="B477" s="633"/>
      <c r="C477" s="633"/>
      <c r="D477" s="633"/>
      <c r="E477" s="633"/>
      <c r="F477" s="633"/>
      <c r="G477" s="633"/>
      <c r="H477" s="634" t="s">
        <v>5</v>
      </c>
      <c r="I477" s="635"/>
      <c r="J477" s="636"/>
      <c r="K477" s="634" t="s">
        <v>240</v>
      </c>
      <c r="L477" s="635"/>
      <c r="M477" s="636"/>
      <c r="N477" s="634" t="s">
        <v>6</v>
      </c>
      <c r="O477" s="635"/>
      <c r="P477" s="636"/>
      <c r="Q477" s="634" t="s">
        <v>273</v>
      </c>
      <c r="R477" s="635"/>
      <c r="S477" s="636"/>
      <c r="T477" s="634" t="s">
        <v>9</v>
      </c>
      <c r="U477" s="635"/>
      <c r="V477" s="636"/>
      <c r="W477" s="637" t="s">
        <v>374</v>
      </c>
      <c r="X477" s="638"/>
      <c r="Y477" s="639"/>
      <c r="Z477" s="634" t="s">
        <v>272</v>
      </c>
      <c r="AA477" s="635"/>
      <c r="AB477" s="636"/>
      <c r="AC477" s="637" t="s">
        <v>375</v>
      </c>
      <c r="AD477" s="638"/>
      <c r="AE477" s="639"/>
      <c r="AF477" s="637" t="s">
        <v>376</v>
      </c>
      <c r="AG477" s="638"/>
      <c r="AH477" s="639"/>
      <c r="AI477" s="633"/>
      <c r="AJ477" s="375"/>
      <c r="AK477" s="284"/>
      <c r="AL477" s="164"/>
      <c r="AM477" s="328">
        <f t="shared" si="403"/>
        <v>0</v>
      </c>
      <c r="AN477" s="311"/>
      <c r="AO477" s="311"/>
      <c r="AP477" s="284" t="e">
        <f t="shared" si="361"/>
        <v>#VALUE!</v>
      </c>
      <c r="AQ477" s="164" t="e">
        <f t="shared" si="362"/>
        <v>#VALUE!</v>
      </c>
      <c r="AR477" s="311"/>
      <c r="AS477" s="311"/>
      <c r="AT477" s="152"/>
      <c r="AW477" s="96" t="e">
        <f>I477+L477+O477+R477+U477+W477</f>
        <v>#VALUE!</v>
      </c>
      <c r="AX477" s="118" t="e">
        <f>H477+K477+N477+Q477+T477+#REF!</f>
        <v>#VALUE!</v>
      </c>
      <c r="AY477" s="152" t="e">
        <f t="shared" si="406"/>
        <v>#VALUE!</v>
      </c>
    </row>
    <row r="478" spans="1:51">
      <c r="A478" s="142"/>
      <c r="B478" s="143"/>
      <c r="C478" s="144"/>
      <c r="D478" s="144"/>
      <c r="E478" s="145"/>
      <c r="F478" s="146"/>
      <c r="G478" s="146"/>
      <c r="H478" s="491" t="s">
        <v>237</v>
      </c>
      <c r="I478" s="141" t="s">
        <v>238</v>
      </c>
      <c r="J478" s="489" t="s">
        <v>235</v>
      </c>
      <c r="K478" s="491" t="s">
        <v>237</v>
      </c>
      <c r="L478" s="141" t="s">
        <v>238</v>
      </c>
      <c r="M478" s="489" t="s">
        <v>235</v>
      </c>
      <c r="N478" s="491" t="s">
        <v>237</v>
      </c>
      <c r="O478" s="141" t="s">
        <v>238</v>
      </c>
      <c r="P478" s="489" t="s">
        <v>235</v>
      </c>
      <c r="Q478" s="491" t="s">
        <v>237</v>
      </c>
      <c r="R478" s="141" t="s">
        <v>238</v>
      </c>
      <c r="S478" s="489" t="s">
        <v>235</v>
      </c>
      <c r="T478" s="491" t="s">
        <v>237</v>
      </c>
      <c r="U478" s="141" t="s">
        <v>238</v>
      </c>
      <c r="V478" s="489" t="s">
        <v>235</v>
      </c>
      <c r="W478" s="491" t="s">
        <v>237</v>
      </c>
      <c r="X478" s="141" t="s">
        <v>238</v>
      </c>
      <c r="Y478" s="489" t="s">
        <v>235</v>
      </c>
      <c r="Z478" s="491" t="s">
        <v>237</v>
      </c>
      <c r="AA478" s="141" t="s">
        <v>238</v>
      </c>
      <c r="AB478" s="489" t="s">
        <v>235</v>
      </c>
      <c r="AC478" s="491" t="s">
        <v>237</v>
      </c>
      <c r="AD478" s="141" t="s">
        <v>238</v>
      </c>
      <c r="AE478" s="489" t="s">
        <v>235</v>
      </c>
      <c r="AF478" s="491" t="s">
        <v>237</v>
      </c>
      <c r="AG478" s="141" t="s">
        <v>238</v>
      </c>
      <c r="AH478" s="489" t="s">
        <v>235</v>
      </c>
      <c r="AI478" s="146"/>
      <c r="AJ478" s="376"/>
      <c r="AK478" s="284"/>
      <c r="AL478" s="164"/>
      <c r="AM478" s="328">
        <f t="shared" si="403"/>
        <v>0</v>
      </c>
      <c r="AN478" s="278"/>
      <c r="AO478" s="278"/>
      <c r="AP478" s="284" t="e">
        <f t="shared" si="361"/>
        <v>#VALUE!</v>
      </c>
      <c r="AQ478" s="164" t="e">
        <f t="shared" si="362"/>
        <v>#VALUE!</v>
      </c>
      <c r="AR478" s="278"/>
      <c r="AS478" s="278"/>
      <c r="AW478" s="96" t="e">
        <f t="shared" ref="AW478" si="407">I478+L478+O478+R478+U478+X478</f>
        <v>#VALUE!</v>
      </c>
      <c r="AX478" s="118" t="e">
        <f t="shared" ref="AX478" si="408">H478+K478+N478+Q478+T478+W478</f>
        <v>#VALUE!</v>
      </c>
      <c r="AY478" s="152" t="e">
        <f t="shared" si="406"/>
        <v>#VALUE!</v>
      </c>
    </row>
    <row r="479" spans="1:51">
      <c r="A479" s="147"/>
      <c r="B479" s="148"/>
      <c r="C479" s="149"/>
      <c r="D479" s="149"/>
      <c r="E479" s="150"/>
      <c r="F479" s="151"/>
      <c r="G479" s="151"/>
      <c r="H479" s="151"/>
      <c r="I479" s="151"/>
      <c r="J479" s="151"/>
      <c r="K479" s="151"/>
      <c r="L479" s="151"/>
      <c r="M479" s="151"/>
      <c r="N479" s="151"/>
      <c r="O479" s="151"/>
      <c r="P479" s="151"/>
      <c r="Q479" s="151"/>
      <c r="R479" s="151"/>
      <c r="S479" s="151"/>
      <c r="T479" s="151"/>
      <c r="U479" s="151"/>
      <c r="V479" s="151"/>
      <c r="W479" s="151"/>
      <c r="X479" s="151"/>
      <c r="Y479" s="151"/>
      <c r="Z479" s="151"/>
      <c r="AA479" s="151"/>
      <c r="AB479" s="151"/>
      <c r="AC479" s="151"/>
      <c r="AD479" s="151"/>
      <c r="AE479" s="151"/>
      <c r="AF479" s="151"/>
      <c r="AG479" s="151"/>
      <c r="AH479" s="151"/>
      <c r="AI479" s="151"/>
      <c r="AJ479" s="376"/>
      <c r="AK479" s="284">
        <f t="shared" ref="AK479:AK491" si="409">H479+K479+N479+Q479+T479+W479+Z479+AC479+AF479</f>
        <v>0</v>
      </c>
      <c r="AL479" s="164" t="b">
        <f t="shared" ref="AL479:AL491" si="410">AK479=G479</f>
        <v>1</v>
      </c>
      <c r="AM479" s="328">
        <f t="shared" ref="AM479:AM491" si="411">G479-AK479</f>
        <v>0</v>
      </c>
      <c r="AN479" s="278"/>
      <c r="AO479" s="278"/>
      <c r="AP479" s="284">
        <f t="shared" si="361"/>
        <v>0</v>
      </c>
      <c r="AQ479" s="164" t="b">
        <f t="shared" si="362"/>
        <v>1</v>
      </c>
      <c r="AR479" s="278"/>
      <c r="AS479" s="278"/>
      <c r="AV479" s="42" t="b">
        <f t="shared" ref="AV479" si="412">G479=AU479</f>
        <v>1</v>
      </c>
      <c r="AW479" s="96">
        <f t="shared" ref="AW479:AW491" si="413">I479+L479+O479+R479+U479+X479</f>
        <v>0</v>
      </c>
      <c r="AX479" s="118">
        <f t="shared" ref="AX479:AX491" si="414">H479+K479+N479+Q479+T479+W479</f>
        <v>0</v>
      </c>
      <c r="AY479" s="152" t="b">
        <f t="shared" ref="AY479:AY491" si="415">G479=AX479</f>
        <v>1</v>
      </c>
    </row>
    <row r="480" spans="1:51" s="16" customFormat="1">
      <c r="A480" s="26">
        <v>9</v>
      </c>
      <c r="B480" s="653" t="s">
        <v>201</v>
      </c>
      <c r="C480" s="654"/>
      <c r="D480" s="654"/>
      <c r="E480" s="655"/>
      <c r="F480" s="56">
        <v>18</v>
      </c>
      <c r="G480" s="17">
        <f>G481</f>
        <v>68869500</v>
      </c>
      <c r="H480" s="17">
        <f t="shared" ref="H480:AF480" si="416">H481</f>
        <v>16270000</v>
      </c>
      <c r="I480" s="17" t="e">
        <f t="shared" si="416"/>
        <v>#REF!</v>
      </c>
      <c r="J480" s="17" t="e">
        <f t="shared" si="416"/>
        <v>#REF!</v>
      </c>
      <c r="K480" s="17">
        <f t="shared" si="416"/>
        <v>52599500</v>
      </c>
      <c r="L480" s="17" t="e">
        <f t="shared" si="416"/>
        <v>#REF!</v>
      </c>
      <c r="M480" s="17" t="e">
        <f t="shared" si="416"/>
        <v>#REF!</v>
      </c>
      <c r="N480" s="17">
        <f t="shared" si="416"/>
        <v>0</v>
      </c>
      <c r="O480" s="17">
        <f t="shared" si="416"/>
        <v>0</v>
      </c>
      <c r="P480" s="17">
        <f t="shared" si="416"/>
        <v>0</v>
      </c>
      <c r="Q480" s="17">
        <f t="shared" si="416"/>
        <v>0</v>
      </c>
      <c r="R480" s="17">
        <f t="shared" si="416"/>
        <v>0</v>
      </c>
      <c r="S480" s="17">
        <f t="shared" si="416"/>
        <v>0</v>
      </c>
      <c r="T480" s="17">
        <f t="shared" si="416"/>
        <v>0</v>
      </c>
      <c r="U480" s="17">
        <f t="shared" si="416"/>
        <v>0</v>
      </c>
      <c r="V480" s="17">
        <f t="shared" si="416"/>
        <v>0</v>
      </c>
      <c r="W480" s="17">
        <f t="shared" si="416"/>
        <v>0</v>
      </c>
      <c r="X480" s="17">
        <f t="shared" si="416"/>
        <v>0</v>
      </c>
      <c r="Y480" s="17">
        <f t="shared" si="416"/>
        <v>0</v>
      </c>
      <c r="Z480" s="17">
        <f t="shared" si="416"/>
        <v>0</v>
      </c>
      <c r="AA480" s="17">
        <f t="shared" si="416"/>
        <v>0</v>
      </c>
      <c r="AB480" s="17">
        <f t="shared" si="416"/>
        <v>0</v>
      </c>
      <c r="AC480" s="17">
        <f t="shared" si="416"/>
        <v>0</v>
      </c>
      <c r="AD480" s="17">
        <f t="shared" si="416"/>
        <v>0</v>
      </c>
      <c r="AE480" s="17">
        <f t="shared" si="416"/>
        <v>0</v>
      </c>
      <c r="AF480" s="17">
        <f t="shared" si="416"/>
        <v>0</v>
      </c>
      <c r="AG480" s="17">
        <f t="shared" ref="AG480:AH480" si="417">AG481</f>
        <v>0</v>
      </c>
      <c r="AH480" s="17">
        <f t="shared" si="417"/>
        <v>0</v>
      </c>
      <c r="AI480" s="15"/>
      <c r="AJ480" s="373"/>
      <c r="AK480" s="284">
        <f t="shared" si="409"/>
        <v>68869500</v>
      </c>
      <c r="AL480" s="164" t="b">
        <f t="shared" si="410"/>
        <v>1</v>
      </c>
      <c r="AM480" s="328">
        <f t="shared" si="411"/>
        <v>0</v>
      </c>
      <c r="AN480" s="221"/>
      <c r="AO480" s="221"/>
      <c r="AP480" s="284">
        <f t="shared" si="361"/>
        <v>68869500</v>
      </c>
      <c r="AQ480" s="164" t="b">
        <f t="shared" si="362"/>
        <v>1</v>
      </c>
      <c r="AR480" s="221"/>
      <c r="AS480" s="221"/>
      <c r="AT480" s="25"/>
      <c r="AU480" s="96" t="e">
        <f t="shared" ref="AU480:AU491" si="418">SUM(I480:X480)</f>
        <v>#REF!</v>
      </c>
      <c r="AV480" s="97" t="e">
        <f t="shared" ref="AV480:AV491" si="419">G480=AU480</f>
        <v>#REF!</v>
      </c>
      <c r="AW480" s="96" t="e">
        <f t="shared" si="413"/>
        <v>#REF!</v>
      </c>
      <c r="AX480" s="118">
        <f t="shared" si="414"/>
        <v>68869500</v>
      </c>
      <c r="AY480" s="152" t="b">
        <f t="shared" si="415"/>
        <v>1</v>
      </c>
    </row>
    <row r="481" spans="1:51" s="122" customFormat="1">
      <c r="A481" s="132"/>
      <c r="B481" s="127" t="s">
        <v>22</v>
      </c>
      <c r="C481" s="630" t="s">
        <v>202</v>
      </c>
      <c r="D481" s="651"/>
      <c r="E481" s="652"/>
      <c r="F481" s="125">
        <v>18001</v>
      </c>
      <c r="G481" s="533">
        <f>G482+G484</f>
        <v>68869500</v>
      </c>
      <c r="H481" s="533">
        <f t="shared" ref="H481:AH481" si="420">H482+H484</f>
        <v>16270000</v>
      </c>
      <c r="I481" s="533" t="e">
        <f t="shared" si="420"/>
        <v>#REF!</v>
      </c>
      <c r="J481" s="533" t="e">
        <f t="shared" si="420"/>
        <v>#REF!</v>
      </c>
      <c r="K481" s="533">
        <f t="shared" si="420"/>
        <v>52599500</v>
      </c>
      <c r="L481" s="533" t="e">
        <f t="shared" si="420"/>
        <v>#REF!</v>
      </c>
      <c r="M481" s="533" t="e">
        <f t="shared" si="420"/>
        <v>#REF!</v>
      </c>
      <c r="N481" s="533">
        <f t="shared" si="420"/>
        <v>0</v>
      </c>
      <c r="O481" s="533">
        <f t="shared" si="420"/>
        <v>0</v>
      </c>
      <c r="P481" s="533">
        <f t="shared" si="420"/>
        <v>0</v>
      </c>
      <c r="Q481" s="533">
        <f t="shared" si="420"/>
        <v>0</v>
      </c>
      <c r="R481" s="533">
        <f t="shared" si="420"/>
        <v>0</v>
      </c>
      <c r="S481" s="533">
        <f t="shared" si="420"/>
        <v>0</v>
      </c>
      <c r="T481" s="533">
        <f t="shared" si="420"/>
        <v>0</v>
      </c>
      <c r="U481" s="533">
        <f t="shared" si="420"/>
        <v>0</v>
      </c>
      <c r="V481" s="533">
        <f t="shared" si="420"/>
        <v>0</v>
      </c>
      <c r="W481" s="533">
        <f t="shared" si="420"/>
        <v>0</v>
      </c>
      <c r="X481" s="533">
        <f t="shared" si="420"/>
        <v>0</v>
      </c>
      <c r="Y481" s="533">
        <f t="shared" si="420"/>
        <v>0</v>
      </c>
      <c r="Z481" s="533">
        <f t="shared" si="420"/>
        <v>0</v>
      </c>
      <c r="AA481" s="533">
        <f t="shared" si="420"/>
        <v>0</v>
      </c>
      <c r="AB481" s="533">
        <f t="shared" si="420"/>
        <v>0</v>
      </c>
      <c r="AC481" s="533">
        <f t="shared" si="420"/>
        <v>0</v>
      </c>
      <c r="AD481" s="533">
        <f t="shared" si="420"/>
        <v>0</v>
      </c>
      <c r="AE481" s="533">
        <f t="shared" si="420"/>
        <v>0</v>
      </c>
      <c r="AF481" s="533">
        <f t="shared" si="420"/>
        <v>0</v>
      </c>
      <c r="AG481" s="533">
        <f t="shared" si="420"/>
        <v>0</v>
      </c>
      <c r="AH481" s="533">
        <f t="shared" si="420"/>
        <v>0</v>
      </c>
      <c r="AI481" s="93"/>
      <c r="AJ481" s="372"/>
      <c r="AK481" s="284">
        <f t="shared" si="409"/>
        <v>68869500</v>
      </c>
      <c r="AL481" s="164" t="b">
        <f t="shared" si="410"/>
        <v>1</v>
      </c>
      <c r="AM481" s="328">
        <f t="shared" si="411"/>
        <v>0</v>
      </c>
      <c r="AN481" s="164"/>
      <c r="AO481" s="164"/>
      <c r="AP481" s="284">
        <f t="shared" si="361"/>
        <v>68869500</v>
      </c>
      <c r="AQ481" s="164" t="b">
        <f t="shared" si="362"/>
        <v>1</v>
      </c>
      <c r="AR481" s="164"/>
      <c r="AS481" s="164"/>
      <c r="AT481" s="80"/>
      <c r="AU481" s="111" t="e">
        <f t="shared" si="418"/>
        <v>#REF!</v>
      </c>
      <c r="AV481" s="112" t="e">
        <f t="shared" si="419"/>
        <v>#REF!</v>
      </c>
      <c r="AW481" s="96" t="e">
        <f t="shared" si="413"/>
        <v>#REF!</v>
      </c>
      <c r="AX481" s="118">
        <f t="shared" si="414"/>
        <v>68869500</v>
      </c>
      <c r="AY481" s="152" t="b">
        <f t="shared" si="415"/>
        <v>1</v>
      </c>
    </row>
    <row r="482" spans="1:51" s="80" customFormat="1">
      <c r="A482" s="337"/>
      <c r="B482" s="338"/>
      <c r="C482" s="339"/>
      <c r="D482" s="656" t="s">
        <v>14</v>
      </c>
      <c r="E482" s="657"/>
      <c r="F482" s="51" t="s">
        <v>131</v>
      </c>
      <c r="G482" s="87">
        <f>G483</f>
        <v>5400000</v>
      </c>
      <c r="H482" s="87">
        <f t="shared" ref="H482:AF482" si="421">H483</f>
        <v>0</v>
      </c>
      <c r="I482" s="87">
        <f t="shared" si="421"/>
        <v>0</v>
      </c>
      <c r="J482" s="87">
        <f t="shared" si="421"/>
        <v>0</v>
      </c>
      <c r="K482" s="87">
        <f t="shared" si="421"/>
        <v>5400000</v>
      </c>
      <c r="L482" s="87">
        <f t="shared" si="421"/>
        <v>1800000</v>
      </c>
      <c r="M482" s="87">
        <f t="shared" si="421"/>
        <v>3600000</v>
      </c>
      <c r="N482" s="87">
        <f t="shared" si="421"/>
        <v>0</v>
      </c>
      <c r="O482" s="87">
        <f t="shared" si="421"/>
        <v>0</v>
      </c>
      <c r="P482" s="87">
        <f t="shared" si="421"/>
        <v>0</v>
      </c>
      <c r="Q482" s="87">
        <f t="shared" si="421"/>
        <v>0</v>
      </c>
      <c r="R482" s="87">
        <f t="shared" si="421"/>
        <v>0</v>
      </c>
      <c r="S482" s="87">
        <f t="shared" si="421"/>
        <v>0</v>
      </c>
      <c r="T482" s="87">
        <f t="shared" si="421"/>
        <v>0</v>
      </c>
      <c r="U482" s="87">
        <f t="shared" si="421"/>
        <v>0</v>
      </c>
      <c r="V482" s="87">
        <f t="shared" si="421"/>
        <v>0</v>
      </c>
      <c r="W482" s="87">
        <f t="shared" si="421"/>
        <v>0</v>
      </c>
      <c r="X482" s="87">
        <f t="shared" si="421"/>
        <v>0</v>
      </c>
      <c r="Y482" s="87">
        <f t="shared" si="421"/>
        <v>0</v>
      </c>
      <c r="Z482" s="87">
        <f t="shared" si="421"/>
        <v>0</v>
      </c>
      <c r="AA482" s="87">
        <f t="shared" si="421"/>
        <v>0</v>
      </c>
      <c r="AB482" s="87">
        <f t="shared" si="421"/>
        <v>0</v>
      </c>
      <c r="AC482" s="87">
        <f t="shared" si="421"/>
        <v>0</v>
      </c>
      <c r="AD482" s="87">
        <f t="shared" si="421"/>
        <v>0</v>
      </c>
      <c r="AE482" s="87">
        <f t="shared" si="421"/>
        <v>0</v>
      </c>
      <c r="AF482" s="87">
        <f t="shared" si="421"/>
        <v>0</v>
      </c>
      <c r="AG482" s="87">
        <f t="shared" ref="AG482:AI482" si="422">AG483</f>
        <v>0</v>
      </c>
      <c r="AH482" s="87">
        <f t="shared" si="422"/>
        <v>0</v>
      </c>
      <c r="AI482" s="87">
        <f t="shared" si="422"/>
        <v>0</v>
      </c>
      <c r="AJ482" s="372"/>
      <c r="AK482" s="284">
        <f t="shared" si="409"/>
        <v>5400000</v>
      </c>
      <c r="AL482" s="164" t="b">
        <f t="shared" si="410"/>
        <v>1</v>
      </c>
      <c r="AM482" s="328">
        <f t="shared" si="411"/>
        <v>0</v>
      </c>
      <c r="AN482" s="164"/>
      <c r="AO482" s="164"/>
      <c r="AP482" s="284">
        <f t="shared" si="361"/>
        <v>5400000</v>
      </c>
      <c r="AQ482" s="164" t="b">
        <f t="shared" si="362"/>
        <v>1</v>
      </c>
      <c r="AR482" s="164"/>
      <c r="AS482" s="164"/>
      <c r="AU482" s="335">
        <f t="shared" si="418"/>
        <v>10800000</v>
      </c>
      <c r="AV482" s="72" t="b">
        <f t="shared" si="419"/>
        <v>0</v>
      </c>
      <c r="AW482" s="335">
        <f t="shared" si="413"/>
        <v>1800000</v>
      </c>
      <c r="AX482" s="336">
        <f t="shared" si="414"/>
        <v>5400000</v>
      </c>
      <c r="AY482" s="152" t="b">
        <f t="shared" si="415"/>
        <v>1</v>
      </c>
    </row>
    <row r="483" spans="1:51" s="80" customFormat="1">
      <c r="A483" s="337"/>
      <c r="B483" s="338"/>
      <c r="C483" s="339"/>
      <c r="D483" s="363"/>
      <c r="E483" s="88" t="s">
        <v>166</v>
      </c>
      <c r="F483" s="71" t="s">
        <v>167</v>
      </c>
      <c r="G483" s="87">
        <v>5400000</v>
      </c>
      <c r="H483" s="87"/>
      <c r="I483" s="102"/>
      <c r="J483" s="102">
        <f>H483-I483</f>
        <v>0</v>
      </c>
      <c r="K483" s="102">
        <f>G483</f>
        <v>5400000</v>
      </c>
      <c r="L483" s="102">
        <v>1800000</v>
      </c>
      <c r="M483" s="102">
        <f>K483-L483</f>
        <v>3600000</v>
      </c>
      <c r="N483" s="102"/>
      <c r="O483" s="102"/>
      <c r="P483" s="102">
        <f>N483-O483</f>
        <v>0</v>
      </c>
      <c r="Q483" s="102"/>
      <c r="R483" s="102"/>
      <c r="S483" s="102"/>
      <c r="T483" s="102"/>
      <c r="U483" s="102"/>
      <c r="V483" s="102"/>
      <c r="W483" s="102"/>
      <c r="X483" s="102"/>
      <c r="Y483" s="102"/>
      <c r="Z483" s="102"/>
      <c r="AA483" s="102"/>
      <c r="AB483" s="102"/>
      <c r="AC483" s="102"/>
      <c r="AD483" s="102"/>
      <c r="AE483" s="102"/>
      <c r="AF483" s="102"/>
      <c r="AG483" s="102"/>
      <c r="AH483" s="102"/>
      <c r="AI483" s="81"/>
      <c r="AJ483" s="372"/>
      <c r="AK483" s="284">
        <f t="shared" si="409"/>
        <v>5400000</v>
      </c>
      <c r="AL483" s="164" t="b">
        <f t="shared" si="410"/>
        <v>1</v>
      </c>
      <c r="AM483" s="328">
        <f t="shared" si="411"/>
        <v>0</v>
      </c>
      <c r="AN483" s="164"/>
      <c r="AO483" s="164"/>
      <c r="AP483" s="284">
        <f t="shared" si="361"/>
        <v>5400000</v>
      </c>
      <c r="AQ483" s="164" t="b">
        <f t="shared" si="362"/>
        <v>1</v>
      </c>
      <c r="AR483" s="164"/>
      <c r="AS483" s="164"/>
      <c r="AU483" s="335">
        <f t="shared" si="418"/>
        <v>10800000</v>
      </c>
      <c r="AV483" s="72" t="b">
        <f t="shared" si="419"/>
        <v>0</v>
      </c>
      <c r="AW483" s="335">
        <f t="shared" si="413"/>
        <v>1800000</v>
      </c>
      <c r="AX483" s="336">
        <f t="shared" si="414"/>
        <v>5400000</v>
      </c>
      <c r="AY483" s="152" t="b">
        <f t="shared" si="415"/>
        <v>1</v>
      </c>
    </row>
    <row r="484" spans="1:51" s="80" customFormat="1">
      <c r="A484" s="337"/>
      <c r="B484" s="338"/>
      <c r="C484" s="339"/>
      <c r="D484" s="656" t="s">
        <v>15</v>
      </c>
      <c r="E484" s="657"/>
      <c r="F484" s="51" t="s">
        <v>130</v>
      </c>
      <c r="G484" s="87">
        <f>SUM(G485:G491)</f>
        <v>63469500</v>
      </c>
      <c r="H484" s="87">
        <f t="shared" ref="H484:AF484" si="423">SUM(H485:H491)</f>
        <v>16270000</v>
      </c>
      <c r="I484" s="87" t="e">
        <f t="shared" si="423"/>
        <v>#REF!</v>
      </c>
      <c r="J484" s="87" t="e">
        <f t="shared" si="423"/>
        <v>#REF!</v>
      </c>
      <c r="K484" s="87">
        <f t="shared" si="423"/>
        <v>47199500</v>
      </c>
      <c r="L484" s="87" t="e">
        <f t="shared" si="423"/>
        <v>#REF!</v>
      </c>
      <c r="M484" s="87" t="e">
        <f t="shared" si="423"/>
        <v>#REF!</v>
      </c>
      <c r="N484" s="87">
        <f t="shared" si="423"/>
        <v>0</v>
      </c>
      <c r="O484" s="87">
        <f t="shared" si="423"/>
        <v>0</v>
      </c>
      <c r="P484" s="87">
        <f t="shared" si="423"/>
        <v>0</v>
      </c>
      <c r="Q484" s="87">
        <f t="shared" si="423"/>
        <v>0</v>
      </c>
      <c r="R484" s="87">
        <f t="shared" si="423"/>
        <v>0</v>
      </c>
      <c r="S484" s="87">
        <f t="shared" si="423"/>
        <v>0</v>
      </c>
      <c r="T484" s="87">
        <f t="shared" si="423"/>
        <v>0</v>
      </c>
      <c r="U484" s="87">
        <f t="shared" si="423"/>
        <v>0</v>
      </c>
      <c r="V484" s="87">
        <f t="shared" si="423"/>
        <v>0</v>
      </c>
      <c r="W484" s="87">
        <f t="shared" si="423"/>
        <v>0</v>
      </c>
      <c r="X484" s="87">
        <f t="shared" si="423"/>
        <v>0</v>
      </c>
      <c r="Y484" s="87">
        <f t="shared" si="423"/>
        <v>0</v>
      </c>
      <c r="Z484" s="87">
        <f t="shared" si="423"/>
        <v>0</v>
      </c>
      <c r="AA484" s="87">
        <f t="shared" si="423"/>
        <v>0</v>
      </c>
      <c r="AB484" s="87">
        <f t="shared" si="423"/>
        <v>0</v>
      </c>
      <c r="AC484" s="87">
        <f t="shared" si="423"/>
        <v>0</v>
      </c>
      <c r="AD484" s="87">
        <f t="shared" si="423"/>
        <v>0</v>
      </c>
      <c r="AE484" s="87">
        <f t="shared" si="423"/>
        <v>0</v>
      </c>
      <c r="AF484" s="87">
        <f t="shared" si="423"/>
        <v>0</v>
      </c>
      <c r="AG484" s="87">
        <f t="shared" ref="AG484:AI484" si="424">SUM(AG485:AG491)</f>
        <v>0</v>
      </c>
      <c r="AH484" s="87">
        <f t="shared" si="424"/>
        <v>0</v>
      </c>
      <c r="AI484" s="87">
        <f t="shared" si="424"/>
        <v>0</v>
      </c>
      <c r="AJ484" s="372"/>
      <c r="AK484" s="284">
        <f t="shared" si="409"/>
        <v>63469500</v>
      </c>
      <c r="AL484" s="164" t="b">
        <f t="shared" si="410"/>
        <v>1</v>
      </c>
      <c r="AM484" s="328">
        <f t="shared" si="411"/>
        <v>0</v>
      </c>
      <c r="AN484" s="164"/>
      <c r="AO484" s="164"/>
      <c r="AP484" s="284">
        <f t="shared" si="361"/>
        <v>63469500</v>
      </c>
      <c r="AQ484" s="164" t="b">
        <f t="shared" si="362"/>
        <v>1</v>
      </c>
      <c r="AR484" s="164"/>
      <c r="AS484" s="164"/>
      <c r="AU484" s="335" t="e">
        <f t="shared" si="418"/>
        <v>#REF!</v>
      </c>
      <c r="AV484" s="72" t="e">
        <f t="shared" si="419"/>
        <v>#REF!</v>
      </c>
      <c r="AW484" s="335" t="e">
        <f t="shared" si="413"/>
        <v>#REF!</v>
      </c>
      <c r="AX484" s="336">
        <f t="shared" si="414"/>
        <v>63469500</v>
      </c>
      <c r="AY484" s="152" t="b">
        <f t="shared" si="415"/>
        <v>1</v>
      </c>
    </row>
    <row r="485" spans="1:51" s="80" customFormat="1">
      <c r="A485" s="337"/>
      <c r="B485" s="338"/>
      <c r="C485" s="339"/>
      <c r="D485" s="331"/>
      <c r="E485" s="67" t="s">
        <v>55</v>
      </c>
      <c r="F485" s="71" t="s">
        <v>56</v>
      </c>
      <c r="G485" s="87">
        <v>3383500</v>
      </c>
      <c r="H485" s="87">
        <v>3000000</v>
      </c>
      <c r="I485" s="102">
        <v>2800000</v>
      </c>
      <c r="J485" s="102">
        <f t="shared" ref="J485:J491" si="425">H485-I485</f>
        <v>200000</v>
      </c>
      <c r="K485" s="102">
        <f>G485-H485</f>
        <v>383500</v>
      </c>
      <c r="L485" s="102">
        <v>1286280</v>
      </c>
      <c r="M485" s="102">
        <f t="shared" ref="M485:M491" si="426">K485-L485</f>
        <v>-902780</v>
      </c>
      <c r="N485" s="102"/>
      <c r="O485" s="102"/>
      <c r="P485" s="102">
        <f t="shared" ref="P485:P491" si="427">N485-O485</f>
        <v>0</v>
      </c>
      <c r="Q485" s="102"/>
      <c r="R485" s="102"/>
      <c r="S485" s="102"/>
      <c r="T485" s="102"/>
      <c r="U485" s="102"/>
      <c r="V485" s="102"/>
      <c r="W485" s="102"/>
      <c r="X485" s="102"/>
      <c r="Y485" s="102"/>
      <c r="Z485" s="102"/>
      <c r="AA485" s="102"/>
      <c r="AB485" s="102"/>
      <c r="AC485" s="102"/>
      <c r="AD485" s="102"/>
      <c r="AE485" s="102"/>
      <c r="AF485" s="102"/>
      <c r="AG485" s="102"/>
      <c r="AH485" s="102"/>
      <c r="AI485" s="81"/>
      <c r="AJ485" s="372"/>
      <c r="AK485" s="284">
        <f t="shared" si="409"/>
        <v>3383500</v>
      </c>
      <c r="AL485" s="164" t="b">
        <f t="shared" si="410"/>
        <v>1</v>
      </c>
      <c r="AM485" s="328">
        <f t="shared" si="411"/>
        <v>0</v>
      </c>
      <c r="AN485" s="164"/>
      <c r="AO485" s="164"/>
      <c r="AP485" s="284">
        <f t="shared" si="361"/>
        <v>3383500</v>
      </c>
      <c r="AQ485" s="164" t="b">
        <f t="shared" si="362"/>
        <v>1</v>
      </c>
      <c r="AR485" s="164"/>
      <c r="AS485" s="164"/>
      <c r="AU485" s="335">
        <f t="shared" si="418"/>
        <v>3767000</v>
      </c>
      <c r="AV485" s="72" t="b">
        <f t="shared" si="419"/>
        <v>0</v>
      </c>
      <c r="AW485" s="335">
        <f t="shared" si="413"/>
        <v>4086280</v>
      </c>
      <c r="AX485" s="336">
        <f t="shared" si="414"/>
        <v>3383500</v>
      </c>
      <c r="AY485" s="152" t="b">
        <f t="shared" si="415"/>
        <v>1</v>
      </c>
    </row>
    <row r="486" spans="1:51" s="80" customFormat="1">
      <c r="A486" s="337"/>
      <c r="B486" s="338"/>
      <c r="C486" s="339"/>
      <c r="D486" s="331"/>
      <c r="E486" s="88" t="s">
        <v>16</v>
      </c>
      <c r="F486" s="71" t="s">
        <v>19</v>
      </c>
      <c r="G486" s="87">
        <v>270000</v>
      </c>
      <c r="H486" s="87">
        <v>270000</v>
      </c>
      <c r="I486" s="102" t="e">
        <f>#REF!+150000</f>
        <v>#REF!</v>
      </c>
      <c r="J486" s="102" t="e">
        <f t="shared" si="425"/>
        <v>#REF!</v>
      </c>
      <c r="K486" s="102"/>
      <c r="L486" s="102"/>
      <c r="M486" s="102">
        <f t="shared" si="426"/>
        <v>0</v>
      </c>
      <c r="N486" s="102"/>
      <c r="O486" s="102"/>
      <c r="P486" s="102">
        <f t="shared" si="427"/>
        <v>0</v>
      </c>
      <c r="Q486" s="102"/>
      <c r="R486" s="102"/>
      <c r="S486" s="102"/>
      <c r="T486" s="102"/>
      <c r="U486" s="102"/>
      <c r="V486" s="102"/>
      <c r="W486" s="102"/>
      <c r="X486" s="102"/>
      <c r="Y486" s="102"/>
      <c r="Z486" s="102"/>
      <c r="AA486" s="102"/>
      <c r="AB486" s="102"/>
      <c r="AC486" s="102"/>
      <c r="AD486" s="102"/>
      <c r="AE486" s="102"/>
      <c r="AF486" s="102"/>
      <c r="AG486" s="102"/>
      <c r="AH486" s="102"/>
      <c r="AI486" s="81"/>
      <c r="AJ486" s="372"/>
      <c r="AK486" s="284">
        <f t="shared" si="409"/>
        <v>270000</v>
      </c>
      <c r="AL486" s="164" t="b">
        <f t="shared" si="410"/>
        <v>1</v>
      </c>
      <c r="AM486" s="328">
        <f t="shared" si="411"/>
        <v>0</v>
      </c>
      <c r="AN486" s="164"/>
      <c r="AO486" s="164"/>
      <c r="AP486" s="284">
        <f t="shared" si="361"/>
        <v>270000</v>
      </c>
      <c r="AQ486" s="164" t="b">
        <f t="shared" si="362"/>
        <v>1</v>
      </c>
      <c r="AR486" s="164"/>
      <c r="AS486" s="164"/>
      <c r="AU486" s="335" t="e">
        <f t="shared" si="418"/>
        <v>#REF!</v>
      </c>
      <c r="AV486" s="72" t="e">
        <f t="shared" si="419"/>
        <v>#REF!</v>
      </c>
      <c r="AW486" s="335" t="e">
        <f t="shared" si="413"/>
        <v>#REF!</v>
      </c>
      <c r="AX486" s="336">
        <f t="shared" si="414"/>
        <v>270000</v>
      </c>
      <c r="AY486" s="152" t="b">
        <f t="shared" si="415"/>
        <v>1</v>
      </c>
    </row>
    <row r="487" spans="1:51" s="80" customFormat="1">
      <c r="A487" s="337"/>
      <c r="B487" s="338"/>
      <c r="C487" s="339"/>
      <c r="D487" s="339"/>
      <c r="E487" s="384" t="s">
        <v>17</v>
      </c>
      <c r="F487" s="68" t="s">
        <v>18</v>
      </c>
      <c r="G487" s="87">
        <v>36000000</v>
      </c>
      <c r="H487" s="87">
        <v>10000000</v>
      </c>
      <c r="I487" s="102" t="e">
        <f>#REF!</f>
        <v>#REF!</v>
      </c>
      <c r="J487" s="102" t="e">
        <f t="shared" si="425"/>
        <v>#REF!</v>
      </c>
      <c r="K487" s="102">
        <f>G487-H487</f>
        <v>26000000</v>
      </c>
      <c r="L487" s="102">
        <v>15400000</v>
      </c>
      <c r="M487" s="102">
        <f>K487-L487</f>
        <v>10600000</v>
      </c>
      <c r="N487" s="102"/>
      <c r="O487" s="102"/>
      <c r="P487" s="102">
        <f t="shared" si="427"/>
        <v>0</v>
      </c>
      <c r="Q487" s="102"/>
      <c r="R487" s="102"/>
      <c r="S487" s="102"/>
      <c r="T487" s="102"/>
      <c r="U487" s="102"/>
      <c r="V487" s="102"/>
      <c r="W487" s="102"/>
      <c r="X487" s="102"/>
      <c r="Y487" s="102"/>
      <c r="Z487" s="102"/>
      <c r="AA487" s="102"/>
      <c r="AB487" s="102"/>
      <c r="AC487" s="102"/>
      <c r="AD487" s="102"/>
      <c r="AE487" s="102"/>
      <c r="AF487" s="102"/>
      <c r="AG487" s="102"/>
      <c r="AH487" s="102"/>
      <c r="AI487" s="81"/>
      <c r="AJ487" s="372"/>
      <c r="AK487" s="284">
        <f t="shared" si="409"/>
        <v>36000000</v>
      </c>
      <c r="AL487" s="164" t="b">
        <f t="shared" si="410"/>
        <v>1</v>
      </c>
      <c r="AM487" s="328">
        <f t="shared" si="411"/>
        <v>0</v>
      </c>
      <c r="AN487" s="164"/>
      <c r="AO487" s="164"/>
      <c r="AP487" s="284">
        <f t="shared" si="361"/>
        <v>36000000</v>
      </c>
      <c r="AQ487" s="164" t="b">
        <f t="shared" si="362"/>
        <v>1</v>
      </c>
      <c r="AR487" s="164"/>
      <c r="AS487" s="164"/>
      <c r="AU487" s="335" t="e">
        <f t="shared" si="418"/>
        <v>#REF!</v>
      </c>
      <c r="AV487" s="72" t="e">
        <f t="shared" si="419"/>
        <v>#REF!</v>
      </c>
      <c r="AW487" s="335" t="e">
        <f t="shared" si="413"/>
        <v>#REF!</v>
      </c>
      <c r="AX487" s="336">
        <f t="shared" si="414"/>
        <v>36000000</v>
      </c>
      <c r="AY487" s="152" t="b">
        <f t="shared" si="415"/>
        <v>1</v>
      </c>
    </row>
    <row r="488" spans="1:51" s="80" customFormat="1">
      <c r="A488" s="337"/>
      <c r="B488" s="338"/>
      <c r="C488" s="339"/>
      <c r="D488" s="339"/>
      <c r="E488" s="384" t="s">
        <v>59</v>
      </c>
      <c r="F488" s="79" t="s">
        <v>60</v>
      </c>
      <c r="G488" s="87">
        <v>2000000</v>
      </c>
      <c r="H488" s="87"/>
      <c r="I488" s="102" t="e">
        <f>#REF!+160875</f>
        <v>#REF!</v>
      </c>
      <c r="J488" s="102" t="e">
        <f t="shared" si="425"/>
        <v>#REF!</v>
      </c>
      <c r="K488" s="102">
        <f t="shared" ref="K488:K491" si="428">G488-H488</f>
        <v>2000000</v>
      </c>
      <c r="L488" s="102"/>
      <c r="M488" s="102">
        <f t="shared" si="426"/>
        <v>2000000</v>
      </c>
      <c r="N488" s="102"/>
      <c r="O488" s="102"/>
      <c r="P488" s="102">
        <f t="shared" si="427"/>
        <v>0</v>
      </c>
      <c r="Q488" s="102"/>
      <c r="R488" s="102"/>
      <c r="S488" s="102"/>
      <c r="T488" s="102"/>
      <c r="U488" s="102"/>
      <c r="V488" s="102"/>
      <c r="W488" s="102"/>
      <c r="X488" s="102"/>
      <c r="Y488" s="102"/>
      <c r="Z488" s="102"/>
      <c r="AA488" s="102"/>
      <c r="AB488" s="102"/>
      <c r="AC488" s="102"/>
      <c r="AD488" s="102"/>
      <c r="AE488" s="102"/>
      <c r="AF488" s="102"/>
      <c r="AG488" s="102"/>
      <c r="AH488" s="102"/>
      <c r="AI488" s="81"/>
      <c r="AJ488" s="372"/>
      <c r="AK488" s="284">
        <f t="shared" si="409"/>
        <v>2000000</v>
      </c>
      <c r="AL488" s="164" t="b">
        <f t="shared" si="410"/>
        <v>1</v>
      </c>
      <c r="AM488" s="328">
        <f t="shared" si="411"/>
        <v>0</v>
      </c>
      <c r="AN488" s="164"/>
      <c r="AO488" s="164"/>
      <c r="AP488" s="284">
        <f t="shared" si="361"/>
        <v>2000000</v>
      </c>
      <c r="AQ488" s="164" t="b">
        <f t="shared" si="362"/>
        <v>1</v>
      </c>
      <c r="AR488" s="164"/>
      <c r="AS488" s="164"/>
      <c r="AU488" s="335" t="e">
        <f t="shared" si="418"/>
        <v>#REF!</v>
      </c>
      <c r="AV488" s="72" t="e">
        <f t="shared" si="419"/>
        <v>#REF!</v>
      </c>
      <c r="AW488" s="335" t="e">
        <f t="shared" si="413"/>
        <v>#REF!</v>
      </c>
      <c r="AX488" s="336">
        <f t="shared" si="414"/>
        <v>2000000</v>
      </c>
      <c r="AY488" s="152" t="b">
        <f t="shared" si="415"/>
        <v>1</v>
      </c>
    </row>
    <row r="489" spans="1:51" s="80" customFormat="1">
      <c r="A489" s="337"/>
      <c r="B489" s="338"/>
      <c r="C489" s="339"/>
      <c r="D489" s="339"/>
      <c r="E489" s="88" t="s">
        <v>125</v>
      </c>
      <c r="F489" s="71" t="s">
        <v>126</v>
      </c>
      <c r="G489" s="87">
        <v>4500000</v>
      </c>
      <c r="H489" s="87"/>
      <c r="I489" s="102"/>
      <c r="J489" s="102">
        <f t="shared" si="425"/>
        <v>0</v>
      </c>
      <c r="K489" s="102">
        <f t="shared" si="428"/>
        <v>4500000</v>
      </c>
      <c r="L489" s="102"/>
      <c r="M489" s="102">
        <f t="shared" si="426"/>
        <v>4500000</v>
      </c>
      <c r="N489" s="102"/>
      <c r="O489" s="102"/>
      <c r="P489" s="102">
        <f t="shared" si="427"/>
        <v>0</v>
      </c>
      <c r="Q489" s="102"/>
      <c r="R489" s="102"/>
      <c r="S489" s="102"/>
      <c r="T489" s="102"/>
      <c r="U489" s="102"/>
      <c r="V489" s="102"/>
      <c r="W489" s="102"/>
      <c r="X489" s="102"/>
      <c r="Y489" s="102"/>
      <c r="Z489" s="102"/>
      <c r="AA489" s="102"/>
      <c r="AB489" s="102"/>
      <c r="AC489" s="102"/>
      <c r="AD489" s="102"/>
      <c r="AE489" s="102"/>
      <c r="AF489" s="102"/>
      <c r="AG489" s="102"/>
      <c r="AH489" s="102"/>
      <c r="AI489" s="81"/>
      <c r="AJ489" s="372"/>
      <c r="AK489" s="284">
        <f t="shared" si="409"/>
        <v>4500000</v>
      </c>
      <c r="AL489" s="164" t="b">
        <f t="shared" si="410"/>
        <v>1</v>
      </c>
      <c r="AM489" s="328">
        <f t="shared" si="411"/>
        <v>0</v>
      </c>
      <c r="AN489" s="164"/>
      <c r="AO489" s="164"/>
      <c r="AP489" s="284">
        <f t="shared" si="361"/>
        <v>4500000</v>
      </c>
      <c r="AQ489" s="164" t="b">
        <f t="shared" si="362"/>
        <v>1</v>
      </c>
      <c r="AR489" s="164"/>
      <c r="AS489" s="164"/>
      <c r="AU489" s="335">
        <f t="shared" si="418"/>
        <v>9000000</v>
      </c>
      <c r="AV489" s="72" t="b">
        <f t="shared" si="419"/>
        <v>0</v>
      </c>
      <c r="AW489" s="335">
        <f t="shared" si="413"/>
        <v>0</v>
      </c>
      <c r="AX489" s="336">
        <f t="shared" si="414"/>
        <v>4500000</v>
      </c>
      <c r="AY489" s="152" t="b">
        <f t="shared" si="415"/>
        <v>1</v>
      </c>
    </row>
    <row r="490" spans="1:51" s="80" customFormat="1">
      <c r="A490" s="337"/>
      <c r="B490" s="338"/>
      <c r="C490" s="339"/>
      <c r="D490" s="339"/>
      <c r="E490" s="88" t="s">
        <v>61</v>
      </c>
      <c r="F490" s="71" t="s">
        <v>62</v>
      </c>
      <c r="G490" s="87">
        <v>11989000</v>
      </c>
      <c r="H490" s="87">
        <v>3000000</v>
      </c>
      <c r="I490" s="102" t="e">
        <f>#REF!</f>
        <v>#REF!</v>
      </c>
      <c r="J490" s="102" t="e">
        <f t="shared" si="425"/>
        <v>#REF!</v>
      </c>
      <c r="K490" s="102">
        <f t="shared" si="428"/>
        <v>8989000</v>
      </c>
      <c r="L490" s="102" t="e">
        <f>#REF!+1575000</f>
        <v>#REF!</v>
      </c>
      <c r="M490" s="102" t="e">
        <f t="shared" si="426"/>
        <v>#REF!</v>
      </c>
      <c r="N490" s="102"/>
      <c r="O490" s="102"/>
      <c r="P490" s="102">
        <f t="shared" si="427"/>
        <v>0</v>
      </c>
      <c r="Q490" s="102"/>
      <c r="R490" s="102"/>
      <c r="S490" s="102"/>
      <c r="T490" s="102"/>
      <c r="U490" s="102"/>
      <c r="V490" s="102"/>
      <c r="W490" s="102"/>
      <c r="X490" s="102"/>
      <c r="Y490" s="102"/>
      <c r="Z490" s="102"/>
      <c r="AA490" s="102"/>
      <c r="AB490" s="102"/>
      <c r="AC490" s="102"/>
      <c r="AD490" s="102"/>
      <c r="AE490" s="102"/>
      <c r="AF490" s="102"/>
      <c r="AG490" s="102"/>
      <c r="AH490" s="102"/>
      <c r="AI490" s="81"/>
      <c r="AJ490" s="372"/>
      <c r="AK490" s="284">
        <f t="shared" si="409"/>
        <v>11989000</v>
      </c>
      <c r="AL490" s="164" t="b">
        <f t="shared" si="410"/>
        <v>1</v>
      </c>
      <c r="AM490" s="328">
        <f t="shared" si="411"/>
        <v>0</v>
      </c>
      <c r="AN490" s="164"/>
      <c r="AO490" s="164"/>
      <c r="AP490" s="284">
        <f t="shared" si="361"/>
        <v>11989000</v>
      </c>
      <c r="AQ490" s="164" t="b">
        <f t="shared" si="362"/>
        <v>1</v>
      </c>
      <c r="AR490" s="164"/>
      <c r="AS490" s="164"/>
      <c r="AU490" s="335" t="e">
        <f t="shared" si="418"/>
        <v>#REF!</v>
      </c>
      <c r="AV490" s="72" t="e">
        <f t="shared" si="419"/>
        <v>#REF!</v>
      </c>
      <c r="AW490" s="335" t="e">
        <f t="shared" si="413"/>
        <v>#REF!</v>
      </c>
      <c r="AX490" s="336">
        <f t="shared" si="414"/>
        <v>11989000</v>
      </c>
      <c r="AY490" s="152" t="b">
        <f t="shared" si="415"/>
        <v>1</v>
      </c>
    </row>
    <row r="491" spans="1:51" s="80" customFormat="1">
      <c r="A491" s="337"/>
      <c r="B491" s="338"/>
      <c r="C491" s="339"/>
      <c r="D491" s="339"/>
      <c r="E491" s="88" t="s">
        <v>20</v>
      </c>
      <c r="F491" s="71" t="s">
        <v>21</v>
      </c>
      <c r="G491" s="87">
        <v>5327000</v>
      </c>
      <c r="H491" s="87"/>
      <c r="I491" s="102">
        <v>1500000</v>
      </c>
      <c r="J491" s="102">
        <f t="shared" si="425"/>
        <v>-1500000</v>
      </c>
      <c r="K491" s="102">
        <f t="shared" si="428"/>
        <v>5327000</v>
      </c>
      <c r="L491" s="102">
        <v>1218900</v>
      </c>
      <c r="M491" s="102">
        <f t="shared" si="426"/>
        <v>4108100</v>
      </c>
      <c r="N491" s="102"/>
      <c r="O491" s="102"/>
      <c r="P491" s="102">
        <f t="shared" si="427"/>
        <v>0</v>
      </c>
      <c r="Q491" s="102"/>
      <c r="R491" s="102"/>
      <c r="S491" s="102"/>
      <c r="T491" s="102"/>
      <c r="U491" s="102"/>
      <c r="V491" s="102"/>
      <c r="W491" s="102"/>
      <c r="X491" s="102"/>
      <c r="Y491" s="102"/>
      <c r="Z491" s="102"/>
      <c r="AA491" s="102"/>
      <c r="AB491" s="102"/>
      <c r="AC491" s="102"/>
      <c r="AD491" s="102"/>
      <c r="AE491" s="102"/>
      <c r="AF491" s="102"/>
      <c r="AG491" s="102"/>
      <c r="AH491" s="102"/>
      <c r="AI491" s="81"/>
      <c r="AJ491" s="372"/>
      <c r="AK491" s="284">
        <f t="shared" si="409"/>
        <v>5327000</v>
      </c>
      <c r="AL491" s="164" t="b">
        <f t="shared" si="410"/>
        <v>1</v>
      </c>
      <c r="AM491" s="328">
        <f t="shared" si="411"/>
        <v>0</v>
      </c>
      <c r="AN491" s="164"/>
      <c r="AO491" s="164"/>
      <c r="AP491" s="284">
        <f t="shared" si="361"/>
        <v>5327000</v>
      </c>
      <c r="AQ491" s="164" t="b">
        <f t="shared" si="362"/>
        <v>1</v>
      </c>
      <c r="AR491" s="164"/>
      <c r="AS491" s="164"/>
      <c r="AU491" s="335">
        <f t="shared" si="418"/>
        <v>10654000</v>
      </c>
      <c r="AV491" s="72" t="b">
        <f t="shared" si="419"/>
        <v>0</v>
      </c>
      <c r="AW491" s="335">
        <f t="shared" si="413"/>
        <v>2718900</v>
      </c>
      <c r="AX491" s="336">
        <f t="shared" si="414"/>
        <v>5327000</v>
      </c>
      <c r="AY491" s="152" t="b">
        <f t="shared" si="415"/>
        <v>1</v>
      </c>
    </row>
    <row r="492" spans="1:51" s="80" customFormat="1">
      <c r="A492" s="337"/>
      <c r="B492" s="338"/>
      <c r="C492" s="339"/>
      <c r="D492" s="339"/>
      <c r="E492" s="88"/>
      <c r="F492" s="71"/>
      <c r="G492" s="87"/>
      <c r="H492" s="87"/>
      <c r="I492" s="102"/>
      <c r="J492" s="102"/>
      <c r="K492" s="102"/>
      <c r="L492" s="102"/>
      <c r="M492" s="102"/>
      <c r="N492" s="102"/>
      <c r="O492" s="102"/>
      <c r="P492" s="102"/>
      <c r="Q492" s="102"/>
      <c r="R492" s="102"/>
      <c r="S492" s="102"/>
      <c r="T492" s="102"/>
      <c r="U492" s="102"/>
      <c r="V492" s="102"/>
      <c r="W492" s="102"/>
      <c r="X492" s="102"/>
      <c r="Y492" s="102"/>
      <c r="Z492" s="102"/>
      <c r="AA492" s="102"/>
      <c r="AB492" s="102"/>
      <c r="AC492" s="102"/>
      <c r="AD492" s="102"/>
      <c r="AE492" s="102"/>
      <c r="AF492" s="102"/>
      <c r="AG492" s="102"/>
      <c r="AH492" s="102"/>
      <c r="AI492" s="81"/>
      <c r="AJ492" s="372"/>
      <c r="AK492" s="284"/>
      <c r="AL492" s="164"/>
      <c r="AM492" s="328"/>
      <c r="AN492" s="164"/>
      <c r="AO492" s="164"/>
      <c r="AP492" s="284">
        <f t="shared" si="361"/>
        <v>0</v>
      </c>
      <c r="AQ492" s="164" t="b">
        <f t="shared" si="362"/>
        <v>1</v>
      </c>
      <c r="AR492" s="164"/>
      <c r="AS492" s="164"/>
      <c r="AU492" s="335"/>
      <c r="AV492" s="72"/>
      <c r="AW492" s="335"/>
      <c r="AX492" s="336"/>
      <c r="AY492" s="152"/>
    </row>
    <row r="493" spans="1:51" s="80" customFormat="1">
      <c r="A493" s="337"/>
      <c r="B493" s="338"/>
      <c r="C493" s="339"/>
      <c r="D493" s="339"/>
      <c r="E493" s="88"/>
      <c r="F493" s="71"/>
      <c r="G493" s="87"/>
      <c r="H493" s="87"/>
      <c r="I493" s="102"/>
      <c r="J493" s="102"/>
      <c r="K493" s="102"/>
      <c r="L493" s="102"/>
      <c r="M493" s="102"/>
      <c r="N493" s="102"/>
      <c r="O493" s="102"/>
      <c r="P493" s="102"/>
      <c r="Q493" s="102"/>
      <c r="R493" s="102"/>
      <c r="S493" s="102"/>
      <c r="T493" s="102"/>
      <c r="U493" s="102"/>
      <c r="V493" s="102"/>
      <c r="W493" s="102"/>
      <c r="X493" s="102"/>
      <c r="Y493" s="102"/>
      <c r="Z493" s="102"/>
      <c r="AA493" s="102"/>
      <c r="AB493" s="102"/>
      <c r="AC493" s="102"/>
      <c r="AD493" s="102"/>
      <c r="AE493" s="102"/>
      <c r="AF493" s="102"/>
      <c r="AG493" s="102"/>
      <c r="AH493" s="102"/>
      <c r="AI493" s="81"/>
      <c r="AJ493" s="372"/>
      <c r="AK493" s="284"/>
      <c r="AL493" s="164"/>
      <c r="AM493" s="328"/>
      <c r="AN493" s="164"/>
      <c r="AO493" s="164"/>
      <c r="AP493" s="284">
        <f t="shared" si="361"/>
        <v>0</v>
      </c>
      <c r="AQ493" s="164" t="b">
        <f t="shared" si="362"/>
        <v>1</v>
      </c>
      <c r="AR493" s="164"/>
      <c r="AS493" s="164"/>
      <c r="AU493" s="335"/>
      <c r="AV493" s="72"/>
      <c r="AW493" s="335"/>
      <c r="AX493" s="336"/>
      <c r="AY493" s="152"/>
    </row>
    <row r="494" spans="1:51" s="80" customFormat="1">
      <c r="A494" s="337"/>
      <c r="B494" s="338"/>
      <c r="C494" s="339"/>
      <c r="D494" s="339"/>
      <c r="E494" s="88"/>
      <c r="F494" s="71"/>
      <c r="G494" s="87"/>
      <c r="H494" s="87"/>
      <c r="I494" s="102"/>
      <c r="J494" s="102"/>
      <c r="K494" s="102"/>
      <c r="L494" s="102"/>
      <c r="M494" s="102"/>
      <c r="N494" s="102"/>
      <c r="O494" s="102"/>
      <c r="P494" s="102"/>
      <c r="Q494" s="102"/>
      <c r="R494" s="102"/>
      <c r="S494" s="102"/>
      <c r="T494" s="102"/>
      <c r="U494" s="102"/>
      <c r="V494" s="102"/>
      <c r="W494" s="102"/>
      <c r="X494" s="102"/>
      <c r="Y494" s="102"/>
      <c r="Z494" s="102"/>
      <c r="AA494" s="102"/>
      <c r="AB494" s="102"/>
      <c r="AC494" s="102"/>
      <c r="AD494" s="102"/>
      <c r="AE494" s="102"/>
      <c r="AF494" s="102"/>
      <c r="AG494" s="102"/>
      <c r="AH494" s="102"/>
      <c r="AI494" s="81"/>
      <c r="AJ494" s="372"/>
      <c r="AK494" s="284"/>
      <c r="AL494" s="164"/>
      <c r="AM494" s="328"/>
      <c r="AN494" s="164"/>
      <c r="AO494" s="164"/>
      <c r="AP494" s="284">
        <f t="shared" si="361"/>
        <v>0</v>
      </c>
      <c r="AQ494" s="164" t="b">
        <f t="shared" si="362"/>
        <v>1</v>
      </c>
      <c r="AR494" s="164"/>
      <c r="AS494" s="164"/>
      <c r="AU494" s="335"/>
      <c r="AV494" s="72"/>
      <c r="AW494" s="335"/>
      <c r="AX494" s="336"/>
      <c r="AY494" s="152"/>
    </row>
    <row r="495" spans="1:51" s="80" customFormat="1">
      <c r="A495" s="476"/>
      <c r="B495" s="477"/>
      <c r="C495" s="478"/>
      <c r="D495" s="478"/>
      <c r="E495" s="479"/>
      <c r="F495" s="473"/>
      <c r="G495" s="480"/>
      <c r="H495" s="480"/>
      <c r="I495" s="414"/>
      <c r="J495" s="414"/>
      <c r="K495" s="414"/>
      <c r="L495" s="414"/>
      <c r="M495" s="414"/>
      <c r="N495" s="414"/>
      <c r="O495" s="414"/>
      <c r="P495" s="414"/>
      <c r="Q495" s="414"/>
      <c r="R495" s="414"/>
      <c r="S495" s="414"/>
      <c r="T495" s="414"/>
      <c r="U495" s="414"/>
      <c r="V495" s="414"/>
      <c r="W495" s="414"/>
      <c r="X495" s="414"/>
      <c r="Y495" s="414"/>
      <c r="Z495" s="414"/>
      <c r="AA495" s="414"/>
      <c r="AB495" s="414"/>
      <c r="AC495" s="414"/>
      <c r="AD495" s="414"/>
      <c r="AE495" s="414"/>
      <c r="AF495" s="414"/>
      <c r="AG495" s="414"/>
      <c r="AH495" s="414"/>
      <c r="AI495" s="251"/>
      <c r="AJ495" s="372"/>
      <c r="AK495" s="284"/>
      <c r="AL495" s="164"/>
      <c r="AM495" s="328"/>
      <c r="AN495" s="164"/>
      <c r="AO495" s="164"/>
      <c r="AP495" s="284">
        <f t="shared" si="361"/>
        <v>0</v>
      </c>
      <c r="AQ495" s="164" t="b">
        <f t="shared" si="362"/>
        <v>1</v>
      </c>
      <c r="AR495" s="164"/>
      <c r="AS495" s="164"/>
      <c r="AU495" s="335"/>
      <c r="AV495" s="72"/>
      <c r="AW495" s="335"/>
      <c r="AX495" s="336"/>
      <c r="AY495" s="152"/>
    </row>
    <row r="496" spans="1:51" s="40" customFormat="1">
      <c r="A496" s="231"/>
      <c r="B496" s="44"/>
      <c r="C496" s="44"/>
      <c r="D496" s="44"/>
      <c r="E496" s="44"/>
      <c r="F496" s="232"/>
      <c r="G496" s="233"/>
      <c r="H496" s="233"/>
      <c r="I496" s="234"/>
      <c r="J496" s="234"/>
      <c r="K496" s="234"/>
      <c r="L496" s="234"/>
      <c r="M496" s="234"/>
      <c r="N496" s="234"/>
      <c r="O496" s="235"/>
      <c r="P496" s="235"/>
      <c r="Q496" s="235"/>
      <c r="R496" s="235"/>
      <c r="S496" s="235"/>
      <c r="T496" s="235"/>
      <c r="U496" s="235"/>
      <c r="V496" s="235"/>
      <c r="W496" s="235"/>
      <c r="X496" s="235"/>
      <c r="Y496" s="235"/>
      <c r="Z496" s="235"/>
      <c r="AA496" s="235"/>
      <c r="AB496" s="235"/>
      <c r="AC496" s="235"/>
      <c r="AD496" s="235"/>
      <c r="AE496" s="235"/>
      <c r="AF496" s="235"/>
      <c r="AG496" s="235"/>
      <c r="AH496" s="235"/>
      <c r="AI496" s="44"/>
      <c r="AJ496" s="374"/>
      <c r="AK496" s="284"/>
      <c r="AL496" s="164"/>
      <c r="AM496" s="232"/>
      <c r="AN496" s="232"/>
      <c r="AO496" s="232"/>
      <c r="AP496" s="284">
        <f t="shared" si="361"/>
        <v>0</v>
      </c>
      <c r="AQ496" s="164" t="b">
        <f t="shared" si="362"/>
        <v>1</v>
      </c>
      <c r="AR496" s="232"/>
      <c r="AS496" s="232"/>
      <c r="AT496" s="153"/>
      <c r="AU496" s="41"/>
      <c r="AV496" s="42"/>
      <c r="AW496" s="96"/>
      <c r="AX496" s="118"/>
      <c r="AY496" s="152"/>
    </row>
    <row r="497" spans="1:51" s="40" customFormat="1">
      <c r="A497" s="231"/>
      <c r="B497" s="44"/>
      <c r="C497" s="44"/>
      <c r="D497" s="44"/>
      <c r="E497" s="44"/>
      <c r="F497" s="232"/>
      <c r="G497" s="233"/>
      <c r="H497" s="233"/>
      <c r="I497" s="234"/>
      <c r="J497" s="234"/>
      <c r="K497" s="234"/>
      <c r="L497" s="234"/>
      <c r="M497" s="234"/>
      <c r="N497" s="234"/>
      <c r="O497" s="235"/>
      <c r="P497" s="235"/>
      <c r="Q497" s="235"/>
      <c r="R497" s="235"/>
      <c r="S497" s="235"/>
      <c r="T497" s="235"/>
      <c r="U497" s="235"/>
      <c r="V497" s="235"/>
      <c r="W497" s="235"/>
      <c r="X497" s="235"/>
      <c r="Y497" s="235"/>
      <c r="Z497" s="235"/>
      <c r="AA497" s="235"/>
      <c r="AB497" s="235"/>
      <c r="AC497" s="235"/>
      <c r="AD497" s="235"/>
      <c r="AE497" s="235"/>
      <c r="AF497" s="235"/>
      <c r="AG497" s="235"/>
      <c r="AH497" s="235"/>
      <c r="AI497" s="44"/>
      <c r="AJ497" s="374"/>
      <c r="AK497" s="284"/>
      <c r="AL497" s="164"/>
      <c r="AM497" s="232"/>
      <c r="AN497" s="232"/>
      <c r="AO497" s="232"/>
      <c r="AP497" s="284">
        <f t="shared" si="361"/>
        <v>0</v>
      </c>
      <c r="AQ497" s="164" t="b">
        <f t="shared" si="362"/>
        <v>1</v>
      </c>
      <c r="AR497" s="232"/>
      <c r="AS497" s="232"/>
      <c r="AT497" s="153"/>
      <c r="AU497" s="41"/>
      <c r="AV497" s="42"/>
      <c r="AW497" s="96"/>
      <c r="AX497" s="118"/>
      <c r="AY497" s="152"/>
    </row>
    <row r="498" spans="1:51" s="40" customFormat="1">
      <c r="A498" s="231"/>
      <c r="B498" s="44"/>
      <c r="C498" s="44"/>
      <c r="D498" s="44"/>
      <c r="E498" s="44"/>
      <c r="F498" s="232"/>
      <c r="G498" s="233"/>
      <c r="H498" s="233"/>
      <c r="I498" s="234"/>
      <c r="J498" s="234"/>
      <c r="K498" s="234"/>
      <c r="L498" s="234"/>
      <c r="M498" s="234"/>
      <c r="N498" s="234"/>
      <c r="O498" s="235"/>
      <c r="P498" s="235"/>
      <c r="Q498" s="235"/>
      <c r="R498" s="235"/>
      <c r="S498" s="235"/>
      <c r="T498" s="235"/>
      <c r="U498" s="235"/>
      <c r="V498" s="235"/>
      <c r="W498" s="235"/>
      <c r="X498" s="235"/>
      <c r="Y498" s="235"/>
      <c r="Z498" s="235"/>
      <c r="AA498" s="235"/>
      <c r="AB498" s="235"/>
      <c r="AC498" s="235"/>
      <c r="AD498" s="235"/>
      <c r="AE498" s="235"/>
      <c r="AF498" s="235"/>
      <c r="AG498" s="235"/>
      <c r="AH498" s="235"/>
      <c r="AI498" s="44"/>
      <c r="AJ498" s="374"/>
      <c r="AK498" s="284"/>
      <c r="AL498" s="164"/>
      <c r="AM498" s="232"/>
      <c r="AN498" s="232"/>
      <c r="AO498" s="232"/>
      <c r="AP498" s="284">
        <f t="shared" si="361"/>
        <v>0</v>
      </c>
      <c r="AQ498" s="164" t="b">
        <f t="shared" si="362"/>
        <v>1</v>
      </c>
      <c r="AR498" s="232"/>
      <c r="AS498" s="232"/>
      <c r="AT498" s="153"/>
      <c r="AU498" s="41"/>
      <c r="AV498" s="42"/>
      <c r="AW498" s="96"/>
      <c r="AX498" s="118"/>
      <c r="AY498" s="152"/>
    </row>
    <row r="499" spans="1:51" s="40" customFormat="1">
      <c r="A499" s="231"/>
      <c r="B499" s="44"/>
      <c r="C499" s="44"/>
      <c r="D499" s="44"/>
      <c r="E499" s="44"/>
      <c r="F499" s="232"/>
      <c r="G499" s="233"/>
      <c r="H499" s="233"/>
      <c r="I499" s="234"/>
      <c r="J499" s="234"/>
      <c r="K499" s="234"/>
      <c r="L499" s="234"/>
      <c r="M499" s="234"/>
      <c r="N499" s="234"/>
      <c r="O499" s="235"/>
      <c r="P499" s="235"/>
      <c r="Q499" s="235"/>
      <c r="R499" s="235"/>
      <c r="S499" s="235"/>
      <c r="T499" s="235"/>
      <c r="U499" s="235"/>
      <c r="V499" s="235"/>
      <c r="W499" s="235"/>
      <c r="X499" s="235"/>
      <c r="Y499" s="235"/>
      <c r="Z499" s="235"/>
      <c r="AA499" s="235"/>
      <c r="AB499" s="235"/>
      <c r="AC499" s="235"/>
      <c r="AD499" s="235"/>
      <c r="AE499" s="235"/>
      <c r="AF499" s="235"/>
      <c r="AG499" s="235"/>
      <c r="AH499" s="235"/>
      <c r="AI499" s="44"/>
      <c r="AJ499" s="374"/>
      <c r="AK499" s="284">
        <f t="shared" si="323"/>
        <v>0</v>
      </c>
      <c r="AL499" s="164" t="b">
        <f t="shared" si="324"/>
        <v>1</v>
      </c>
      <c r="AM499" s="232"/>
      <c r="AN499" s="232"/>
      <c r="AO499" s="232"/>
      <c r="AP499" s="284">
        <f t="shared" si="361"/>
        <v>0</v>
      </c>
      <c r="AQ499" s="164" t="b">
        <f t="shared" si="362"/>
        <v>1</v>
      </c>
      <c r="AR499" s="232"/>
      <c r="AS499" s="232"/>
      <c r="AT499" s="153"/>
      <c r="AU499" s="41"/>
      <c r="AV499" s="42"/>
      <c r="AW499" s="96"/>
      <c r="AX499" s="118"/>
      <c r="AY499" s="152"/>
    </row>
    <row r="500" spans="1:51" s="40" customFormat="1">
      <c r="A500" s="231"/>
      <c r="B500" s="44"/>
      <c r="C500" s="44"/>
      <c r="D500" s="44"/>
      <c r="E500" s="44"/>
      <c r="F500" s="232"/>
      <c r="G500" s="233"/>
      <c r="H500" s="233"/>
      <c r="I500" s="234"/>
      <c r="J500" s="234"/>
      <c r="K500" s="234"/>
      <c r="L500" s="234"/>
      <c r="M500" s="234"/>
      <c r="N500" s="234"/>
      <c r="O500" s="235"/>
      <c r="P500" s="235"/>
      <c r="Q500" s="235"/>
      <c r="R500" s="235"/>
      <c r="S500" s="235"/>
      <c r="T500" s="235"/>
      <c r="U500" s="235"/>
      <c r="V500" s="235"/>
      <c r="W500" s="235"/>
      <c r="X500" s="235"/>
      <c r="Y500" s="235"/>
      <c r="Z500" s="235"/>
      <c r="AA500" s="235"/>
      <c r="AB500" s="235"/>
      <c r="AC500" s="235"/>
      <c r="AD500" s="235"/>
      <c r="AE500" s="235"/>
      <c r="AF500" s="235"/>
      <c r="AG500" s="235"/>
      <c r="AH500" s="235"/>
      <c r="AI500" s="44"/>
      <c r="AJ500" s="374"/>
      <c r="AK500" s="284">
        <f t="shared" si="323"/>
        <v>0</v>
      </c>
      <c r="AL500" s="164" t="b">
        <f t="shared" si="324"/>
        <v>1</v>
      </c>
      <c r="AM500" s="232"/>
      <c r="AN500" s="232"/>
      <c r="AO500" s="232"/>
      <c r="AP500" s="284">
        <f t="shared" ref="AP500:AP594" si="429">H500+K500+N500+Q500+T500+W500+Z500+AC500+AF500</f>
        <v>0</v>
      </c>
      <c r="AQ500" s="164" t="b">
        <f t="shared" si="362"/>
        <v>1</v>
      </c>
      <c r="AR500" s="232"/>
      <c r="AS500" s="232"/>
      <c r="AT500" s="153"/>
      <c r="AU500" s="41"/>
      <c r="AV500" s="42"/>
      <c r="AW500" s="96"/>
      <c r="AX500" s="118"/>
      <c r="AY500" s="152"/>
    </row>
    <row r="501" spans="1:51" s="40" customFormat="1">
      <c r="A501" s="231"/>
      <c r="B501" s="44"/>
      <c r="C501" s="44"/>
      <c r="D501" s="44"/>
      <c r="E501" s="44"/>
      <c r="F501" s="232"/>
      <c r="G501" s="233"/>
      <c r="H501" s="233"/>
      <c r="I501" s="234"/>
      <c r="J501" s="234"/>
      <c r="K501" s="234"/>
      <c r="L501" s="234"/>
      <c r="M501" s="234"/>
      <c r="N501" s="234"/>
      <c r="O501" s="235"/>
      <c r="P501" s="235"/>
      <c r="Q501" s="235"/>
      <c r="R501" s="235"/>
      <c r="S501" s="235"/>
      <c r="T501" s="235"/>
      <c r="U501" s="235"/>
      <c r="V501" s="235"/>
      <c r="W501" s="235"/>
      <c r="X501" s="235"/>
      <c r="Y501" s="235"/>
      <c r="Z501" s="235"/>
      <c r="AA501" s="235"/>
      <c r="AB501" s="235"/>
      <c r="AC501" s="235"/>
      <c r="AD501" s="235"/>
      <c r="AE501" s="235"/>
      <c r="AF501" s="235"/>
      <c r="AG501" s="235"/>
      <c r="AH501" s="235"/>
      <c r="AI501" s="44"/>
      <c r="AJ501" s="374"/>
      <c r="AK501" s="284">
        <f t="shared" si="323"/>
        <v>0</v>
      </c>
      <c r="AL501" s="164" t="b">
        <f t="shared" si="324"/>
        <v>1</v>
      </c>
      <c r="AM501" s="232"/>
      <c r="AN501" s="232"/>
      <c r="AO501" s="232"/>
      <c r="AP501" s="284">
        <f t="shared" si="429"/>
        <v>0</v>
      </c>
      <c r="AQ501" s="164" t="b">
        <f t="shared" ref="AQ501:AQ595" si="430">AP501=G501</f>
        <v>1</v>
      </c>
      <c r="AR501" s="232"/>
      <c r="AS501" s="232"/>
      <c r="AT501" s="153"/>
      <c r="AU501" s="41"/>
      <c r="AV501" s="42"/>
      <c r="AW501" s="96"/>
      <c r="AX501" s="118"/>
      <c r="AY501" s="152"/>
    </row>
    <row r="502" spans="1:51" s="40" customFormat="1">
      <c r="A502" s="231"/>
      <c r="B502" s="44"/>
      <c r="C502" s="44"/>
      <c r="D502" s="44"/>
      <c r="E502" s="44"/>
      <c r="F502" s="232"/>
      <c r="G502" s="233"/>
      <c r="H502" s="233"/>
      <c r="I502" s="234"/>
      <c r="J502" s="234"/>
      <c r="K502" s="234"/>
      <c r="L502" s="234"/>
      <c r="M502" s="234"/>
      <c r="N502" s="234"/>
      <c r="O502" s="235"/>
      <c r="P502" s="235"/>
      <c r="Q502" s="235"/>
      <c r="R502" s="235"/>
      <c r="S502" s="235"/>
      <c r="T502" s="235"/>
      <c r="U502" s="235"/>
      <c r="V502" s="235"/>
      <c r="W502" s="235"/>
      <c r="X502" s="235"/>
      <c r="Y502" s="235"/>
      <c r="Z502" s="235"/>
      <c r="AA502" s="235"/>
      <c r="AB502" s="235"/>
      <c r="AC502" s="235"/>
      <c r="AD502" s="235"/>
      <c r="AE502" s="235"/>
      <c r="AF502" s="235"/>
      <c r="AG502" s="235"/>
      <c r="AH502" s="235"/>
      <c r="AI502" s="44"/>
      <c r="AJ502" s="374"/>
      <c r="AK502" s="284">
        <f t="shared" si="323"/>
        <v>0</v>
      </c>
      <c r="AL502" s="164" t="b">
        <f t="shared" si="324"/>
        <v>1</v>
      </c>
      <c r="AM502" s="232"/>
      <c r="AN502" s="232"/>
      <c r="AO502" s="232"/>
      <c r="AP502" s="284">
        <f t="shared" si="429"/>
        <v>0</v>
      </c>
      <c r="AQ502" s="164" t="b">
        <f t="shared" si="430"/>
        <v>1</v>
      </c>
      <c r="AR502" s="232"/>
      <c r="AS502" s="232"/>
      <c r="AT502" s="153"/>
      <c r="AU502" s="41"/>
      <c r="AV502" s="42"/>
      <c r="AW502" s="96"/>
      <c r="AX502" s="118"/>
      <c r="AY502" s="152"/>
    </row>
    <row r="503" spans="1:51" s="40" customFormat="1">
      <c r="A503" s="231"/>
      <c r="B503" s="44"/>
      <c r="C503" s="44"/>
      <c r="D503" s="44"/>
      <c r="E503" s="44"/>
      <c r="F503" s="232"/>
      <c r="G503" s="233"/>
      <c r="H503" s="233"/>
      <c r="I503" s="234"/>
      <c r="J503" s="234"/>
      <c r="K503" s="234"/>
      <c r="L503" s="234"/>
      <c r="M503" s="234"/>
      <c r="N503" s="234"/>
      <c r="O503" s="235"/>
      <c r="P503" s="235"/>
      <c r="Q503" s="235"/>
      <c r="R503" s="235"/>
      <c r="S503" s="235"/>
      <c r="T503" s="235"/>
      <c r="U503" s="235"/>
      <c r="V503" s="235"/>
      <c r="W503" s="235"/>
      <c r="X503" s="235"/>
      <c r="Y503" s="235"/>
      <c r="Z503" s="235"/>
      <c r="AA503" s="235"/>
      <c r="AB503" s="235"/>
      <c r="AC503" s="235"/>
      <c r="AD503" s="235"/>
      <c r="AE503" s="235"/>
      <c r="AF503" s="235"/>
      <c r="AG503" s="235"/>
      <c r="AH503" s="235"/>
      <c r="AI503" s="44"/>
      <c r="AJ503" s="374"/>
      <c r="AK503" s="284">
        <f t="shared" si="323"/>
        <v>0</v>
      </c>
      <c r="AL503" s="164" t="b">
        <f t="shared" si="324"/>
        <v>1</v>
      </c>
      <c r="AM503" s="232"/>
      <c r="AN503" s="232"/>
      <c r="AO503" s="232"/>
      <c r="AP503" s="284">
        <f t="shared" si="429"/>
        <v>0</v>
      </c>
      <c r="AQ503" s="164" t="b">
        <f t="shared" si="430"/>
        <v>1</v>
      </c>
      <c r="AR503" s="232"/>
      <c r="AS503" s="232"/>
      <c r="AT503" s="153"/>
      <c r="AU503" s="41"/>
      <c r="AV503" s="42"/>
      <c r="AW503" s="96"/>
      <c r="AX503" s="118"/>
      <c r="AY503" s="152"/>
    </row>
    <row r="504" spans="1:51" s="40" customFormat="1">
      <c r="A504" s="231"/>
      <c r="B504" s="44"/>
      <c r="C504" s="44"/>
      <c r="D504" s="44"/>
      <c r="E504" s="44"/>
      <c r="F504" s="232"/>
      <c r="G504" s="233"/>
      <c r="H504" s="233"/>
      <c r="I504" s="234"/>
      <c r="J504" s="234"/>
      <c r="K504" s="234"/>
      <c r="L504" s="234"/>
      <c r="M504" s="234"/>
      <c r="N504" s="234"/>
      <c r="O504" s="235"/>
      <c r="P504" s="235"/>
      <c r="Q504" s="235"/>
      <c r="R504" s="235"/>
      <c r="S504" s="235"/>
      <c r="T504" s="235"/>
      <c r="U504" s="235"/>
      <c r="V504" s="235"/>
      <c r="W504" s="235"/>
      <c r="X504" s="235"/>
      <c r="Y504" s="235"/>
      <c r="Z504" s="235"/>
      <c r="AA504" s="235"/>
      <c r="AB504" s="235"/>
      <c r="AC504" s="235"/>
      <c r="AD504" s="235"/>
      <c r="AE504" s="235"/>
      <c r="AF504" s="235"/>
      <c r="AG504" s="235"/>
      <c r="AH504" s="235"/>
      <c r="AI504" s="44"/>
      <c r="AJ504" s="374"/>
      <c r="AK504" s="284">
        <f t="shared" si="323"/>
        <v>0</v>
      </c>
      <c r="AL504" s="164" t="b">
        <f t="shared" si="324"/>
        <v>1</v>
      </c>
      <c r="AM504" s="232"/>
      <c r="AN504" s="232"/>
      <c r="AO504" s="232"/>
      <c r="AP504" s="284">
        <f t="shared" si="429"/>
        <v>0</v>
      </c>
      <c r="AQ504" s="164" t="b">
        <f t="shared" si="430"/>
        <v>1</v>
      </c>
      <c r="AR504" s="232"/>
      <c r="AS504" s="232"/>
      <c r="AT504" s="153"/>
      <c r="AU504" s="41"/>
      <c r="AV504" s="42"/>
      <c r="AW504" s="96"/>
      <c r="AX504" s="118"/>
      <c r="AY504" s="152"/>
    </row>
    <row r="505" spans="1:51" s="40" customFormat="1">
      <c r="A505" s="231"/>
      <c r="B505" s="44"/>
      <c r="C505" s="44"/>
      <c r="D505" s="44"/>
      <c r="E505" s="44"/>
      <c r="F505" s="232"/>
      <c r="G505" s="233"/>
      <c r="H505" s="233"/>
      <c r="I505" s="234"/>
      <c r="J505" s="234"/>
      <c r="K505" s="234"/>
      <c r="L505" s="234"/>
      <c r="M505" s="234"/>
      <c r="N505" s="234"/>
      <c r="O505" s="235"/>
      <c r="P505" s="235"/>
      <c r="Q505" s="235"/>
      <c r="R505" s="235"/>
      <c r="S505" s="235"/>
      <c r="T505" s="235"/>
      <c r="U505" s="235"/>
      <c r="V505" s="235"/>
      <c r="W505" s="235"/>
      <c r="X505" s="235"/>
      <c r="Y505" s="235"/>
      <c r="Z505" s="235"/>
      <c r="AA505" s="235"/>
      <c r="AB505" s="235"/>
      <c r="AC505" s="235"/>
      <c r="AD505" s="235"/>
      <c r="AE505" s="235"/>
      <c r="AF505" s="235"/>
      <c r="AG505" s="235"/>
      <c r="AH505" s="235"/>
      <c r="AI505" s="44"/>
      <c r="AJ505" s="374"/>
      <c r="AK505" s="284">
        <f t="shared" si="323"/>
        <v>0</v>
      </c>
      <c r="AL505" s="164" t="b">
        <f t="shared" si="324"/>
        <v>1</v>
      </c>
      <c r="AM505" s="232"/>
      <c r="AN505" s="232"/>
      <c r="AO505" s="232"/>
      <c r="AP505" s="284">
        <f t="shared" si="429"/>
        <v>0</v>
      </c>
      <c r="AQ505" s="164" t="b">
        <f t="shared" si="430"/>
        <v>1</v>
      </c>
      <c r="AR505" s="232"/>
      <c r="AS505" s="232"/>
      <c r="AT505" s="153"/>
      <c r="AU505" s="41"/>
      <c r="AV505" s="42"/>
      <c r="AW505" s="96"/>
      <c r="AX505" s="118"/>
      <c r="AY505" s="152"/>
    </row>
    <row r="506" spans="1:51" s="40" customFormat="1">
      <c r="A506" s="231"/>
      <c r="B506" s="44"/>
      <c r="C506" s="44"/>
      <c r="D506" s="44"/>
      <c r="E506" s="44"/>
      <c r="F506" s="232"/>
      <c r="G506" s="233"/>
      <c r="H506" s="233"/>
      <c r="I506" s="234"/>
      <c r="J506" s="234"/>
      <c r="K506" s="234"/>
      <c r="L506" s="234"/>
      <c r="M506" s="234"/>
      <c r="N506" s="234"/>
      <c r="O506" s="235"/>
      <c r="P506" s="235"/>
      <c r="Q506" s="235"/>
      <c r="R506" s="235"/>
      <c r="S506" s="235"/>
      <c r="T506" s="235"/>
      <c r="U506" s="235"/>
      <c r="V506" s="235"/>
      <c r="W506" s="235"/>
      <c r="X506" s="235"/>
      <c r="Y506" s="235"/>
      <c r="Z506" s="235"/>
      <c r="AA506" s="235"/>
      <c r="AB506" s="235"/>
      <c r="AC506" s="235"/>
      <c r="AD506" s="235"/>
      <c r="AE506" s="235"/>
      <c r="AF506" s="235"/>
      <c r="AG506" s="235"/>
      <c r="AH506" s="235"/>
      <c r="AI506" s="44"/>
      <c r="AJ506" s="374"/>
      <c r="AK506" s="284"/>
      <c r="AL506" s="164"/>
      <c r="AM506" s="232"/>
      <c r="AN506" s="232"/>
      <c r="AO506" s="232"/>
      <c r="AP506" s="284"/>
      <c r="AQ506" s="164"/>
      <c r="AR506" s="232"/>
      <c r="AS506" s="232"/>
      <c r="AT506" s="153"/>
      <c r="AU506" s="41"/>
      <c r="AV506" s="42"/>
      <c r="AW506" s="96"/>
      <c r="AX506" s="118"/>
      <c r="AY506" s="152"/>
    </row>
    <row r="507" spans="1:51" s="40" customFormat="1">
      <c r="A507" s="231"/>
      <c r="B507" s="44"/>
      <c r="C507" s="44"/>
      <c r="D507" s="44"/>
      <c r="E507" s="44"/>
      <c r="F507" s="232"/>
      <c r="G507" s="233"/>
      <c r="H507" s="233"/>
      <c r="I507" s="234"/>
      <c r="J507" s="234"/>
      <c r="K507" s="234"/>
      <c r="L507" s="234"/>
      <c r="M507" s="234"/>
      <c r="N507" s="234"/>
      <c r="O507" s="235"/>
      <c r="P507" s="235"/>
      <c r="Q507" s="235"/>
      <c r="R507" s="235"/>
      <c r="S507" s="235"/>
      <c r="T507" s="235"/>
      <c r="U507" s="235"/>
      <c r="V507" s="235"/>
      <c r="W507" s="235"/>
      <c r="X507" s="235"/>
      <c r="Y507" s="235"/>
      <c r="Z507" s="235"/>
      <c r="AA507" s="235"/>
      <c r="AB507" s="235"/>
      <c r="AC507" s="235"/>
      <c r="AD507" s="235"/>
      <c r="AE507" s="235"/>
      <c r="AF507" s="235"/>
      <c r="AG507" s="235"/>
      <c r="AH507" s="235"/>
      <c r="AI507" s="44"/>
      <c r="AJ507" s="374"/>
      <c r="AK507" s="284"/>
      <c r="AL507" s="164"/>
      <c r="AM507" s="232"/>
      <c r="AN507" s="232"/>
      <c r="AO507" s="232"/>
      <c r="AP507" s="284"/>
      <c r="AQ507" s="164"/>
      <c r="AR507" s="232"/>
      <c r="AS507" s="232"/>
      <c r="AT507" s="153"/>
      <c r="AU507" s="41"/>
      <c r="AV507" s="42"/>
      <c r="AW507" s="96"/>
      <c r="AX507" s="118"/>
      <c r="AY507" s="152"/>
    </row>
    <row r="508" spans="1:51" s="40" customFormat="1">
      <c r="A508" s="231"/>
      <c r="B508" s="44"/>
      <c r="C508" s="44"/>
      <c r="D508" s="44"/>
      <c r="E508" s="44"/>
      <c r="F508" s="232"/>
      <c r="G508" s="233"/>
      <c r="H508" s="233"/>
      <c r="I508" s="234"/>
      <c r="J508" s="234"/>
      <c r="K508" s="234"/>
      <c r="L508" s="234"/>
      <c r="M508" s="234"/>
      <c r="N508" s="234"/>
      <c r="O508" s="235"/>
      <c r="P508" s="235"/>
      <c r="Q508" s="235"/>
      <c r="R508" s="235"/>
      <c r="S508" s="235"/>
      <c r="T508" s="235"/>
      <c r="U508" s="235"/>
      <c r="V508" s="235"/>
      <c r="W508" s="235"/>
      <c r="X508" s="235"/>
      <c r="Y508" s="235"/>
      <c r="Z508" s="235"/>
      <c r="AA508" s="235"/>
      <c r="AB508" s="235"/>
      <c r="AC508" s="235"/>
      <c r="AD508" s="235"/>
      <c r="AE508" s="235"/>
      <c r="AF508" s="235"/>
      <c r="AG508" s="235"/>
      <c r="AH508" s="235"/>
      <c r="AI508" s="44"/>
      <c r="AJ508" s="374"/>
      <c r="AK508" s="284"/>
      <c r="AL508" s="164"/>
      <c r="AM508" s="232"/>
      <c r="AN508" s="232"/>
      <c r="AO508" s="232"/>
      <c r="AP508" s="284"/>
      <c r="AQ508" s="164"/>
      <c r="AR508" s="232"/>
      <c r="AS508" s="232"/>
      <c r="AT508" s="153"/>
      <c r="AU508" s="41"/>
      <c r="AV508" s="42"/>
      <c r="AW508" s="96"/>
      <c r="AX508" s="118"/>
      <c r="AY508" s="152"/>
    </row>
    <row r="509" spans="1:51" s="40" customFormat="1">
      <c r="A509" s="231"/>
      <c r="B509" s="44"/>
      <c r="C509" s="44"/>
      <c r="D509" s="44"/>
      <c r="E509" s="44"/>
      <c r="F509" s="232"/>
      <c r="G509" s="233"/>
      <c r="H509" s="233"/>
      <c r="I509" s="234"/>
      <c r="J509" s="234"/>
      <c r="K509" s="234"/>
      <c r="L509" s="234"/>
      <c r="M509" s="234"/>
      <c r="N509" s="234"/>
      <c r="O509" s="235"/>
      <c r="P509" s="235"/>
      <c r="Q509" s="235"/>
      <c r="R509" s="235"/>
      <c r="S509" s="235"/>
      <c r="T509" s="235"/>
      <c r="U509" s="235"/>
      <c r="V509" s="235"/>
      <c r="W509" s="235"/>
      <c r="X509" s="235"/>
      <c r="Y509" s="235"/>
      <c r="Z509" s="235"/>
      <c r="AA509" s="235"/>
      <c r="AB509" s="235"/>
      <c r="AC509" s="235"/>
      <c r="AD509" s="235"/>
      <c r="AE509" s="235"/>
      <c r="AF509" s="235"/>
      <c r="AG509" s="235"/>
      <c r="AH509" s="235"/>
      <c r="AI509" s="44"/>
      <c r="AJ509" s="374"/>
      <c r="AK509" s="284"/>
      <c r="AL509" s="164"/>
      <c r="AM509" s="232"/>
      <c r="AN509" s="232"/>
      <c r="AO509" s="232"/>
      <c r="AP509" s="284"/>
      <c r="AQ509" s="164"/>
      <c r="AR509" s="232"/>
      <c r="AS509" s="232"/>
      <c r="AT509" s="153"/>
      <c r="AU509" s="41"/>
      <c r="AV509" s="42"/>
      <c r="AW509" s="96"/>
      <c r="AX509" s="118"/>
      <c r="AY509" s="152"/>
    </row>
    <row r="510" spans="1:51" s="40" customFormat="1">
      <c r="A510" s="231"/>
      <c r="B510" s="44"/>
      <c r="C510" s="44"/>
      <c r="D510" s="44"/>
      <c r="E510" s="44"/>
      <c r="F510" s="232"/>
      <c r="G510" s="233"/>
      <c r="H510" s="233"/>
      <c r="I510" s="234"/>
      <c r="J510" s="234"/>
      <c r="K510" s="234"/>
      <c r="L510" s="234"/>
      <c r="M510" s="234"/>
      <c r="N510" s="234"/>
      <c r="O510" s="235"/>
      <c r="P510" s="235"/>
      <c r="Q510" s="235"/>
      <c r="R510" s="235"/>
      <c r="S510" s="235"/>
      <c r="T510" s="235"/>
      <c r="U510" s="235"/>
      <c r="V510" s="235"/>
      <c r="W510" s="235"/>
      <c r="X510" s="235"/>
      <c r="Y510" s="235"/>
      <c r="Z510" s="235"/>
      <c r="AA510" s="235"/>
      <c r="AB510" s="235"/>
      <c r="AC510" s="235"/>
      <c r="AD510" s="235"/>
      <c r="AE510" s="235"/>
      <c r="AF510" s="235"/>
      <c r="AG510" s="235"/>
      <c r="AH510" s="235"/>
      <c r="AI510" s="44"/>
      <c r="AJ510" s="374"/>
      <c r="AK510" s="284"/>
      <c r="AL510" s="164"/>
      <c r="AM510" s="232"/>
      <c r="AN510" s="232"/>
      <c r="AO510" s="232"/>
      <c r="AP510" s="284"/>
      <c r="AQ510" s="164"/>
      <c r="AR510" s="232"/>
      <c r="AS510" s="232"/>
      <c r="AT510" s="153"/>
      <c r="AU510" s="41"/>
      <c r="AV510" s="42"/>
      <c r="AW510" s="96"/>
      <c r="AX510" s="118"/>
      <c r="AY510" s="152"/>
    </row>
    <row r="511" spans="1:51" s="40" customFormat="1">
      <c r="A511" s="231"/>
      <c r="B511" s="44"/>
      <c r="C511" s="44"/>
      <c r="D511" s="44"/>
      <c r="E511" s="44"/>
      <c r="F511" s="232"/>
      <c r="G511" s="233"/>
      <c r="H511" s="233"/>
      <c r="I511" s="234"/>
      <c r="J511" s="234"/>
      <c r="K511" s="234"/>
      <c r="L511" s="234"/>
      <c r="M511" s="234"/>
      <c r="N511" s="234"/>
      <c r="O511" s="235"/>
      <c r="P511" s="235"/>
      <c r="Q511" s="235"/>
      <c r="R511" s="235"/>
      <c r="S511" s="235"/>
      <c r="T511" s="235"/>
      <c r="U511" s="235"/>
      <c r="V511" s="235"/>
      <c r="W511" s="235"/>
      <c r="X511" s="235"/>
      <c r="Y511" s="235"/>
      <c r="Z511" s="235"/>
      <c r="AA511" s="235"/>
      <c r="AB511" s="235"/>
      <c r="AC511" s="235"/>
      <c r="AD511" s="235"/>
      <c r="AE511" s="235"/>
      <c r="AF511" s="235"/>
      <c r="AG511" s="235"/>
      <c r="AH511" s="235"/>
      <c r="AI511" s="44"/>
      <c r="AJ511" s="374"/>
      <c r="AK511" s="284">
        <f t="shared" si="323"/>
        <v>0</v>
      </c>
      <c r="AL511" s="164" t="b">
        <f t="shared" si="324"/>
        <v>1</v>
      </c>
      <c r="AM511" s="232"/>
      <c r="AN511" s="232"/>
      <c r="AO511" s="232"/>
      <c r="AP511" s="284">
        <f t="shared" si="429"/>
        <v>0</v>
      </c>
      <c r="AQ511" s="164" t="b">
        <f t="shared" si="430"/>
        <v>1</v>
      </c>
      <c r="AR511" s="232"/>
      <c r="AS511" s="232"/>
      <c r="AT511" s="153"/>
      <c r="AU511" s="41"/>
      <c r="AV511" s="42"/>
      <c r="AW511" s="96"/>
      <c r="AX511" s="118"/>
      <c r="AY511" s="152"/>
    </row>
    <row r="512" spans="1:51" s="40" customFormat="1">
      <c r="A512" s="231"/>
      <c r="B512" s="44"/>
      <c r="C512" s="44"/>
      <c r="D512" s="44"/>
      <c r="E512" s="44"/>
      <c r="F512" s="232"/>
      <c r="G512" s="233"/>
      <c r="H512" s="233"/>
      <c r="I512" s="234"/>
      <c r="J512" s="234"/>
      <c r="K512" s="234"/>
      <c r="L512" s="234"/>
      <c r="M512" s="234"/>
      <c r="N512" s="234"/>
      <c r="O512" s="235"/>
      <c r="P512" s="235"/>
      <c r="Q512" s="235"/>
      <c r="R512" s="235"/>
      <c r="S512" s="235"/>
      <c r="T512" s="235"/>
      <c r="U512" s="235"/>
      <c r="V512" s="235"/>
      <c r="W512" s="235"/>
      <c r="X512" s="235"/>
      <c r="Y512" s="235"/>
      <c r="Z512" s="235"/>
      <c r="AA512" s="235"/>
      <c r="AB512" s="235"/>
      <c r="AC512" s="235"/>
      <c r="AD512" s="235"/>
      <c r="AE512" s="235"/>
      <c r="AF512" s="235"/>
      <c r="AG512" s="235"/>
      <c r="AH512" s="235"/>
      <c r="AI512" s="44"/>
      <c r="AJ512" s="374"/>
      <c r="AK512" s="284"/>
      <c r="AL512" s="164"/>
      <c r="AM512" s="232"/>
      <c r="AN512" s="232"/>
      <c r="AO512" s="232"/>
      <c r="AP512" s="284"/>
      <c r="AQ512" s="164"/>
      <c r="AR512" s="232"/>
      <c r="AS512" s="232"/>
      <c r="AT512" s="153"/>
      <c r="AU512" s="41"/>
      <c r="AV512" s="42"/>
      <c r="AW512" s="96"/>
      <c r="AX512" s="118"/>
      <c r="AY512" s="152"/>
    </row>
    <row r="513" spans="1:51" s="40" customFormat="1">
      <c r="A513" s="231"/>
      <c r="B513" s="44"/>
      <c r="C513" s="44"/>
      <c r="D513" s="44"/>
      <c r="E513" s="44"/>
      <c r="F513" s="232"/>
      <c r="G513" s="233"/>
      <c r="H513" s="233"/>
      <c r="I513" s="234"/>
      <c r="J513" s="234"/>
      <c r="K513" s="234"/>
      <c r="L513" s="234"/>
      <c r="M513" s="234"/>
      <c r="N513" s="234"/>
      <c r="O513" s="235"/>
      <c r="P513" s="235"/>
      <c r="Q513" s="235"/>
      <c r="R513" s="235"/>
      <c r="S513" s="235"/>
      <c r="T513" s="235"/>
      <c r="U513" s="235"/>
      <c r="V513" s="235"/>
      <c r="W513" s="235"/>
      <c r="X513" s="235"/>
      <c r="Y513" s="235"/>
      <c r="Z513" s="235"/>
      <c r="AA513" s="235"/>
      <c r="AB513" s="235"/>
      <c r="AC513" s="235"/>
      <c r="AD513" s="235"/>
      <c r="AE513" s="235"/>
      <c r="AF513" s="235"/>
      <c r="AG513" s="235"/>
      <c r="AH513" s="235"/>
      <c r="AI513" s="44"/>
      <c r="AJ513" s="374"/>
      <c r="AK513" s="284"/>
      <c r="AL513" s="164"/>
      <c r="AM513" s="232"/>
      <c r="AN513" s="232"/>
      <c r="AO513" s="232"/>
      <c r="AP513" s="284"/>
      <c r="AQ513" s="164"/>
      <c r="AR513" s="232"/>
      <c r="AS513" s="232"/>
      <c r="AT513" s="153"/>
      <c r="AU513" s="41"/>
      <c r="AV513" s="42"/>
      <c r="AW513" s="96"/>
      <c r="AX513" s="118"/>
      <c r="AY513" s="152"/>
    </row>
    <row r="514" spans="1:51" s="40" customFormat="1">
      <c r="A514" s="231"/>
      <c r="B514" s="44"/>
      <c r="C514" s="44"/>
      <c r="D514" s="44"/>
      <c r="E514" s="44"/>
      <c r="F514" s="232"/>
      <c r="G514" s="233"/>
      <c r="H514" s="233"/>
      <c r="I514" s="234"/>
      <c r="J514" s="234"/>
      <c r="K514" s="234"/>
      <c r="L514" s="234"/>
      <c r="M514" s="234"/>
      <c r="N514" s="234"/>
      <c r="O514" s="235"/>
      <c r="P514" s="235"/>
      <c r="Q514" s="235"/>
      <c r="R514" s="235"/>
      <c r="S514" s="235"/>
      <c r="T514" s="235"/>
      <c r="U514" s="235"/>
      <c r="V514" s="235"/>
      <c r="W514" s="235"/>
      <c r="X514" s="235"/>
      <c r="Y514" s="235"/>
      <c r="Z514" s="235"/>
      <c r="AA514" s="235"/>
      <c r="AB514" s="235"/>
      <c r="AC514" s="235"/>
      <c r="AD514" s="235"/>
      <c r="AE514" s="235"/>
      <c r="AF514" s="235"/>
      <c r="AG514" s="235"/>
      <c r="AH514" s="235"/>
      <c r="AI514" s="44"/>
      <c r="AJ514" s="374"/>
      <c r="AK514" s="284"/>
      <c r="AL514" s="164"/>
      <c r="AM514" s="232"/>
      <c r="AN514" s="232"/>
      <c r="AO514" s="232"/>
      <c r="AP514" s="284"/>
      <c r="AQ514" s="164"/>
      <c r="AR514" s="232"/>
      <c r="AS514" s="232"/>
      <c r="AT514" s="153"/>
      <c r="AU514" s="41"/>
      <c r="AV514" s="42"/>
      <c r="AW514" s="96"/>
      <c r="AX514" s="118"/>
      <c r="AY514" s="152"/>
    </row>
    <row r="515" spans="1:51" s="40" customFormat="1">
      <c r="A515" s="231"/>
      <c r="B515" s="44"/>
      <c r="C515" s="44"/>
      <c r="D515" s="44"/>
      <c r="E515" s="44"/>
      <c r="F515" s="232"/>
      <c r="G515" s="233"/>
      <c r="H515" s="233"/>
      <c r="I515" s="234"/>
      <c r="J515" s="234"/>
      <c r="K515" s="234"/>
      <c r="L515" s="234"/>
      <c r="M515" s="234"/>
      <c r="N515" s="234"/>
      <c r="O515" s="235"/>
      <c r="P515" s="235"/>
      <c r="Q515" s="235"/>
      <c r="R515" s="235"/>
      <c r="S515" s="235"/>
      <c r="T515" s="235"/>
      <c r="U515" s="235"/>
      <c r="V515" s="235"/>
      <c r="W515" s="235"/>
      <c r="X515" s="235"/>
      <c r="Y515" s="235"/>
      <c r="Z515" s="235"/>
      <c r="AA515" s="235"/>
      <c r="AB515" s="235"/>
      <c r="AC515" s="235"/>
      <c r="AD515" s="235"/>
      <c r="AE515" s="235"/>
      <c r="AF515" s="235"/>
      <c r="AG515" s="235"/>
      <c r="AH515" s="235"/>
      <c r="AI515" s="44"/>
      <c r="AJ515" s="374"/>
      <c r="AK515" s="284"/>
      <c r="AL515" s="164"/>
      <c r="AM515" s="232"/>
      <c r="AN515" s="232"/>
      <c r="AO515" s="232"/>
      <c r="AP515" s="284"/>
      <c r="AQ515" s="164"/>
      <c r="AR515" s="232"/>
      <c r="AS515" s="232"/>
      <c r="AT515" s="153"/>
      <c r="AU515" s="41"/>
      <c r="AV515" s="42"/>
      <c r="AW515" s="96"/>
      <c r="AX515" s="118"/>
      <c r="AY515" s="152"/>
    </row>
    <row r="516" spans="1:51" s="40" customFormat="1">
      <c r="A516" s="231"/>
      <c r="B516" s="44"/>
      <c r="C516" s="44"/>
      <c r="D516" s="44"/>
      <c r="E516" s="44"/>
      <c r="F516" s="232"/>
      <c r="G516" s="233"/>
      <c r="H516" s="233"/>
      <c r="I516" s="234"/>
      <c r="J516" s="234"/>
      <c r="K516" s="234"/>
      <c r="L516" s="234"/>
      <c r="M516" s="234"/>
      <c r="N516" s="234"/>
      <c r="O516" s="235"/>
      <c r="P516" s="235"/>
      <c r="Q516" s="235"/>
      <c r="R516" s="235"/>
      <c r="S516" s="235"/>
      <c r="T516" s="235"/>
      <c r="U516" s="235"/>
      <c r="V516" s="235"/>
      <c r="W516" s="235"/>
      <c r="X516" s="235"/>
      <c r="Y516" s="235"/>
      <c r="Z516" s="235"/>
      <c r="AA516" s="235"/>
      <c r="AB516" s="235"/>
      <c r="AC516" s="235"/>
      <c r="AD516" s="235"/>
      <c r="AE516" s="235"/>
      <c r="AF516" s="235"/>
      <c r="AG516" s="235"/>
      <c r="AH516" s="235"/>
      <c r="AI516" s="44"/>
      <c r="AJ516" s="374"/>
      <c r="AK516" s="284"/>
      <c r="AL516" s="164"/>
      <c r="AM516" s="232"/>
      <c r="AN516" s="232"/>
      <c r="AO516" s="232"/>
      <c r="AP516" s="284"/>
      <c r="AQ516" s="164"/>
      <c r="AR516" s="232"/>
      <c r="AS516" s="232"/>
      <c r="AT516" s="153"/>
      <c r="AU516" s="41"/>
      <c r="AV516" s="42"/>
      <c r="AW516" s="96"/>
      <c r="AX516" s="118"/>
      <c r="AY516" s="152"/>
    </row>
    <row r="517" spans="1:51" s="40" customFormat="1">
      <c r="A517" s="231"/>
      <c r="B517" s="44"/>
      <c r="C517" s="44"/>
      <c r="D517" s="44"/>
      <c r="E517" s="44"/>
      <c r="F517" s="232"/>
      <c r="G517" s="233"/>
      <c r="H517" s="233"/>
      <c r="I517" s="234"/>
      <c r="J517" s="234"/>
      <c r="K517" s="234"/>
      <c r="L517" s="234"/>
      <c r="M517" s="234"/>
      <c r="N517" s="234"/>
      <c r="O517" s="235"/>
      <c r="P517" s="235"/>
      <c r="Q517" s="235"/>
      <c r="R517" s="235"/>
      <c r="S517" s="235"/>
      <c r="T517" s="235"/>
      <c r="U517" s="235"/>
      <c r="V517" s="235"/>
      <c r="W517" s="235"/>
      <c r="X517" s="235"/>
      <c r="Y517" s="235"/>
      <c r="Z517" s="235"/>
      <c r="AA517" s="235"/>
      <c r="AB517" s="235"/>
      <c r="AC517" s="235"/>
      <c r="AD517" s="235"/>
      <c r="AE517" s="235"/>
      <c r="AF517" s="235"/>
      <c r="AG517" s="235"/>
      <c r="AH517" s="235"/>
      <c r="AI517" s="44"/>
      <c r="AJ517" s="374"/>
      <c r="AK517" s="284">
        <f t="shared" si="323"/>
        <v>0</v>
      </c>
      <c r="AL517" s="164" t="b">
        <f t="shared" ref="AL517:AL554" si="431">AK517=G517</f>
        <v>1</v>
      </c>
      <c r="AM517" s="232"/>
      <c r="AN517" s="232"/>
      <c r="AO517" s="232"/>
      <c r="AP517" s="284">
        <f t="shared" si="429"/>
        <v>0</v>
      </c>
      <c r="AQ517" s="164" t="b">
        <f t="shared" si="430"/>
        <v>1</v>
      </c>
      <c r="AR517" s="232"/>
      <c r="AS517" s="232"/>
      <c r="AT517" s="153"/>
      <c r="AU517" s="41"/>
      <c r="AV517" s="42"/>
      <c r="AW517" s="96"/>
      <c r="AX517" s="118"/>
      <c r="AY517" s="152"/>
    </row>
    <row r="518" spans="1:51" s="40" customFormat="1">
      <c r="A518" s="231"/>
      <c r="B518" s="44"/>
      <c r="C518" s="44"/>
      <c r="D518" s="44"/>
      <c r="E518" s="44"/>
      <c r="F518" s="232"/>
      <c r="G518" s="233"/>
      <c r="H518" s="233"/>
      <c r="I518" s="234"/>
      <c r="J518" s="234"/>
      <c r="K518" s="234"/>
      <c r="L518" s="234"/>
      <c r="M518" s="234"/>
      <c r="N518" s="234"/>
      <c r="O518" s="235"/>
      <c r="P518" s="235"/>
      <c r="Q518" s="235"/>
      <c r="R518" s="235"/>
      <c r="S518" s="235"/>
      <c r="T518" s="235"/>
      <c r="U518" s="235"/>
      <c r="V518" s="235"/>
      <c r="W518" s="235"/>
      <c r="X518" s="235"/>
      <c r="Y518" s="235"/>
      <c r="Z518" s="235"/>
      <c r="AA518" s="235"/>
      <c r="AB518" s="235"/>
      <c r="AC518" s="235"/>
      <c r="AD518" s="235"/>
      <c r="AE518" s="235"/>
      <c r="AF518" s="235"/>
      <c r="AG518" s="235"/>
      <c r="AH518" s="235"/>
      <c r="AI518" s="44"/>
      <c r="AJ518" s="374"/>
      <c r="AK518" s="284">
        <f t="shared" si="323"/>
        <v>0</v>
      </c>
      <c r="AL518" s="164" t="b">
        <f t="shared" si="431"/>
        <v>1</v>
      </c>
      <c r="AM518" s="232"/>
      <c r="AN518" s="232"/>
      <c r="AO518" s="232"/>
      <c r="AP518" s="284">
        <f t="shared" si="429"/>
        <v>0</v>
      </c>
      <c r="AQ518" s="164" t="b">
        <f t="shared" si="430"/>
        <v>1</v>
      </c>
      <c r="AR518" s="232"/>
      <c r="AS518" s="232"/>
      <c r="AT518" s="153"/>
      <c r="AU518" s="41"/>
      <c r="AV518" s="42"/>
      <c r="AW518" s="96"/>
      <c r="AX518" s="118"/>
      <c r="AY518" s="152"/>
    </row>
    <row r="519" spans="1:51" s="40" customFormat="1">
      <c r="A519" s="231"/>
      <c r="B519" s="44"/>
      <c r="C519" s="44"/>
      <c r="D519" s="44"/>
      <c r="E519" s="44"/>
      <c r="F519" s="232"/>
      <c r="G519" s="233"/>
      <c r="H519" s="233"/>
      <c r="I519" s="234"/>
      <c r="J519" s="234"/>
      <c r="K519" s="234"/>
      <c r="L519" s="234"/>
      <c r="M519" s="234"/>
      <c r="N519" s="234"/>
      <c r="O519" s="235"/>
      <c r="P519" s="235"/>
      <c r="Q519" s="235"/>
      <c r="R519" s="235"/>
      <c r="S519" s="235"/>
      <c r="T519" s="235"/>
      <c r="U519" s="235"/>
      <c r="V519" s="235"/>
      <c r="W519" s="235"/>
      <c r="X519" s="235"/>
      <c r="Y519" s="235"/>
      <c r="Z519" s="235"/>
      <c r="AA519" s="235"/>
      <c r="AB519" s="235"/>
      <c r="AC519" s="235"/>
      <c r="AD519" s="235"/>
      <c r="AE519" s="235"/>
      <c r="AF519" s="235"/>
      <c r="AG519" s="235"/>
      <c r="AH519" s="235"/>
      <c r="AI519" s="44"/>
      <c r="AJ519" s="374"/>
      <c r="AK519" s="284"/>
      <c r="AL519" s="164"/>
      <c r="AM519" s="232"/>
      <c r="AN519" s="232"/>
      <c r="AO519" s="232"/>
      <c r="AP519" s="284"/>
      <c r="AQ519" s="164"/>
      <c r="AR519" s="232"/>
      <c r="AS519" s="232"/>
      <c r="AT519" s="153"/>
      <c r="AU519" s="41"/>
      <c r="AV519" s="42"/>
      <c r="AW519" s="96"/>
      <c r="AX519" s="118"/>
      <c r="AY519" s="152"/>
    </row>
    <row r="520" spans="1:51" s="40" customFormat="1">
      <c r="A520" s="231"/>
      <c r="B520" s="44"/>
      <c r="C520" s="44"/>
      <c r="D520" s="44"/>
      <c r="E520" s="44"/>
      <c r="F520" s="232"/>
      <c r="G520" s="233"/>
      <c r="H520" s="233"/>
      <c r="I520" s="234"/>
      <c r="J520" s="234"/>
      <c r="K520" s="234"/>
      <c r="L520" s="234"/>
      <c r="M520" s="234"/>
      <c r="N520" s="234"/>
      <c r="O520" s="235"/>
      <c r="P520" s="235"/>
      <c r="Q520" s="235"/>
      <c r="R520" s="235"/>
      <c r="S520" s="235"/>
      <c r="T520" s="235"/>
      <c r="U520" s="235"/>
      <c r="V520" s="235"/>
      <c r="W520" s="235"/>
      <c r="X520" s="235"/>
      <c r="Y520" s="235"/>
      <c r="Z520" s="235"/>
      <c r="AA520" s="235"/>
      <c r="AB520" s="235"/>
      <c r="AC520" s="235"/>
      <c r="AD520" s="235"/>
      <c r="AE520" s="235"/>
      <c r="AF520" s="235"/>
      <c r="AG520" s="235"/>
      <c r="AH520" s="235"/>
      <c r="AI520" s="44"/>
      <c r="AJ520" s="374"/>
      <c r="AK520" s="284"/>
      <c r="AL520" s="164"/>
      <c r="AM520" s="232"/>
      <c r="AN520" s="232"/>
      <c r="AO520" s="232"/>
      <c r="AP520" s="284"/>
      <c r="AQ520" s="164"/>
      <c r="AR520" s="232"/>
      <c r="AS520" s="232"/>
      <c r="AT520" s="153"/>
      <c r="AU520" s="41"/>
      <c r="AV520" s="42"/>
      <c r="AW520" s="96"/>
      <c r="AX520" s="118"/>
      <c r="AY520" s="152"/>
    </row>
    <row r="521" spans="1:51" s="40" customFormat="1">
      <c r="A521" s="231"/>
      <c r="B521" s="44"/>
      <c r="C521" s="44"/>
      <c r="D521" s="44"/>
      <c r="E521" s="44"/>
      <c r="F521" s="232"/>
      <c r="G521" s="233"/>
      <c r="H521" s="233"/>
      <c r="I521" s="234"/>
      <c r="J521" s="234"/>
      <c r="K521" s="234"/>
      <c r="L521" s="234"/>
      <c r="M521" s="234"/>
      <c r="N521" s="234"/>
      <c r="O521" s="235"/>
      <c r="P521" s="235"/>
      <c r="Q521" s="235"/>
      <c r="R521" s="235"/>
      <c r="S521" s="235"/>
      <c r="T521" s="235"/>
      <c r="U521" s="235"/>
      <c r="V521" s="235"/>
      <c r="W521" s="235"/>
      <c r="X521" s="235"/>
      <c r="Y521" s="235"/>
      <c r="Z521" s="235"/>
      <c r="AA521" s="235"/>
      <c r="AB521" s="235"/>
      <c r="AC521" s="235"/>
      <c r="AD521" s="235"/>
      <c r="AE521" s="235"/>
      <c r="AF521" s="235"/>
      <c r="AG521" s="235"/>
      <c r="AH521" s="235"/>
      <c r="AI521" s="44"/>
      <c r="AJ521" s="374"/>
      <c r="AK521" s="284"/>
      <c r="AL521" s="164"/>
      <c r="AM521" s="232"/>
      <c r="AN521" s="232"/>
      <c r="AO521" s="232"/>
      <c r="AP521" s="284"/>
      <c r="AQ521" s="164"/>
      <c r="AR521" s="232"/>
      <c r="AS521" s="232"/>
      <c r="AT521" s="153"/>
      <c r="AU521" s="41"/>
      <c r="AV521" s="42"/>
      <c r="AW521" s="96"/>
      <c r="AX521" s="118"/>
      <c r="AY521" s="152"/>
    </row>
    <row r="522" spans="1:51" s="40" customFormat="1">
      <c r="A522" s="231"/>
      <c r="B522" s="44"/>
      <c r="C522" s="44"/>
      <c r="D522" s="44"/>
      <c r="E522" s="44"/>
      <c r="F522" s="232"/>
      <c r="G522" s="233"/>
      <c r="H522" s="233"/>
      <c r="I522" s="234"/>
      <c r="J522" s="234"/>
      <c r="K522" s="234"/>
      <c r="L522" s="234"/>
      <c r="M522" s="234"/>
      <c r="N522" s="234"/>
      <c r="O522" s="235"/>
      <c r="P522" s="235"/>
      <c r="Q522" s="235"/>
      <c r="R522" s="235"/>
      <c r="S522" s="235"/>
      <c r="T522" s="235"/>
      <c r="U522" s="235"/>
      <c r="V522" s="235"/>
      <c r="W522" s="235"/>
      <c r="X522" s="235"/>
      <c r="Y522" s="235"/>
      <c r="Z522" s="235"/>
      <c r="AA522" s="235"/>
      <c r="AB522" s="235"/>
      <c r="AC522" s="235"/>
      <c r="AD522" s="235"/>
      <c r="AE522" s="235"/>
      <c r="AF522" s="235"/>
      <c r="AG522" s="235"/>
      <c r="AH522" s="235"/>
      <c r="AI522" s="44"/>
      <c r="AJ522" s="374"/>
      <c r="AK522" s="284">
        <f t="shared" si="323"/>
        <v>0</v>
      </c>
      <c r="AL522" s="164" t="b">
        <f t="shared" si="431"/>
        <v>1</v>
      </c>
      <c r="AM522" s="232"/>
      <c r="AN522" s="232"/>
      <c r="AO522" s="232"/>
      <c r="AP522" s="284">
        <f t="shared" si="429"/>
        <v>0</v>
      </c>
      <c r="AQ522" s="164" t="b">
        <f t="shared" si="430"/>
        <v>1</v>
      </c>
      <c r="AR522" s="232"/>
      <c r="AS522" s="232"/>
      <c r="AT522" s="153"/>
      <c r="AU522" s="41"/>
      <c r="AV522" s="42"/>
      <c r="AW522" s="96"/>
      <c r="AX522" s="118"/>
      <c r="AY522" s="152"/>
    </row>
    <row r="523" spans="1:51" s="40" customFormat="1">
      <c r="A523" s="231"/>
      <c r="B523" s="44"/>
      <c r="C523" s="44"/>
      <c r="D523" s="44"/>
      <c r="E523" s="44"/>
      <c r="F523" s="232"/>
      <c r="G523" s="233"/>
      <c r="H523" s="233"/>
      <c r="I523" s="234"/>
      <c r="J523" s="234"/>
      <c r="K523" s="234"/>
      <c r="L523" s="234"/>
      <c r="M523" s="234"/>
      <c r="N523" s="234"/>
      <c r="O523" s="235"/>
      <c r="P523" s="235"/>
      <c r="Q523" s="235"/>
      <c r="R523" s="235"/>
      <c r="S523" s="235"/>
      <c r="T523" s="235"/>
      <c r="U523" s="235"/>
      <c r="V523" s="235"/>
      <c r="W523" s="235"/>
      <c r="X523" s="235"/>
      <c r="Y523" s="235"/>
      <c r="Z523" s="235"/>
      <c r="AA523" s="235"/>
      <c r="AB523" s="235"/>
      <c r="AC523" s="235"/>
      <c r="AD523" s="235"/>
      <c r="AE523" s="235"/>
      <c r="AF523" s="235"/>
      <c r="AG523" s="235"/>
      <c r="AH523" s="235"/>
      <c r="AI523" s="44"/>
      <c r="AJ523" s="374"/>
      <c r="AK523" s="284">
        <f t="shared" si="323"/>
        <v>0</v>
      </c>
      <c r="AL523" s="164" t="b">
        <f t="shared" si="431"/>
        <v>1</v>
      </c>
      <c r="AM523" s="232"/>
      <c r="AN523" s="232"/>
      <c r="AO523" s="232"/>
      <c r="AP523" s="284">
        <f t="shared" si="429"/>
        <v>0</v>
      </c>
      <c r="AQ523" s="164" t="b">
        <f t="shared" si="430"/>
        <v>1</v>
      </c>
      <c r="AR523" s="232"/>
      <c r="AS523" s="232"/>
      <c r="AT523" s="153"/>
      <c r="AU523" s="41"/>
      <c r="AV523" s="42"/>
      <c r="AW523" s="96"/>
      <c r="AX523" s="118"/>
      <c r="AY523" s="152"/>
    </row>
    <row r="524" spans="1:51" s="40" customFormat="1">
      <c r="A524" s="231"/>
      <c r="B524" s="44"/>
      <c r="C524" s="44"/>
      <c r="D524" s="44"/>
      <c r="E524" s="44"/>
      <c r="F524" s="232"/>
      <c r="G524" s="233"/>
      <c r="H524" s="233"/>
      <c r="I524" s="234"/>
      <c r="J524" s="234"/>
      <c r="K524" s="234"/>
      <c r="L524" s="234"/>
      <c r="M524" s="234"/>
      <c r="N524" s="234"/>
      <c r="O524" s="235"/>
      <c r="P524" s="235"/>
      <c r="Q524" s="235"/>
      <c r="R524" s="235"/>
      <c r="S524" s="235"/>
      <c r="T524" s="235"/>
      <c r="U524" s="235"/>
      <c r="V524" s="235"/>
      <c r="W524" s="235"/>
      <c r="X524" s="235"/>
      <c r="Y524" s="235"/>
      <c r="Z524" s="235"/>
      <c r="AA524" s="235"/>
      <c r="AB524" s="235"/>
      <c r="AC524" s="235"/>
      <c r="AD524" s="235"/>
      <c r="AE524" s="235"/>
      <c r="AF524" s="235"/>
      <c r="AG524" s="235"/>
      <c r="AH524" s="235"/>
      <c r="AI524" s="44"/>
      <c r="AJ524" s="374"/>
      <c r="AK524" s="284">
        <f t="shared" si="323"/>
        <v>0</v>
      </c>
      <c r="AL524" s="164" t="b">
        <f t="shared" si="431"/>
        <v>1</v>
      </c>
      <c r="AM524" s="232"/>
      <c r="AN524" s="232"/>
      <c r="AO524" s="232"/>
      <c r="AP524" s="284">
        <f t="shared" si="429"/>
        <v>0</v>
      </c>
      <c r="AQ524" s="164" t="b">
        <f t="shared" si="430"/>
        <v>1</v>
      </c>
      <c r="AR524" s="232"/>
      <c r="AS524" s="232"/>
      <c r="AT524" s="153"/>
      <c r="AU524" s="41"/>
      <c r="AV524" s="42"/>
      <c r="AW524" s="96"/>
      <c r="AX524" s="118"/>
      <c r="AY524" s="152"/>
    </row>
    <row r="525" spans="1:51" s="40" customFormat="1">
      <c r="A525" s="231"/>
      <c r="B525" s="44"/>
      <c r="C525" s="44"/>
      <c r="D525" s="44"/>
      <c r="E525" s="44"/>
      <c r="F525" s="232"/>
      <c r="G525" s="233"/>
      <c r="H525" s="329"/>
      <c r="I525" s="234"/>
      <c r="J525" s="234"/>
      <c r="K525" s="234"/>
      <c r="L525" s="234"/>
      <c r="M525" s="234"/>
      <c r="N525" s="234"/>
      <c r="O525" s="235"/>
      <c r="P525" s="235"/>
      <c r="Q525" s="235"/>
      <c r="R525" s="235"/>
      <c r="S525" s="235"/>
      <c r="T525" s="235"/>
      <c r="U525" s="235"/>
      <c r="V525" s="235"/>
      <c r="W525" s="235"/>
      <c r="X525" s="235"/>
      <c r="Y525" s="235"/>
      <c r="Z525" s="235"/>
      <c r="AA525" s="235"/>
      <c r="AB525" s="235"/>
      <c r="AC525" s="235"/>
      <c r="AD525" s="235"/>
      <c r="AE525" s="235"/>
      <c r="AF525" s="235"/>
      <c r="AG525" s="235"/>
      <c r="AH525" s="235"/>
      <c r="AI525" s="44"/>
      <c r="AJ525" s="374"/>
      <c r="AK525" s="284">
        <f t="shared" si="323"/>
        <v>0</v>
      </c>
      <c r="AL525" s="164" t="b">
        <f t="shared" si="431"/>
        <v>1</v>
      </c>
      <c r="AM525" s="232"/>
      <c r="AN525" s="232"/>
      <c r="AO525" s="232"/>
      <c r="AP525" s="284">
        <f t="shared" si="429"/>
        <v>0</v>
      </c>
      <c r="AQ525" s="164" t="b">
        <f t="shared" si="430"/>
        <v>1</v>
      </c>
      <c r="AR525" s="232"/>
      <c r="AS525" s="232"/>
      <c r="AT525" s="153"/>
      <c r="AU525" s="41"/>
      <c r="AV525" s="42"/>
      <c r="AW525" s="96"/>
      <c r="AX525" s="118"/>
      <c r="AY525" s="152"/>
    </row>
    <row r="526" spans="1:51" s="40" customFormat="1">
      <c r="A526" s="231"/>
      <c r="B526" s="44"/>
      <c r="C526" s="44"/>
      <c r="D526" s="44"/>
      <c r="E526" s="44"/>
      <c r="F526" s="232"/>
      <c r="G526" s="233"/>
      <c r="H526" s="233"/>
      <c r="I526" s="234"/>
      <c r="J526" s="234"/>
      <c r="K526" s="234"/>
      <c r="L526" s="234"/>
      <c r="M526" s="234"/>
      <c r="N526" s="234"/>
      <c r="O526" s="235"/>
      <c r="P526" s="235"/>
      <c r="Q526" s="235"/>
      <c r="R526" s="235"/>
      <c r="S526" s="235"/>
      <c r="T526" s="235"/>
      <c r="U526" s="235"/>
      <c r="V526" s="235"/>
      <c r="W526" s="235"/>
      <c r="X526" s="235"/>
      <c r="Y526" s="235"/>
      <c r="Z526" s="235"/>
      <c r="AA526" s="235"/>
      <c r="AB526" s="235"/>
      <c r="AC526" s="235"/>
      <c r="AD526" s="235"/>
      <c r="AE526" s="235"/>
      <c r="AF526" s="235"/>
      <c r="AG526" s="235"/>
      <c r="AH526" s="235"/>
      <c r="AI526" s="44"/>
      <c r="AJ526" s="374"/>
      <c r="AK526" s="284">
        <f t="shared" si="323"/>
        <v>0</v>
      </c>
      <c r="AL526" s="164" t="b">
        <f t="shared" si="431"/>
        <v>1</v>
      </c>
      <c r="AM526" s="232"/>
      <c r="AN526" s="232"/>
      <c r="AO526" s="232"/>
      <c r="AP526" s="284">
        <f t="shared" si="429"/>
        <v>0</v>
      </c>
      <c r="AQ526" s="164" t="b">
        <f t="shared" si="430"/>
        <v>1</v>
      </c>
      <c r="AR526" s="232"/>
      <c r="AS526" s="232"/>
      <c r="AT526" s="153"/>
      <c r="AU526" s="41"/>
      <c r="AV526" s="42"/>
      <c r="AW526" s="96"/>
      <c r="AX526" s="118"/>
      <c r="AY526" s="152"/>
    </row>
    <row r="527" spans="1:51" s="40" customFormat="1">
      <c r="A527" s="231"/>
      <c r="B527" s="44"/>
      <c r="C527" s="44"/>
      <c r="D527" s="44"/>
      <c r="E527" s="44"/>
      <c r="F527" s="232"/>
      <c r="G527" s="233"/>
      <c r="H527" s="233"/>
      <c r="I527" s="234"/>
      <c r="J527" s="234"/>
      <c r="K527" s="234"/>
      <c r="L527" s="234"/>
      <c r="M527" s="234"/>
      <c r="N527" s="234"/>
      <c r="O527" s="235"/>
      <c r="P527" s="235"/>
      <c r="Q527" s="235"/>
      <c r="R527" s="235"/>
      <c r="S527" s="235"/>
      <c r="T527" s="235"/>
      <c r="U527" s="235"/>
      <c r="V527" s="235"/>
      <c r="W527" s="235"/>
      <c r="X527" s="235"/>
      <c r="Y527" s="235"/>
      <c r="Z527" s="235"/>
      <c r="AA527" s="235"/>
      <c r="AB527" s="235"/>
      <c r="AC527" s="235"/>
      <c r="AD527" s="235"/>
      <c r="AE527" s="235"/>
      <c r="AF527" s="235"/>
      <c r="AG527" s="235"/>
      <c r="AH527" s="235"/>
      <c r="AI527" s="44"/>
      <c r="AJ527" s="374"/>
      <c r="AK527" s="284"/>
      <c r="AL527" s="164"/>
      <c r="AM527" s="232"/>
      <c r="AN527" s="232"/>
      <c r="AO527" s="232"/>
      <c r="AP527" s="284"/>
      <c r="AQ527" s="164"/>
      <c r="AR527" s="232"/>
      <c r="AS527" s="232"/>
      <c r="AT527" s="153"/>
      <c r="AU527" s="41"/>
      <c r="AV527" s="42"/>
      <c r="AW527" s="96"/>
      <c r="AX527" s="118"/>
      <c r="AY527" s="152"/>
    </row>
    <row r="528" spans="1:51" s="40" customFormat="1">
      <c r="A528" s="231"/>
      <c r="B528" s="44"/>
      <c r="C528" s="44"/>
      <c r="D528" s="44"/>
      <c r="E528" s="44"/>
      <c r="F528" s="232"/>
      <c r="G528" s="233"/>
      <c r="H528" s="233"/>
      <c r="I528" s="234"/>
      <c r="J528" s="234"/>
      <c r="K528" s="234"/>
      <c r="L528" s="234"/>
      <c r="M528" s="234"/>
      <c r="N528" s="234"/>
      <c r="O528" s="235"/>
      <c r="P528" s="235"/>
      <c r="Q528" s="235"/>
      <c r="R528" s="235"/>
      <c r="S528" s="235"/>
      <c r="T528" s="235"/>
      <c r="U528" s="235"/>
      <c r="V528" s="235"/>
      <c r="W528" s="235"/>
      <c r="X528" s="235"/>
      <c r="Y528" s="235"/>
      <c r="Z528" s="235"/>
      <c r="AA528" s="235"/>
      <c r="AB528" s="235"/>
      <c r="AC528" s="235"/>
      <c r="AD528" s="235"/>
      <c r="AE528" s="235"/>
      <c r="AF528" s="235"/>
      <c r="AG528" s="235"/>
      <c r="AH528" s="235"/>
      <c r="AI528" s="44"/>
      <c r="AJ528" s="374"/>
      <c r="AK528" s="284">
        <f t="shared" si="323"/>
        <v>0</v>
      </c>
      <c r="AL528" s="164" t="b">
        <f t="shared" si="431"/>
        <v>1</v>
      </c>
      <c r="AM528" s="232"/>
      <c r="AN528" s="232"/>
      <c r="AO528" s="232"/>
      <c r="AP528" s="284">
        <f t="shared" si="429"/>
        <v>0</v>
      </c>
      <c r="AQ528" s="164" t="b">
        <f t="shared" si="430"/>
        <v>1</v>
      </c>
      <c r="AR528" s="232"/>
      <c r="AS528" s="232"/>
      <c r="AT528" s="153"/>
      <c r="AU528" s="41"/>
      <c r="AV528" s="42"/>
      <c r="AW528" s="96">
        <f t="shared" si="332"/>
        <v>0</v>
      </c>
      <c r="AX528" s="118">
        <f t="shared" si="334"/>
        <v>0</v>
      </c>
      <c r="AY528" s="152" t="b">
        <f t="shared" si="330"/>
        <v>1</v>
      </c>
    </row>
    <row r="529" spans="1:51" s="40" customFormat="1">
      <c r="A529" s="231"/>
      <c r="B529" s="44"/>
      <c r="C529" s="44"/>
      <c r="D529" s="44"/>
      <c r="E529" s="44"/>
      <c r="F529" s="232"/>
      <c r="G529" s="233"/>
      <c r="H529" s="233"/>
      <c r="I529" s="234"/>
      <c r="J529" s="234"/>
      <c r="K529" s="234"/>
      <c r="L529" s="234"/>
      <c r="M529" s="234"/>
      <c r="N529" s="234"/>
      <c r="O529" s="235"/>
      <c r="P529" s="235"/>
      <c r="Q529" s="235"/>
      <c r="R529" s="235"/>
      <c r="S529" s="235"/>
      <c r="T529" s="235"/>
      <c r="U529" s="235"/>
      <c r="V529" s="235"/>
      <c r="W529" s="235"/>
      <c r="X529" s="235"/>
      <c r="Y529" s="235"/>
      <c r="Z529" s="235"/>
      <c r="AA529" s="235"/>
      <c r="AB529" s="235"/>
      <c r="AC529" s="235"/>
      <c r="AD529" s="235"/>
      <c r="AE529" s="235"/>
      <c r="AF529" s="235"/>
      <c r="AG529" s="235"/>
      <c r="AH529" s="235"/>
      <c r="AI529" s="44"/>
      <c r="AJ529" s="374"/>
      <c r="AK529" s="284">
        <f t="shared" si="323"/>
        <v>0</v>
      </c>
      <c r="AL529" s="164" t="b">
        <f t="shared" si="431"/>
        <v>1</v>
      </c>
      <c r="AM529" s="232"/>
      <c r="AN529" s="232"/>
      <c r="AO529" s="232"/>
      <c r="AP529" s="284">
        <f t="shared" si="429"/>
        <v>0</v>
      </c>
      <c r="AQ529" s="164" t="b">
        <f t="shared" si="430"/>
        <v>1</v>
      </c>
      <c r="AR529" s="232"/>
      <c r="AS529" s="232"/>
      <c r="AT529" s="153"/>
      <c r="AU529" s="41"/>
      <c r="AV529" s="42"/>
      <c r="AW529" s="96">
        <f t="shared" si="332"/>
        <v>0</v>
      </c>
      <c r="AX529" s="118">
        <f t="shared" si="334"/>
        <v>0</v>
      </c>
      <c r="AY529" s="152" t="b">
        <f t="shared" si="330"/>
        <v>1</v>
      </c>
    </row>
    <row r="530" spans="1:51" s="40" customFormat="1">
      <c r="A530" s="181"/>
      <c r="B530" s="182"/>
      <c r="C530" s="182"/>
      <c r="D530" s="182"/>
      <c r="E530" s="182"/>
      <c r="F530" s="183"/>
      <c r="G530" s="184"/>
      <c r="H530" s="184"/>
      <c r="I530" s="185"/>
      <c r="J530" s="185"/>
      <c r="K530" s="185"/>
      <c r="L530" s="185"/>
      <c r="M530" s="185"/>
      <c r="N530" s="185"/>
      <c r="O530" s="186"/>
      <c r="P530" s="186"/>
      <c r="Q530" s="186"/>
      <c r="R530" s="186"/>
      <c r="S530" s="186"/>
      <c r="T530" s="186"/>
      <c r="U530" s="186"/>
      <c r="V530" s="186"/>
      <c r="W530" s="186"/>
      <c r="X530" s="186"/>
      <c r="Y530" s="186"/>
      <c r="Z530" s="186"/>
      <c r="AA530" s="186"/>
      <c r="AB530" s="186"/>
      <c r="AC530" s="186"/>
      <c r="AD530" s="186"/>
      <c r="AE530" s="186"/>
      <c r="AF530" s="186"/>
      <c r="AG530" s="186"/>
      <c r="AH530" s="186"/>
      <c r="AI530" s="182"/>
      <c r="AJ530" s="374"/>
      <c r="AK530" s="284">
        <f t="shared" si="323"/>
        <v>0</v>
      </c>
      <c r="AL530" s="164" t="b">
        <f t="shared" si="431"/>
        <v>1</v>
      </c>
      <c r="AM530" s="232"/>
      <c r="AN530" s="232"/>
      <c r="AO530" s="232"/>
      <c r="AP530" s="284">
        <f t="shared" si="429"/>
        <v>0</v>
      </c>
      <c r="AQ530" s="164" t="b">
        <f t="shared" si="430"/>
        <v>1</v>
      </c>
      <c r="AR530" s="232"/>
      <c r="AS530" s="232"/>
      <c r="AT530" s="153"/>
      <c r="AU530" s="41"/>
      <c r="AV530" s="42"/>
      <c r="AW530" s="96">
        <f t="shared" si="332"/>
        <v>0</v>
      </c>
      <c r="AX530" s="118">
        <f t="shared" si="334"/>
        <v>0</v>
      </c>
      <c r="AY530" s="152" t="b">
        <f t="shared" si="330"/>
        <v>1</v>
      </c>
    </row>
    <row r="531" spans="1:51" s="3" customFormat="1">
      <c r="A531" s="632" t="s">
        <v>0</v>
      </c>
      <c r="B531" s="632" t="s">
        <v>1</v>
      </c>
      <c r="C531" s="632"/>
      <c r="D531" s="632"/>
      <c r="E531" s="632"/>
      <c r="F531" s="632" t="s">
        <v>3</v>
      </c>
      <c r="G531" s="632" t="s">
        <v>4</v>
      </c>
      <c r="H531" s="637" t="s">
        <v>387</v>
      </c>
      <c r="I531" s="638"/>
      <c r="J531" s="638"/>
      <c r="K531" s="638"/>
      <c r="L531" s="638"/>
      <c r="M531" s="638"/>
      <c r="N531" s="638"/>
      <c r="O531" s="638"/>
      <c r="P531" s="638"/>
      <c r="Q531" s="638"/>
      <c r="R531" s="638"/>
      <c r="S531" s="638"/>
      <c r="T531" s="638"/>
      <c r="U531" s="638"/>
      <c r="V531" s="638"/>
      <c r="W531" s="638"/>
      <c r="X531" s="638"/>
      <c r="Y531" s="638"/>
      <c r="Z531" s="638"/>
      <c r="AA531" s="638"/>
      <c r="AB531" s="638"/>
      <c r="AC531" s="638"/>
      <c r="AD531" s="638"/>
      <c r="AE531" s="638"/>
      <c r="AF531" s="638"/>
      <c r="AG531" s="543"/>
      <c r="AH531" s="544"/>
      <c r="AI531" s="632" t="s">
        <v>11</v>
      </c>
      <c r="AJ531" s="375"/>
      <c r="AK531" s="284"/>
      <c r="AL531" s="164"/>
      <c r="AM531" s="328" t="e">
        <f t="shared" ref="AM531:AM533" si="432">G531-AK531</f>
        <v>#VALUE!</v>
      </c>
      <c r="AN531" s="311"/>
      <c r="AO531" s="311"/>
      <c r="AP531" s="284" t="e">
        <f t="shared" si="429"/>
        <v>#VALUE!</v>
      </c>
      <c r="AQ531" s="164" t="e">
        <f t="shared" si="430"/>
        <v>#VALUE!</v>
      </c>
      <c r="AR531" s="311"/>
      <c r="AS531" s="311"/>
      <c r="AT531" s="152"/>
      <c r="AW531" s="96">
        <f t="shared" si="332"/>
        <v>0</v>
      </c>
      <c r="AX531" s="118" t="e">
        <f t="shared" si="334"/>
        <v>#VALUE!</v>
      </c>
      <c r="AY531" s="152" t="e">
        <f t="shared" si="330"/>
        <v>#VALUE!</v>
      </c>
    </row>
    <row r="532" spans="1:51" s="3" customFormat="1">
      <c r="A532" s="633"/>
      <c r="B532" s="633"/>
      <c r="C532" s="633"/>
      <c r="D532" s="633"/>
      <c r="E532" s="633"/>
      <c r="F532" s="633"/>
      <c r="G532" s="633"/>
      <c r="H532" s="634" t="s">
        <v>5</v>
      </c>
      <c r="I532" s="635"/>
      <c r="J532" s="636"/>
      <c r="K532" s="634" t="s">
        <v>240</v>
      </c>
      <c r="L532" s="635"/>
      <c r="M532" s="636"/>
      <c r="N532" s="634" t="s">
        <v>6</v>
      </c>
      <c r="O532" s="635"/>
      <c r="P532" s="636"/>
      <c r="Q532" s="634" t="s">
        <v>273</v>
      </c>
      <c r="R532" s="635"/>
      <c r="S532" s="636"/>
      <c r="T532" s="634" t="s">
        <v>9</v>
      </c>
      <c r="U532" s="635"/>
      <c r="V532" s="636"/>
      <c r="W532" s="637" t="s">
        <v>374</v>
      </c>
      <c r="X532" s="638"/>
      <c r="Y532" s="639"/>
      <c r="Z532" s="634" t="s">
        <v>272</v>
      </c>
      <c r="AA532" s="635"/>
      <c r="AB532" s="636"/>
      <c r="AC532" s="637" t="s">
        <v>375</v>
      </c>
      <c r="AD532" s="638"/>
      <c r="AE532" s="639"/>
      <c r="AF532" s="637" t="s">
        <v>376</v>
      </c>
      <c r="AG532" s="638"/>
      <c r="AH532" s="639"/>
      <c r="AI532" s="633"/>
      <c r="AJ532" s="375"/>
      <c r="AK532" s="284"/>
      <c r="AL532" s="164"/>
      <c r="AM532" s="328">
        <f t="shared" si="432"/>
        <v>0</v>
      </c>
      <c r="AN532" s="311"/>
      <c r="AO532" s="311"/>
      <c r="AP532" s="284" t="e">
        <f t="shared" si="429"/>
        <v>#VALUE!</v>
      </c>
      <c r="AQ532" s="164" t="e">
        <f t="shared" si="430"/>
        <v>#VALUE!</v>
      </c>
      <c r="AR532" s="311"/>
      <c r="AS532" s="311"/>
      <c r="AT532" s="152"/>
      <c r="AW532" s="96" t="e">
        <f>I532+L532+O532+R532+U532+W532</f>
        <v>#VALUE!</v>
      </c>
      <c r="AX532" s="118" t="e">
        <f>H532+K532+N532+Q532+T532+#REF!</f>
        <v>#VALUE!</v>
      </c>
      <c r="AY532" s="152" t="e">
        <f t="shared" si="330"/>
        <v>#VALUE!</v>
      </c>
    </row>
    <row r="533" spans="1:51">
      <c r="A533" s="142"/>
      <c r="B533" s="143"/>
      <c r="C533" s="144"/>
      <c r="D533" s="144"/>
      <c r="E533" s="145"/>
      <c r="F533" s="146"/>
      <c r="G533" s="146"/>
      <c r="H533" s="491" t="s">
        <v>237</v>
      </c>
      <c r="I533" s="141" t="s">
        <v>238</v>
      </c>
      <c r="J533" s="489" t="s">
        <v>235</v>
      </c>
      <c r="K533" s="491" t="s">
        <v>237</v>
      </c>
      <c r="L533" s="141" t="s">
        <v>238</v>
      </c>
      <c r="M533" s="489" t="s">
        <v>235</v>
      </c>
      <c r="N533" s="491" t="s">
        <v>237</v>
      </c>
      <c r="O533" s="141" t="s">
        <v>238</v>
      </c>
      <c r="P533" s="489" t="s">
        <v>235</v>
      </c>
      <c r="Q533" s="491" t="s">
        <v>237</v>
      </c>
      <c r="R533" s="141" t="s">
        <v>238</v>
      </c>
      <c r="S533" s="489" t="s">
        <v>235</v>
      </c>
      <c r="T533" s="491" t="s">
        <v>237</v>
      </c>
      <c r="U533" s="141" t="s">
        <v>238</v>
      </c>
      <c r="V533" s="489" t="s">
        <v>235</v>
      </c>
      <c r="W533" s="491" t="s">
        <v>237</v>
      </c>
      <c r="X533" s="141" t="s">
        <v>238</v>
      </c>
      <c r="Y533" s="489" t="s">
        <v>235</v>
      </c>
      <c r="Z533" s="491" t="s">
        <v>237</v>
      </c>
      <c r="AA533" s="141" t="s">
        <v>238</v>
      </c>
      <c r="AB533" s="489" t="s">
        <v>235</v>
      </c>
      <c r="AC533" s="491" t="s">
        <v>237</v>
      </c>
      <c r="AD533" s="141" t="s">
        <v>238</v>
      </c>
      <c r="AE533" s="489" t="s">
        <v>235</v>
      </c>
      <c r="AF533" s="491" t="s">
        <v>237</v>
      </c>
      <c r="AG533" s="141" t="s">
        <v>238</v>
      </c>
      <c r="AH533" s="489" t="s">
        <v>235</v>
      </c>
      <c r="AI533" s="146"/>
      <c r="AJ533" s="376"/>
      <c r="AK533" s="284"/>
      <c r="AL533" s="164"/>
      <c r="AM533" s="328">
        <f t="shared" si="432"/>
        <v>0</v>
      </c>
      <c r="AN533" s="278"/>
      <c r="AO533" s="278"/>
      <c r="AP533" s="284" t="e">
        <f t="shared" si="429"/>
        <v>#VALUE!</v>
      </c>
      <c r="AQ533" s="164" t="e">
        <f t="shared" si="430"/>
        <v>#VALUE!</v>
      </c>
      <c r="AR533" s="278"/>
      <c r="AS533" s="278"/>
      <c r="AW533" s="96" t="e">
        <f t="shared" ref="AW533" si="433">I533+L533+O533+R533+U533+X533</f>
        <v>#VALUE!</v>
      </c>
      <c r="AX533" s="118" t="e">
        <f t="shared" ref="AX533" si="434">H533+K533+N533+Q533+T533+W533</f>
        <v>#VALUE!</v>
      </c>
      <c r="AY533" s="152" t="e">
        <f t="shared" si="330"/>
        <v>#VALUE!</v>
      </c>
    </row>
    <row r="534" spans="1:51">
      <c r="A534" s="147"/>
      <c r="B534" s="148"/>
      <c r="C534" s="149"/>
      <c r="D534" s="149"/>
      <c r="E534" s="150"/>
      <c r="F534" s="151"/>
      <c r="G534" s="151"/>
      <c r="H534" s="151"/>
      <c r="I534" s="151"/>
      <c r="J534" s="151"/>
      <c r="K534" s="151"/>
      <c r="L534" s="151"/>
      <c r="M534" s="151"/>
      <c r="N534" s="151"/>
      <c r="O534" s="151"/>
      <c r="P534" s="151"/>
      <c r="Q534" s="151"/>
      <c r="R534" s="151"/>
      <c r="S534" s="151"/>
      <c r="T534" s="151"/>
      <c r="U534" s="151"/>
      <c r="V534" s="151"/>
      <c r="W534" s="151"/>
      <c r="X534" s="151"/>
      <c r="Y534" s="151"/>
      <c r="Z534" s="151"/>
      <c r="AA534" s="151"/>
      <c r="AB534" s="151"/>
      <c r="AC534" s="151"/>
      <c r="AD534" s="151"/>
      <c r="AE534" s="151"/>
      <c r="AF534" s="151"/>
      <c r="AG534" s="151"/>
      <c r="AH534" s="151"/>
      <c r="AI534" s="151"/>
      <c r="AJ534" s="376"/>
      <c r="AK534" s="284">
        <f t="shared" ref="AK534:AK554" si="435">H534+K534+N534+Q534+T534+W534+Z534+AC534+AF534</f>
        <v>0</v>
      </c>
      <c r="AL534" s="164" t="b">
        <f t="shared" si="431"/>
        <v>1</v>
      </c>
      <c r="AM534" s="278"/>
      <c r="AN534" s="278"/>
      <c r="AO534" s="278"/>
      <c r="AP534" s="284">
        <f t="shared" si="429"/>
        <v>0</v>
      </c>
      <c r="AQ534" s="164" t="b">
        <f t="shared" si="430"/>
        <v>1</v>
      </c>
      <c r="AR534" s="278"/>
      <c r="AS534" s="278"/>
      <c r="AV534" s="42" t="b">
        <f t="shared" ref="AV534" si="436">G534=AU534</f>
        <v>1</v>
      </c>
      <c r="AW534" s="96">
        <f t="shared" si="332"/>
        <v>0</v>
      </c>
      <c r="AX534" s="118">
        <f t="shared" si="334"/>
        <v>0</v>
      </c>
      <c r="AY534" s="152" t="b">
        <f t="shared" si="330"/>
        <v>1</v>
      </c>
    </row>
    <row r="535" spans="1:51" s="16" customFormat="1">
      <c r="A535" s="26">
        <v>10</v>
      </c>
      <c r="B535" s="653" t="s">
        <v>205</v>
      </c>
      <c r="C535" s="654"/>
      <c r="D535" s="654"/>
      <c r="E535" s="655"/>
      <c r="F535" s="56">
        <v>16</v>
      </c>
      <c r="G535" s="17">
        <f>G536</f>
        <v>1412000000</v>
      </c>
      <c r="H535" s="17">
        <f t="shared" ref="H535:AF535" si="437">H536</f>
        <v>143380000</v>
      </c>
      <c r="I535" s="17" t="e">
        <f t="shared" si="437"/>
        <v>#REF!</v>
      </c>
      <c r="J535" s="17" t="e">
        <f t="shared" si="437"/>
        <v>#REF!</v>
      </c>
      <c r="K535" s="17">
        <f t="shared" si="437"/>
        <v>125119600</v>
      </c>
      <c r="L535" s="17">
        <f t="shared" si="437"/>
        <v>0</v>
      </c>
      <c r="M535" s="17">
        <f t="shared" si="437"/>
        <v>0</v>
      </c>
      <c r="N535" s="17">
        <f t="shared" si="437"/>
        <v>0</v>
      </c>
      <c r="O535" s="17" t="e">
        <f t="shared" si="437"/>
        <v>#REF!</v>
      </c>
      <c r="P535" s="17" t="e">
        <f t="shared" si="437"/>
        <v>#REF!</v>
      </c>
      <c r="Q535" s="17">
        <f t="shared" si="437"/>
        <v>0</v>
      </c>
      <c r="R535" s="17">
        <f t="shared" si="437"/>
        <v>0</v>
      </c>
      <c r="S535" s="17">
        <f t="shared" si="437"/>
        <v>0</v>
      </c>
      <c r="T535" s="17">
        <f t="shared" si="437"/>
        <v>700000000</v>
      </c>
      <c r="U535" s="17">
        <f t="shared" si="437"/>
        <v>0</v>
      </c>
      <c r="V535" s="17">
        <f t="shared" si="437"/>
        <v>691000000</v>
      </c>
      <c r="W535" s="17">
        <f t="shared" si="437"/>
        <v>0</v>
      </c>
      <c r="X535" s="17">
        <f t="shared" si="437"/>
        <v>0</v>
      </c>
      <c r="Y535" s="17">
        <f t="shared" si="437"/>
        <v>0</v>
      </c>
      <c r="Z535" s="17">
        <f t="shared" si="437"/>
        <v>43500400</v>
      </c>
      <c r="AA535" s="17">
        <f t="shared" si="437"/>
        <v>0</v>
      </c>
      <c r="AB535" s="17">
        <f t="shared" si="437"/>
        <v>0</v>
      </c>
      <c r="AC535" s="17">
        <f t="shared" si="437"/>
        <v>400000000</v>
      </c>
      <c r="AD535" s="17">
        <f t="shared" si="437"/>
        <v>0</v>
      </c>
      <c r="AE535" s="17">
        <f t="shared" si="437"/>
        <v>0</v>
      </c>
      <c r="AF535" s="17">
        <f t="shared" si="437"/>
        <v>0</v>
      </c>
      <c r="AG535" s="17">
        <f t="shared" ref="AG535:AH535" si="438">AG536</f>
        <v>0</v>
      </c>
      <c r="AH535" s="17">
        <f t="shared" si="438"/>
        <v>0</v>
      </c>
      <c r="AI535" s="15"/>
      <c r="AJ535" s="373"/>
      <c r="AK535" s="284">
        <f t="shared" si="435"/>
        <v>1412000000</v>
      </c>
      <c r="AL535" s="164" t="b">
        <f t="shared" si="431"/>
        <v>1</v>
      </c>
      <c r="AM535" s="221"/>
      <c r="AN535" s="221"/>
      <c r="AO535" s="221"/>
      <c r="AP535" s="284">
        <f t="shared" si="429"/>
        <v>1412000000</v>
      </c>
      <c r="AQ535" s="164" t="b">
        <f t="shared" si="430"/>
        <v>1</v>
      </c>
      <c r="AR535" s="221"/>
      <c r="AS535" s="221"/>
      <c r="AT535" s="25"/>
      <c r="AU535" s="96" t="e">
        <f t="shared" si="304"/>
        <v>#REF!</v>
      </c>
      <c r="AV535" s="97" t="e">
        <f t="shared" si="254"/>
        <v>#REF!</v>
      </c>
      <c r="AW535" s="96" t="e">
        <f t="shared" si="332"/>
        <v>#REF!</v>
      </c>
      <c r="AX535" s="118">
        <f t="shared" si="334"/>
        <v>968499600</v>
      </c>
      <c r="AY535" s="152" t="b">
        <f t="shared" si="330"/>
        <v>0</v>
      </c>
    </row>
    <row r="536" spans="1:51" s="131" customFormat="1">
      <c r="A536" s="126"/>
      <c r="B536" s="127" t="s">
        <v>22</v>
      </c>
      <c r="C536" s="630" t="s">
        <v>206</v>
      </c>
      <c r="D536" s="651"/>
      <c r="E536" s="652"/>
      <c r="F536" s="128">
        <v>16004</v>
      </c>
      <c r="G536" s="129">
        <f>G537+G539</f>
        <v>1412000000</v>
      </c>
      <c r="H536" s="129">
        <f t="shared" ref="H536:AF536" si="439">H537+H539</f>
        <v>143380000</v>
      </c>
      <c r="I536" s="129" t="e">
        <f t="shared" si="439"/>
        <v>#REF!</v>
      </c>
      <c r="J536" s="129" t="e">
        <f t="shared" si="439"/>
        <v>#REF!</v>
      </c>
      <c r="K536" s="129">
        <f t="shared" si="439"/>
        <v>125119600</v>
      </c>
      <c r="L536" s="129">
        <f t="shared" si="439"/>
        <v>0</v>
      </c>
      <c r="M536" s="129">
        <f t="shared" si="439"/>
        <v>0</v>
      </c>
      <c r="N536" s="129">
        <f t="shared" si="439"/>
        <v>0</v>
      </c>
      <c r="O536" s="129" t="e">
        <f t="shared" si="439"/>
        <v>#REF!</v>
      </c>
      <c r="P536" s="129" t="e">
        <f t="shared" si="439"/>
        <v>#REF!</v>
      </c>
      <c r="Q536" s="129">
        <f t="shared" si="439"/>
        <v>0</v>
      </c>
      <c r="R536" s="129">
        <f t="shared" si="439"/>
        <v>0</v>
      </c>
      <c r="S536" s="129">
        <f t="shared" si="439"/>
        <v>0</v>
      </c>
      <c r="T536" s="129">
        <f t="shared" si="439"/>
        <v>700000000</v>
      </c>
      <c r="U536" s="129">
        <f t="shared" si="439"/>
        <v>0</v>
      </c>
      <c r="V536" s="129">
        <f t="shared" si="439"/>
        <v>691000000</v>
      </c>
      <c r="W536" s="129">
        <f t="shared" si="439"/>
        <v>0</v>
      </c>
      <c r="X536" s="129">
        <f t="shared" si="439"/>
        <v>0</v>
      </c>
      <c r="Y536" s="129">
        <f t="shared" si="439"/>
        <v>0</v>
      </c>
      <c r="Z536" s="129">
        <f t="shared" si="439"/>
        <v>43500400</v>
      </c>
      <c r="AA536" s="129">
        <f t="shared" si="439"/>
        <v>0</v>
      </c>
      <c r="AB536" s="129">
        <f t="shared" si="439"/>
        <v>0</v>
      </c>
      <c r="AC536" s="129">
        <f t="shared" si="439"/>
        <v>400000000</v>
      </c>
      <c r="AD536" s="129">
        <f t="shared" si="439"/>
        <v>0</v>
      </c>
      <c r="AE536" s="129">
        <f t="shared" si="439"/>
        <v>0</v>
      </c>
      <c r="AF536" s="129">
        <f t="shared" si="439"/>
        <v>0</v>
      </c>
      <c r="AG536" s="129">
        <f t="shared" ref="AG536:AH536" si="440">AG539</f>
        <v>0</v>
      </c>
      <c r="AH536" s="129">
        <f t="shared" si="440"/>
        <v>0</v>
      </c>
      <c r="AI536" s="130"/>
      <c r="AJ536" s="378"/>
      <c r="AK536" s="284">
        <f t="shared" si="435"/>
        <v>1412000000</v>
      </c>
      <c r="AL536" s="164" t="b">
        <f t="shared" si="431"/>
        <v>1</v>
      </c>
      <c r="AM536" s="307"/>
      <c r="AN536" s="307"/>
      <c r="AO536" s="307"/>
      <c r="AP536" s="284">
        <f t="shared" si="429"/>
        <v>1412000000</v>
      </c>
      <c r="AQ536" s="164" t="b">
        <f t="shared" si="430"/>
        <v>1</v>
      </c>
      <c r="AR536" s="307"/>
      <c r="AS536" s="307"/>
      <c r="AT536" s="154"/>
      <c r="AU536" s="123" t="e">
        <f t="shared" si="304"/>
        <v>#REF!</v>
      </c>
      <c r="AV536" s="124" t="e">
        <f t="shared" si="254"/>
        <v>#REF!</v>
      </c>
      <c r="AW536" s="96" t="e">
        <f t="shared" si="332"/>
        <v>#REF!</v>
      </c>
      <c r="AX536" s="118">
        <f t="shared" si="334"/>
        <v>968499600</v>
      </c>
      <c r="AY536" s="152" t="b">
        <f t="shared" si="330"/>
        <v>0</v>
      </c>
    </row>
    <row r="537" spans="1:51" s="131" customFormat="1">
      <c r="A537" s="465"/>
      <c r="B537" s="457"/>
      <c r="C537" s="458"/>
      <c r="D537" s="462" t="s">
        <v>14</v>
      </c>
      <c r="E537" s="463"/>
      <c r="F537" s="466" t="s">
        <v>131</v>
      </c>
      <c r="G537" s="468">
        <f>G538</f>
        <v>9000000</v>
      </c>
      <c r="H537" s="468">
        <f t="shared" ref="H537:AF537" si="441">H538</f>
        <v>0</v>
      </c>
      <c r="I537" s="468">
        <f t="shared" si="441"/>
        <v>0</v>
      </c>
      <c r="J537" s="468">
        <f t="shared" si="441"/>
        <v>0</v>
      </c>
      <c r="K537" s="468">
        <f t="shared" si="441"/>
        <v>0</v>
      </c>
      <c r="L537" s="468">
        <f t="shared" si="441"/>
        <v>0</v>
      </c>
      <c r="M537" s="468">
        <f t="shared" si="441"/>
        <v>0</v>
      </c>
      <c r="N537" s="468">
        <f t="shared" si="441"/>
        <v>0</v>
      </c>
      <c r="O537" s="468">
        <f t="shared" si="441"/>
        <v>0</v>
      </c>
      <c r="P537" s="468">
        <f t="shared" si="441"/>
        <v>0</v>
      </c>
      <c r="Q537" s="468">
        <f t="shared" si="441"/>
        <v>0</v>
      </c>
      <c r="R537" s="468">
        <f t="shared" si="441"/>
        <v>0</v>
      </c>
      <c r="S537" s="468">
        <f t="shared" si="441"/>
        <v>0</v>
      </c>
      <c r="T537" s="468">
        <f t="shared" si="441"/>
        <v>9000000</v>
      </c>
      <c r="U537" s="468">
        <f t="shared" si="441"/>
        <v>0</v>
      </c>
      <c r="V537" s="468">
        <f t="shared" si="441"/>
        <v>0</v>
      </c>
      <c r="W537" s="468">
        <f t="shared" si="441"/>
        <v>0</v>
      </c>
      <c r="X537" s="468">
        <f t="shared" si="441"/>
        <v>0</v>
      </c>
      <c r="Y537" s="468">
        <f t="shared" si="441"/>
        <v>0</v>
      </c>
      <c r="Z537" s="468">
        <f t="shared" si="441"/>
        <v>0</v>
      </c>
      <c r="AA537" s="468">
        <f t="shared" si="441"/>
        <v>0</v>
      </c>
      <c r="AB537" s="468">
        <f t="shared" si="441"/>
        <v>0</v>
      </c>
      <c r="AC537" s="468">
        <f t="shared" si="441"/>
        <v>0</v>
      </c>
      <c r="AD537" s="468">
        <f t="shared" si="441"/>
        <v>0</v>
      </c>
      <c r="AE537" s="468">
        <f t="shared" si="441"/>
        <v>0</v>
      </c>
      <c r="AF537" s="468">
        <f t="shared" si="441"/>
        <v>0</v>
      </c>
      <c r="AG537" s="535"/>
      <c r="AH537" s="535"/>
      <c r="AI537" s="77"/>
      <c r="AJ537" s="378"/>
      <c r="AK537" s="284"/>
      <c r="AL537" s="164"/>
      <c r="AM537" s="307"/>
      <c r="AN537" s="307"/>
      <c r="AO537" s="307"/>
      <c r="AP537" s="284">
        <f t="shared" si="429"/>
        <v>9000000</v>
      </c>
      <c r="AQ537" s="164" t="b">
        <f t="shared" si="430"/>
        <v>1</v>
      </c>
      <c r="AR537" s="307"/>
      <c r="AS537" s="307"/>
      <c r="AT537" s="154"/>
      <c r="AU537" s="123"/>
      <c r="AV537" s="124"/>
      <c r="AW537" s="96"/>
      <c r="AX537" s="118"/>
      <c r="AY537" s="152"/>
    </row>
    <row r="538" spans="1:51" s="131" customFormat="1">
      <c r="A538" s="465"/>
      <c r="B538" s="457"/>
      <c r="C538" s="458"/>
      <c r="D538" s="462"/>
      <c r="E538" s="464" t="s">
        <v>47</v>
      </c>
      <c r="F538" s="467" t="s">
        <v>48</v>
      </c>
      <c r="G538" s="468">
        <v>9000000</v>
      </c>
      <c r="H538" s="535"/>
      <c r="I538" s="535"/>
      <c r="J538" s="535"/>
      <c r="K538" s="535"/>
      <c r="L538" s="535"/>
      <c r="M538" s="535"/>
      <c r="N538" s="535"/>
      <c r="O538" s="535"/>
      <c r="P538" s="535"/>
      <c r="Q538" s="535"/>
      <c r="R538" s="535"/>
      <c r="S538" s="535"/>
      <c r="T538" s="69">
        <v>9000000</v>
      </c>
      <c r="U538" s="535"/>
      <c r="V538" s="535"/>
      <c r="W538" s="535"/>
      <c r="X538" s="535"/>
      <c r="Y538" s="535"/>
      <c r="Z538" s="535"/>
      <c r="AA538" s="535"/>
      <c r="AB538" s="535"/>
      <c r="AC538" s="535"/>
      <c r="AD538" s="535"/>
      <c r="AE538" s="535"/>
      <c r="AF538" s="535"/>
      <c r="AG538" s="535"/>
      <c r="AH538" s="535"/>
      <c r="AI538" s="77"/>
      <c r="AJ538" s="378"/>
      <c r="AK538" s="284"/>
      <c r="AL538" s="164"/>
      <c r="AM538" s="307"/>
      <c r="AN538" s="307"/>
      <c r="AO538" s="307"/>
      <c r="AP538" s="284">
        <f t="shared" si="429"/>
        <v>9000000</v>
      </c>
      <c r="AQ538" s="164" t="b">
        <f t="shared" si="430"/>
        <v>1</v>
      </c>
      <c r="AR538" s="307"/>
      <c r="AS538" s="307"/>
      <c r="AT538" s="154"/>
      <c r="AU538" s="123"/>
      <c r="AV538" s="124"/>
      <c r="AW538" s="96"/>
      <c r="AX538" s="118"/>
      <c r="AY538" s="152"/>
    </row>
    <row r="539" spans="1:51" s="153" customFormat="1">
      <c r="A539" s="332"/>
      <c r="B539" s="333"/>
      <c r="C539" s="334"/>
      <c r="D539" s="656" t="s">
        <v>15</v>
      </c>
      <c r="E539" s="657"/>
      <c r="F539" s="51" t="s">
        <v>130</v>
      </c>
      <c r="G539" s="69">
        <f>SUM(G540:G553)</f>
        <v>1403000000</v>
      </c>
      <c r="H539" s="69">
        <f t="shared" ref="H539:AF539" si="442">SUM(H540:H553)</f>
        <v>143380000</v>
      </c>
      <c r="I539" s="69" t="e">
        <f t="shared" si="442"/>
        <v>#REF!</v>
      </c>
      <c r="J539" s="69" t="e">
        <f t="shared" si="442"/>
        <v>#REF!</v>
      </c>
      <c r="K539" s="69">
        <f t="shared" si="442"/>
        <v>125119600</v>
      </c>
      <c r="L539" s="69">
        <f t="shared" si="442"/>
        <v>0</v>
      </c>
      <c r="M539" s="69">
        <f t="shared" si="442"/>
        <v>0</v>
      </c>
      <c r="N539" s="69">
        <f t="shared" si="442"/>
        <v>0</v>
      </c>
      <c r="O539" s="69" t="e">
        <f t="shared" si="442"/>
        <v>#REF!</v>
      </c>
      <c r="P539" s="69" t="e">
        <f t="shared" si="442"/>
        <v>#REF!</v>
      </c>
      <c r="Q539" s="69">
        <f t="shared" si="442"/>
        <v>0</v>
      </c>
      <c r="R539" s="69">
        <f t="shared" si="442"/>
        <v>0</v>
      </c>
      <c r="S539" s="69">
        <f t="shared" si="442"/>
        <v>0</v>
      </c>
      <c r="T539" s="69">
        <f t="shared" si="442"/>
        <v>691000000</v>
      </c>
      <c r="U539" s="69">
        <f t="shared" si="442"/>
        <v>0</v>
      </c>
      <c r="V539" s="69">
        <f t="shared" si="442"/>
        <v>691000000</v>
      </c>
      <c r="W539" s="69">
        <f t="shared" si="442"/>
        <v>0</v>
      </c>
      <c r="X539" s="69">
        <f t="shared" si="442"/>
        <v>0</v>
      </c>
      <c r="Y539" s="69">
        <f t="shared" si="442"/>
        <v>0</v>
      </c>
      <c r="Z539" s="69">
        <f t="shared" si="442"/>
        <v>43500400</v>
      </c>
      <c r="AA539" s="69">
        <f t="shared" si="442"/>
        <v>0</v>
      </c>
      <c r="AB539" s="69">
        <f t="shared" si="442"/>
        <v>0</v>
      </c>
      <c r="AC539" s="69">
        <f t="shared" si="442"/>
        <v>400000000</v>
      </c>
      <c r="AD539" s="69">
        <f t="shared" si="442"/>
        <v>0</v>
      </c>
      <c r="AE539" s="69">
        <f t="shared" si="442"/>
        <v>0</v>
      </c>
      <c r="AF539" s="69">
        <f t="shared" si="442"/>
        <v>0</v>
      </c>
      <c r="AG539" s="69">
        <f t="shared" ref="AG539:AI539" si="443">SUM(AG540:AG553)</f>
        <v>0</v>
      </c>
      <c r="AH539" s="69">
        <f t="shared" si="443"/>
        <v>0</v>
      </c>
      <c r="AI539" s="69">
        <f t="shared" si="443"/>
        <v>0</v>
      </c>
      <c r="AJ539" s="374"/>
      <c r="AK539" s="284">
        <f t="shared" si="435"/>
        <v>1403000000</v>
      </c>
      <c r="AL539" s="164" t="b">
        <f t="shared" si="431"/>
        <v>1</v>
      </c>
      <c r="AM539" s="232"/>
      <c r="AN539" s="232"/>
      <c r="AO539" s="232"/>
      <c r="AP539" s="284">
        <f t="shared" si="429"/>
        <v>1403000000</v>
      </c>
      <c r="AQ539" s="164" t="b">
        <f t="shared" si="430"/>
        <v>1</v>
      </c>
      <c r="AR539" s="232"/>
      <c r="AS539" s="232"/>
      <c r="AU539" s="335" t="e">
        <f t="shared" si="304"/>
        <v>#REF!</v>
      </c>
      <c r="AV539" s="72" t="e">
        <f t="shared" si="254"/>
        <v>#REF!</v>
      </c>
      <c r="AW539" s="335" t="e">
        <f t="shared" si="332"/>
        <v>#REF!</v>
      </c>
      <c r="AX539" s="336">
        <f t="shared" si="334"/>
        <v>959499600</v>
      </c>
      <c r="AY539" s="152" t="b">
        <f t="shared" si="330"/>
        <v>0</v>
      </c>
    </row>
    <row r="540" spans="1:51" s="153" customFormat="1">
      <c r="A540" s="332"/>
      <c r="B540" s="333"/>
      <c r="C540" s="334"/>
      <c r="D540" s="331"/>
      <c r="E540" s="67" t="s">
        <v>55</v>
      </c>
      <c r="F540" s="71" t="s">
        <v>56</v>
      </c>
      <c r="G540" s="69">
        <v>5849600</v>
      </c>
      <c r="H540" s="69">
        <v>4000000</v>
      </c>
      <c r="I540" s="70" t="e">
        <f>#REF!</f>
        <v>#REF!</v>
      </c>
      <c r="J540" s="70" t="e">
        <f>H540-I540</f>
        <v>#REF!</v>
      </c>
      <c r="K540" s="70">
        <f>G540-H540</f>
        <v>1849600</v>
      </c>
      <c r="L540" s="70"/>
      <c r="M540" s="70"/>
      <c r="N540" s="70"/>
      <c r="O540" s="70"/>
      <c r="P540" s="70">
        <f>N540-O540</f>
        <v>0</v>
      </c>
      <c r="Q540" s="70"/>
      <c r="R540" s="70"/>
      <c r="S540" s="70"/>
      <c r="T540" s="70"/>
      <c r="U540" s="70"/>
      <c r="V540" s="70">
        <f>T540-U540</f>
        <v>0</v>
      </c>
      <c r="W540" s="70"/>
      <c r="X540" s="70"/>
      <c r="Y540" s="70"/>
      <c r="Z540" s="70"/>
      <c r="AA540" s="70"/>
      <c r="AB540" s="70"/>
      <c r="AC540" s="70"/>
      <c r="AD540" s="70"/>
      <c r="AE540" s="70"/>
      <c r="AF540" s="70"/>
      <c r="AG540" s="70"/>
      <c r="AH540" s="70"/>
      <c r="AI540" s="71"/>
      <c r="AJ540" s="374"/>
      <c r="AK540" s="284">
        <f t="shared" si="435"/>
        <v>5849600</v>
      </c>
      <c r="AL540" s="164" t="b">
        <f t="shared" si="431"/>
        <v>1</v>
      </c>
      <c r="AM540" s="232"/>
      <c r="AN540" s="232"/>
      <c r="AO540" s="232"/>
      <c r="AP540" s="284">
        <f t="shared" si="429"/>
        <v>5849600</v>
      </c>
      <c r="AQ540" s="164" t="b">
        <f t="shared" si="430"/>
        <v>1</v>
      </c>
      <c r="AR540" s="232"/>
      <c r="AS540" s="232"/>
      <c r="AU540" s="335" t="e">
        <f t="shared" si="304"/>
        <v>#REF!</v>
      </c>
      <c r="AV540" s="72" t="e">
        <f t="shared" si="254"/>
        <v>#REF!</v>
      </c>
      <c r="AW540" s="335" t="e">
        <f t="shared" si="332"/>
        <v>#REF!</v>
      </c>
      <c r="AX540" s="336">
        <f t="shared" si="334"/>
        <v>5849600</v>
      </c>
      <c r="AY540" s="152" t="b">
        <f t="shared" si="330"/>
        <v>1</v>
      </c>
    </row>
    <row r="541" spans="1:51" s="153" customFormat="1">
      <c r="A541" s="332"/>
      <c r="B541" s="333"/>
      <c r="C541" s="334"/>
      <c r="D541" s="331"/>
      <c r="E541" s="88" t="s">
        <v>16</v>
      </c>
      <c r="F541" s="71" t="s">
        <v>19</v>
      </c>
      <c r="G541" s="69">
        <v>480000</v>
      </c>
      <c r="H541" s="69">
        <v>480000</v>
      </c>
      <c r="I541" s="70" t="e">
        <f>#REF!</f>
        <v>#REF!</v>
      </c>
      <c r="J541" s="70" t="e">
        <f t="shared" ref="J541:J553" si="444">H541-I541</f>
        <v>#REF!</v>
      </c>
      <c r="K541" s="70"/>
      <c r="L541" s="70"/>
      <c r="M541" s="70"/>
      <c r="N541" s="70"/>
      <c r="O541" s="70"/>
      <c r="P541" s="70">
        <f t="shared" ref="P541:P550" si="445">N541-O541</f>
        <v>0</v>
      </c>
      <c r="Q541" s="70"/>
      <c r="R541" s="70"/>
      <c r="S541" s="70"/>
      <c r="T541" s="70"/>
      <c r="U541" s="70"/>
      <c r="V541" s="70">
        <f t="shared" ref="V541:V553" si="446">T541-U541</f>
        <v>0</v>
      </c>
      <c r="W541" s="70"/>
      <c r="X541" s="70"/>
      <c r="Y541" s="70"/>
      <c r="Z541" s="70"/>
      <c r="AA541" s="70"/>
      <c r="AB541" s="70"/>
      <c r="AC541" s="70"/>
      <c r="AD541" s="70"/>
      <c r="AE541" s="70"/>
      <c r="AF541" s="70"/>
      <c r="AG541" s="70"/>
      <c r="AH541" s="70"/>
      <c r="AI541" s="71"/>
      <c r="AJ541" s="374"/>
      <c r="AK541" s="284">
        <f t="shared" si="435"/>
        <v>480000</v>
      </c>
      <c r="AL541" s="164" t="b">
        <f t="shared" si="431"/>
        <v>1</v>
      </c>
      <c r="AM541" s="232"/>
      <c r="AN541" s="232"/>
      <c r="AO541" s="232"/>
      <c r="AP541" s="284">
        <f t="shared" si="429"/>
        <v>480000</v>
      </c>
      <c r="AQ541" s="164" t="b">
        <f t="shared" si="430"/>
        <v>1</v>
      </c>
      <c r="AR541" s="232"/>
      <c r="AS541" s="232"/>
      <c r="AU541" s="335" t="e">
        <f t="shared" ref="AU541:AU698" si="447">SUM(I541:X541)</f>
        <v>#REF!</v>
      </c>
      <c r="AV541" s="72" t="e">
        <f t="shared" si="254"/>
        <v>#REF!</v>
      </c>
      <c r="AW541" s="335" t="e">
        <f t="shared" si="332"/>
        <v>#REF!</v>
      </c>
      <c r="AX541" s="336">
        <f t="shared" si="334"/>
        <v>480000</v>
      </c>
      <c r="AY541" s="152" t="b">
        <f t="shared" si="330"/>
        <v>1</v>
      </c>
    </row>
    <row r="542" spans="1:51" s="153" customFormat="1" ht="15" customHeight="1">
      <c r="A542" s="332"/>
      <c r="B542" s="333"/>
      <c r="C542" s="334"/>
      <c r="D542" s="334"/>
      <c r="E542" s="88" t="s">
        <v>170</v>
      </c>
      <c r="F542" s="71" t="s">
        <v>65</v>
      </c>
      <c r="G542" s="69">
        <v>19470000</v>
      </c>
      <c r="H542" s="69">
        <v>9000000</v>
      </c>
      <c r="I542" s="70"/>
      <c r="J542" s="70">
        <f t="shared" si="444"/>
        <v>9000000</v>
      </c>
      <c r="K542" s="70"/>
      <c r="L542" s="70"/>
      <c r="M542" s="70"/>
      <c r="N542" s="70"/>
      <c r="O542" s="70" t="e">
        <f>#REF!</f>
        <v>#REF!</v>
      </c>
      <c r="P542" s="70" t="e">
        <f t="shared" si="445"/>
        <v>#REF!</v>
      </c>
      <c r="Q542" s="70"/>
      <c r="R542" s="70"/>
      <c r="S542" s="70"/>
      <c r="T542" s="70"/>
      <c r="U542" s="70"/>
      <c r="V542" s="70">
        <f t="shared" si="446"/>
        <v>0</v>
      </c>
      <c r="W542" s="70"/>
      <c r="X542" s="70"/>
      <c r="Y542" s="70"/>
      <c r="Z542" s="70">
        <v>10470000</v>
      </c>
      <c r="AA542" s="70"/>
      <c r="AB542" s="70"/>
      <c r="AC542" s="70"/>
      <c r="AD542" s="70"/>
      <c r="AE542" s="70"/>
      <c r="AF542" s="70"/>
      <c r="AG542" s="70"/>
      <c r="AH542" s="70"/>
      <c r="AI542" s="71"/>
      <c r="AJ542" s="374"/>
      <c r="AK542" s="284">
        <f t="shared" si="435"/>
        <v>19470000</v>
      </c>
      <c r="AL542" s="164" t="b">
        <f t="shared" si="431"/>
        <v>1</v>
      </c>
      <c r="AM542" s="232"/>
      <c r="AN542" s="232"/>
      <c r="AO542" s="232"/>
      <c r="AP542" s="284">
        <f t="shared" si="429"/>
        <v>19470000</v>
      </c>
      <c r="AQ542" s="164" t="b">
        <f t="shared" si="430"/>
        <v>1</v>
      </c>
      <c r="AR542" s="232"/>
      <c r="AS542" s="232"/>
      <c r="AU542" s="335" t="e">
        <f t="shared" si="447"/>
        <v>#REF!</v>
      </c>
      <c r="AV542" s="72" t="e">
        <f t="shared" si="254"/>
        <v>#REF!</v>
      </c>
      <c r="AW542" s="335" t="e">
        <f t="shared" si="332"/>
        <v>#REF!</v>
      </c>
      <c r="AX542" s="336">
        <f t="shared" si="334"/>
        <v>9000000</v>
      </c>
      <c r="AY542" s="152" t="b">
        <f t="shared" si="330"/>
        <v>0</v>
      </c>
    </row>
    <row r="543" spans="1:51" s="153" customFormat="1">
      <c r="A543" s="332"/>
      <c r="B543" s="333"/>
      <c r="C543" s="334"/>
      <c r="D543" s="334"/>
      <c r="E543" s="88" t="s">
        <v>17</v>
      </c>
      <c r="F543" s="71" t="s">
        <v>18</v>
      </c>
      <c r="G543" s="69">
        <v>174770000</v>
      </c>
      <c r="H543" s="69">
        <v>55000000</v>
      </c>
      <c r="I543" s="70" t="e">
        <f>#REF!</f>
        <v>#REF!</v>
      </c>
      <c r="J543" s="70" t="e">
        <f t="shared" si="444"/>
        <v>#REF!</v>
      </c>
      <c r="K543" s="70">
        <f>G543-H543-T543</f>
        <v>94770000</v>
      </c>
      <c r="L543" s="70"/>
      <c r="M543" s="70"/>
      <c r="N543" s="70"/>
      <c r="O543" s="70" t="e">
        <f>#REF!+5580000</f>
        <v>#REF!</v>
      </c>
      <c r="P543" s="70" t="e">
        <f t="shared" si="445"/>
        <v>#REF!</v>
      </c>
      <c r="Q543" s="70"/>
      <c r="R543" s="70"/>
      <c r="S543" s="70"/>
      <c r="T543" s="70">
        <v>25000000</v>
      </c>
      <c r="U543" s="70"/>
      <c r="V543" s="70">
        <f t="shared" si="446"/>
        <v>25000000</v>
      </c>
      <c r="W543" s="70"/>
      <c r="X543" s="70"/>
      <c r="Y543" s="70"/>
      <c r="Z543" s="70"/>
      <c r="AA543" s="70"/>
      <c r="AB543" s="70"/>
      <c r="AC543" s="70"/>
      <c r="AD543" s="70"/>
      <c r="AE543" s="70"/>
      <c r="AF543" s="70"/>
      <c r="AG543" s="70"/>
      <c r="AH543" s="70"/>
      <c r="AI543" s="71"/>
      <c r="AJ543" s="374"/>
      <c r="AK543" s="284">
        <f>H543+K543+N543+Q543+T543+W543+Z543+AC543+AF543</f>
        <v>174770000</v>
      </c>
      <c r="AL543" s="164" t="b">
        <f t="shared" si="431"/>
        <v>1</v>
      </c>
      <c r="AM543" s="232"/>
      <c r="AN543" s="232"/>
      <c r="AO543" s="232"/>
      <c r="AP543" s="284">
        <f t="shared" si="429"/>
        <v>174770000</v>
      </c>
      <c r="AQ543" s="164" t="b">
        <f t="shared" si="430"/>
        <v>1</v>
      </c>
      <c r="AR543" s="232"/>
      <c r="AS543" s="232"/>
      <c r="AU543" s="335" t="e">
        <f t="shared" si="447"/>
        <v>#REF!</v>
      </c>
      <c r="AV543" s="72" t="e">
        <f t="shared" si="254"/>
        <v>#REF!</v>
      </c>
      <c r="AW543" s="335" t="e">
        <f t="shared" si="332"/>
        <v>#REF!</v>
      </c>
      <c r="AX543" s="336">
        <f t="shared" si="334"/>
        <v>174770000</v>
      </c>
      <c r="AY543" s="152" t="b">
        <f t="shared" si="330"/>
        <v>1</v>
      </c>
    </row>
    <row r="544" spans="1:51" s="153" customFormat="1">
      <c r="A544" s="332"/>
      <c r="B544" s="333"/>
      <c r="C544" s="334"/>
      <c r="D544" s="334"/>
      <c r="E544" s="88" t="s">
        <v>106</v>
      </c>
      <c r="F544" s="71" t="s">
        <v>107</v>
      </c>
      <c r="G544" s="69">
        <v>12500000</v>
      </c>
      <c r="H544" s="69">
        <v>5000000</v>
      </c>
      <c r="I544" s="70"/>
      <c r="J544" s="70">
        <f t="shared" si="444"/>
        <v>5000000</v>
      </c>
      <c r="K544" s="70">
        <f>G544-H544</f>
        <v>7500000</v>
      </c>
      <c r="L544" s="70"/>
      <c r="M544" s="70"/>
      <c r="N544" s="70"/>
      <c r="O544" s="70"/>
      <c r="P544" s="70">
        <f t="shared" si="445"/>
        <v>0</v>
      </c>
      <c r="Q544" s="70"/>
      <c r="R544" s="70"/>
      <c r="S544" s="70"/>
      <c r="T544" s="70"/>
      <c r="U544" s="70"/>
      <c r="V544" s="70">
        <f t="shared" si="446"/>
        <v>0</v>
      </c>
      <c r="W544" s="70"/>
      <c r="X544" s="70"/>
      <c r="Y544" s="70"/>
      <c r="Z544" s="70"/>
      <c r="AA544" s="70"/>
      <c r="AB544" s="70"/>
      <c r="AC544" s="70"/>
      <c r="AD544" s="70"/>
      <c r="AE544" s="70"/>
      <c r="AF544" s="70"/>
      <c r="AG544" s="70"/>
      <c r="AH544" s="70"/>
      <c r="AI544" s="71"/>
      <c r="AJ544" s="374"/>
      <c r="AK544" s="284">
        <f>H544+K544+N544+Q544+T544+W544+Z544+AC544+AF544</f>
        <v>12500000</v>
      </c>
      <c r="AL544" s="164" t="b">
        <f t="shared" si="431"/>
        <v>1</v>
      </c>
      <c r="AM544" s="232"/>
      <c r="AN544" s="232"/>
      <c r="AO544" s="232"/>
      <c r="AP544" s="284">
        <f t="shared" si="429"/>
        <v>12500000</v>
      </c>
      <c r="AQ544" s="164" t="b">
        <f t="shared" si="430"/>
        <v>1</v>
      </c>
      <c r="AR544" s="232"/>
      <c r="AS544" s="232"/>
      <c r="AU544" s="335">
        <f t="shared" si="447"/>
        <v>12500000</v>
      </c>
      <c r="AV544" s="72" t="b">
        <f t="shared" si="254"/>
        <v>1</v>
      </c>
      <c r="AW544" s="335">
        <f t="shared" si="332"/>
        <v>0</v>
      </c>
      <c r="AX544" s="336">
        <f t="shared" si="334"/>
        <v>12500000</v>
      </c>
      <c r="AY544" s="152" t="b">
        <f t="shared" si="330"/>
        <v>1</v>
      </c>
    </row>
    <row r="545" spans="1:51" s="153" customFormat="1">
      <c r="A545" s="332"/>
      <c r="B545" s="333"/>
      <c r="C545" s="334"/>
      <c r="D545" s="334"/>
      <c r="E545" s="88" t="s">
        <v>108</v>
      </c>
      <c r="F545" s="71" t="s">
        <v>109</v>
      </c>
      <c r="G545" s="69">
        <v>22750000</v>
      </c>
      <c r="H545" s="69">
        <v>15000000</v>
      </c>
      <c r="I545" s="70"/>
      <c r="J545" s="70">
        <f t="shared" si="444"/>
        <v>15000000</v>
      </c>
      <c r="K545" s="70"/>
      <c r="L545" s="70"/>
      <c r="M545" s="70"/>
      <c r="N545" s="70"/>
      <c r="O545" s="70">
        <f>4108500+7994250</f>
        <v>12102750</v>
      </c>
      <c r="P545" s="70">
        <f t="shared" si="445"/>
        <v>-12102750</v>
      </c>
      <c r="Q545" s="70"/>
      <c r="R545" s="70"/>
      <c r="S545" s="70"/>
      <c r="T545" s="70"/>
      <c r="U545" s="70"/>
      <c r="V545" s="70">
        <f t="shared" si="446"/>
        <v>0</v>
      </c>
      <c r="W545" s="70"/>
      <c r="X545" s="70"/>
      <c r="Y545" s="70"/>
      <c r="Z545" s="70">
        <v>7750000</v>
      </c>
      <c r="AA545" s="70"/>
      <c r="AB545" s="70"/>
      <c r="AC545" s="70"/>
      <c r="AD545" s="70"/>
      <c r="AE545" s="70"/>
      <c r="AF545" s="70"/>
      <c r="AG545" s="70"/>
      <c r="AH545" s="70"/>
      <c r="AI545" s="71"/>
      <c r="AJ545" s="374"/>
      <c r="AK545" s="284">
        <f t="shared" si="435"/>
        <v>22750000</v>
      </c>
      <c r="AL545" s="164" t="b">
        <f t="shared" si="431"/>
        <v>1</v>
      </c>
      <c r="AM545" s="232"/>
      <c r="AN545" s="232"/>
      <c r="AO545" s="232"/>
      <c r="AP545" s="284">
        <f t="shared" si="429"/>
        <v>22750000</v>
      </c>
      <c r="AQ545" s="164" t="b">
        <f t="shared" si="430"/>
        <v>1</v>
      </c>
      <c r="AR545" s="232"/>
      <c r="AS545" s="232"/>
      <c r="AU545" s="335">
        <f t="shared" si="447"/>
        <v>15000000</v>
      </c>
      <c r="AV545" s="72" t="b">
        <f t="shared" si="254"/>
        <v>0</v>
      </c>
      <c r="AW545" s="335">
        <f t="shared" si="332"/>
        <v>12102750</v>
      </c>
      <c r="AX545" s="336">
        <f t="shared" si="334"/>
        <v>15000000</v>
      </c>
      <c r="AY545" s="152" t="b">
        <f t="shared" si="330"/>
        <v>0</v>
      </c>
    </row>
    <row r="546" spans="1:51" s="153" customFormat="1">
      <c r="A546" s="332"/>
      <c r="B546" s="333"/>
      <c r="C546" s="334"/>
      <c r="D546" s="334"/>
      <c r="E546" s="88" t="s">
        <v>110</v>
      </c>
      <c r="F546" s="71" t="s">
        <v>111</v>
      </c>
      <c r="G546" s="69">
        <v>5000000</v>
      </c>
      <c r="H546" s="69">
        <v>5000000</v>
      </c>
      <c r="I546" s="70" t="e">
        <f>#REF!</f>
        <v>#REF!</v>
      </c>
      <c r="J546" s="70" t="e">
        <f t="shared" si="444"/>
        <v>#REF!</v>
      </c>
      <c r="K546" s="70"/>
      <c r="L546" s="70"/>
      <c r="M546" s="70"/>
      <c r="N546" s="70"/>
      <c r="O546" s="70"/>
      <c r="P546" s="70">
        <f t="shared" si="445"/>
        <v>0</v>
      </c>
      <c r="Q546" s="70"/>
      <c r="R546" s="70"/>
      <c r="S546" s="70"/>
      <c r="T546" s="70"/>
      <c r="U546" s="70"/>
      <c r="V546" s="70">
        <f t="shared" si="446"/>
        <v>0</v>
      </c>
      <c r="W546" s="70"/>
      <c r="X546" s="70"/>
      <c r="Y546" s="70"/>
      <c r="Z546" s="70"/>
      <c r="AA546" s="70"/>
      <c r="AB546" s="70"/>
      <c r="AC546" s="70"/>
      <c r="AD546" s="70"/>
      <c r="AE546" s="70"/>
      <c r="AF546" s="70"/>
      <c r="AG546" s="70"/>
      <c r="AH546" s="70"/>
      <c r="AI546" s="71"/>
      <c r="AJ546" s="374"/>
      <c r="AK546" s="284">
        <f t="shared" si="435"/>
        <v>5000000</v>
      </c>
      <c r="AL546" s="164" t="b">
        <f t="shared" si="431"/>
        <v>1</v>
      </c>
      <c r="AM546" s="232"/>
      <c r="AN546" s="232"/>
      <c r="AO546" s="232"/>
      <c r="AP546" s="284">
        <f t="shared" si="429"/>
        <v>5000000</v>
      </c>
      <c r="AQ546" s="164" t="b">
        <f t="shared" si="430"/>
        <v>1</v>
      </c>
      <c r="AR546" s="232"/>
      <c r="AS546" s="232"/>
      <c r="AU546" s="335" t="e">
        <f t="shared" si="447"/>
        <v>#REF!</v>
      </c>
      <c r="AV546" s="72" t="e">
        <f t="shared" si="254"/>
        <v>#REF!</v>
      </c>
      <c r="AW546" s="335" t="e">
        <f t="shared" si="332"/>
        <v>#REF!</v>
      </c>
      <c r="AX546" s="336">
        <f t="shared" si="334"/>
        <v>5000000</v>
      </c>
      <c r="AY546" s="152" t="b">
        <f t="shared" si="330"/>
        <v>1</v>
      </c>
    </row>
    <row r="547" spans="1:51" s="153" customFormat="1">
      <c r="A547" s="332"/>
      <c r="B547" s="333"/>
      <c r="C547" s="334"/>
      <c r="D547" s="334"/>
      <c r="E547" s="88" t="s">
        <v>59</v>
      </c>
      <c r="F547" s="71" t="s">
        <v>60</v>
      </c>
      <c r="G547" s="69">
        <v>400000</v>
      </c>
      <c r="H547" s="69">
        <v>400000</v>
      </c>
      <c r="I547" s="70"/>
      <c r="J547" s="70">
        <f t="shared" si="444"/>
        <v>400000</v>
      </c>
      <c r="K547" s="70"/>
      <c r="L547" s="70"/>
      <c r="M547" s="70"/>
      <c r="N547" s="70"/>
      <c r="O547" s="70"/>
      <c r="P547" s="70">
        <f t="shared" si="445"/>
        <v>0</v>
      </c>
      <c r="Q547" s="70"/>
      <c r="R547" s="70"/>
      <c r="S547" s="70"/>
      <c r="T547" s="70"/>
      <c r="U547" s="70"/>
      <c r="V547" s="70">
        <f t="shared" si="446"/>
        <v>0</v>
      </c>
      <c r="W547" s="70"/>
      <c r="X547" s="70"/>
      <c r="Y547" s="70"/>
      <c r="Z547" s="70"/>
      <c r="AA547" s="70"/>
      <c r="AB547" s="70"/>
      <c r="AC547" s="70"/>
      <c r="AD547" s="70"/>
      <c r="AE547" s="70"/>
      <c r="AF547" s="70"/>
      <c r="AG547" s="70"/>
      <c r="AH547" s="70"/>
      <c r="AI547" s="71"/>
      <c r="AJ547" s="374"/>
      <c r="AK547" s="284">
        <f t="shared" si="435"/>
        <v>400000</v>
      </c>
      <c r="AL547" s="164" t="b">
        <f t="shared" si="431"/>
        <v>1</v>
      </c>
      <c r="AM547" s="232"/>
      <c r="AN547" s="232"/>
      <c r="AO547" s="232"/>
      <c r="AP547" s="284">
        <f t="shared" si="429"/>
        <v>400000</v>
      </c>
      <c r="AQ547" s="164" t="b">
        <f t="shared" si="430"/>
        <v>1</v>
      </c>
      <c r="AR547" s="232"/>
      <c r="AS547" s="232"/>
      <c r="AU547" s="335">
        <f t="shared" si="447"/>
        <v>400000</v>
      </c>
      <c r="AV547" s="72" t="b">
        <f t="shared" si="254"/>
        <v>1</v>
      </c>
      <c r="AW547" s="335">
        <f t="shared" si="332"/>
        <v>0</v>
      </c>
      <c r="AX547" s="336">
        <f t="shared" si="334"/>
        <v>400000</v>
      </c>
      <c r="AY547" s="152" t="b">
        <f t="shared" si="330"/>
        <v>1</v>
      </c>
    </row>
    <row r="548" spans="1:51" s="80" customFormat="1">
      <c r="A548" s="337"/>
      <c r="B548" s="338"/>
      <c r="C548" s="339"/>
      <c r="D548" s="339"/>
      <c r="E548" s="340" t="s">
        <v>125</v>
      </c>
      <c r="F548" s="71" t="s">
        <v>126</v>
      </c>
      <c r="G548" s="87">
        <v>2250000</v>
      </c>
      <c r="H548" s="69">
        <v>1500000</v>
      </c>
      <c r="I548" s="102"/>
      <c r="J548" s="70">
        <f t="shared" si="444"/>
        <v>1500000</v>
      </c>
      <c r="K548" s="102"/>
      <c r="L548" s="102"/>
      <c r="M548" s="102"/>
      <c r="N548" s="70"/>
      <c r="O548" s="102"/>
      <c r="P548" s="70">
        <f t="shared" si="445"/>
        <v>0</v>
      </c>
      <c r="Q548" s="102"/>
      <c r="R548" s="102"/>
      <c r="S548" s="102"/>
      <c r="T548" s="70"/>
      <c r="U548" s="70"/>
      <c r="V548" s="70">
        <f t="shared" si="446"/>
        <v>0</v>
      </c>
      <c r="W548" s="70"/>
      <c r="X548" s="102"/>
      <c r="Y548" s="102"/>
      <c r="Z548" s="102">
        <f>G548-H548</f>
        <v>750000</v>
      </c>
      <c r="AA548" s="102"/>
      <c r="AB548" s="102"/>
      <c r="AC548" s="102"/>
      <c r="AD548" s="102"/>
      <c r="AE548" s="102"/>
      <c r="AF548" s="102"/>
      <c r="AG548" s="102"/>
      <c r="AH548" s="102"/>
      <c r="AI548" s="81"/>
      <c r="AJ548" s="372"/>
      <c r="AK548" s="284">
        <f t="shared" si="435"/>
        <v>2250000</v>
      </c>
      <c r="AL548" s="164" t="b">
        <f t="shared" si="431"/>
        <v>1</v>
      </c>
      <c r="AM548" s="164"/>
      <c r="AN548" s="164"/>
      <c r="AO548" s="164"/>
      <c r="AP548" s="284">
        <f t="shared" si="429"/>
        <v>2250000</v>
      </c>
      <c r="AQ548" s="164" t="b">
        <f t="shared" si="430"/>
        <v>1</v>
      </c>
      <c r="AR548" s="164"/>
      <c r="AS548" s="164"/>
      <c r="AU548" s="335">
        <f t="shared" si="447"/>
        <v>1500000</v>
      </c>
      <c r="AV548" s="72" t="b">
        <f t="shared" si="254"/>
        <v>0</v>
      </c>
      <c r="AW548" s="335">
        <f t="shared" si="332"/>
        <v>0</v>
      </c>
      <c r="AX548" s="336">
        <f t="shared" si="334"/>
        <v>1500000</v>
      </c>
      <c r="AY548" s="152" t="b">
        <f t="shared" si="330"/>
        <v>0</v>
      </c>
    </row>
    <row r="549" spans="1:51" s="80" customFormat="1">
      <c r="A549" s="337"/>
      <c r="B549" s="338"/>
      <c r="C549" s="339"/>
      <c r="D549" s="339"/>
      <c r="E549" s="88" t="s">
        <v>61</v>
      </c>
      <c r="F549" s="71" t="s">
        <v>62</v>
      </c>
      <c r="G549" s="87">
        <v>7000000</v>
      </c>
      <c r="H549" s="69">
        <v>3000000</v>
      </c>
      <c r="I549" s="102"/>
      <c r="J549" s="70">
        <f t="shared" si="444"/>
        <v>3000000</v>
      </c>
      <c r="K549" s="102"/>
      <c r="L549" s="102"/>
      <c r="M549" s="102"/>
      <c r="N549" s="70"/>
      <c r="O549" s="102" t="e">
        <f>#REF!+600000</f>
        <v>#REF!</v>
      </c>
      <c r="P549" s="70" t="e">
        <f t="shared" si="445"/>
        <v>#REF!</v>
      </c>
      <c r="Q549" s="102"/>
      <c r="R549" s="102"/>
      <c r="S549" s="102"/>
      <c r="T549" s="70"/>
      <c r="U549" s="70"/>
      <c r="V549" s="70">
        <f t="shared" si="446"/>
        <v>0</v>
      </c>
      <c r="W549" s="70"/>
      <c r="X549" s="102"/>
      <c r="Y549" s="102"/>
      <c r="Z549" s="102">
        <f>G549-H549</f>
        <v>4000000</v>
      </c>
      <c r="AA549" s="102"/>
      <c r="AB549" s="102"/>
      <c r="AC549" s="102"/>
      <c r="AD549" s="102"/>
      <c r="AE549" s="102"/>
      <c r="AF549" s="102"/>
      <c r="AG549" s="102"/>
      <c r="AH549" s="102"/>
      <c r="AI549" s="81"/>
      <c r="AJ549" s="372"/>
      <c r="AK549" s="284">
        <f t="shared" si="435"/>
        <v>7000000</v>
      </c>
      <c r="AL549" s="164" t="b">
        <f t="shared" si="431"/>
        <v>1</v>
      </c>
      <c r="AM549" s="164"/>
      <c r="AN549" s="164"/>
      <c r="AO549" s="164"/>
      <c r="AP549" s="284">
        <f t="shared" si="429"/>
        <v>7000000</v>
      </c>
      <c r="AQ549" s="164" t="b">
        <f t="shared" si="430"/>
        <v>1</v>
      </c>
      <c r="AR549" s="164"/>
      <c r="AS549" s="164"/>
      <c r="AU549" s="335" t="e">
        <f t="shared" si="447"/>
        <v>#REF!</v>
      </c>
      <c r="AV549" s="72" t="e">
        <f t="shared" si="254"/>
        <v>#REF!</v>
      </c>
      <c r="AW549" s="335" t="e">
        <f t="shared" si="332"/>
        <v>#REF!</v>
      </c>
      <c r="AX549" s="336">
        <f t="shared" si="334"/>
        <v>3000000</v>
      </c>
      <c r="AY549" s="152" t="b">
        <f t="shared" si="330"/>
        <v>0</v>
      </c>
    </row>
    <row r="550" spans="1:51" s="80" customFormat="1">
      <c r="A550" s="337"/>
      <c r="B550" s="338"/>
      <c r="C550" s="339"/>
      <c r="D550" s="339"/>
      <c r="E550" s="88" t="s">
        <v>83</v>
      </c>
      <c r="F550" s="71" t="s">
        <v>84</v>
      </c>
      <c r="G550" s="87">
        <v>45000000</v>
      </c>
      <c r="H550" s="69">
        <v>30000000</v>
      </c>
      <c r="I550" s="102"/>
      <c r="J550" s="70">
        <f t="shared" si="444"/>
        <v>30000000</v>
      </c>
      <c r="K550" s="102">
        <f>G550-H550</f>
        <v>15000000</v>
      </c>
      <c r="L550" s="102"/>
      <c r="M550" s="102"/>
      <c r="N550" s="70"/>
      <c r="O550" s="102" t="e">
        <f>#REF!</f>
        <v>#REF!</v>
      </c>
      <c r="P550" s="70" t="e">
        <f t="shared" si="445"/>
        <v>#REF!</v>
      </c>
      <c r="Q550" s="102"/>
      <c r="R550" s="102"/>
      <c r="S550" s="102"/>
      <c r="T550" s="70"/>
      <c r="U550" s="70"/>
      <c r="V550" s="70">
        <f t="shared" si="446"/>
        <v>0</v>
      </c>
      <c r="W550" s="70"/>
      <c r="X550" s="102"/>
      <c r="Y550" s="102"/>
      <c r="Z550" s="102"/>
      <c r="AA550" s="102"/>
      <c r="AB550" s="102"/>
      <c r="AC550" s="102"/>
      <c r="AD550" s="102"/>
      <c r="AE550" s="102"/>
      <c r="AF550" s="102"/>
      <c r="AG550" s="102"/>
      <c r="AH550" s="102"/>
      <c r="AI550" s="81"/>
      <c r="AJ550" s="372"/>
      <c r="AK550" s="284">
        <f t="shared" si="435"/>
        <v>45000000</v>
      </c>
      <c r="AL550" s="164" t="b">
        <f t="shared" si="431"/>
        <v>1</v>
      </c>
      <c r="AM550" s="164"/>
      <c r="AN550" s="164"/>
      <c r="AO550" s="164"/>
      <c r="AP550" s="284">
        <f t="shared" si="429"/>
        <v>45000000</v>
      </c>
      <c r="AQ550" s="164" t="b">
        <f t="shared" si="430"/>
        <v>1</v>
      </c>
      <c r="AR550" s="164"/>
      <c r="AS550" s="164"/>
      <c r="AU550" s="335" t="e">
        <f t="shared" si="447"/>
        <v>#REF!</v>
      </c>
      <c r="AV550" s="72" t="e">
        <f t="shared" si="254"/>
        <v>#REF!</v>
      </c>
      <c r="AW550" s="335" t="e">
        <f t="shared" si="332"/>
        <v>#REF!</v>
      </c>
      <c r="AX550" s="336">
        <f t="shared" si="334"/>
        <v>45000000</v>
      </c>
      <c r="AY550" s="152" t="b">
        <f t="shared" si="330"/>
        <v>1</v>
      </c>
    </row>
    <row r="551" spans="1:51" s="80" customFormat="1" ht="45">
      <c r="A551" s="337"/>
      <c r="B551" s="338"/>
      <c r="C551" s="339"/>
      <c r="D551" s="339"/>
      <c r="E551" s="88" t="s">
        <v>344</v>
      </c>
      <c r="F551" s="81" t="s">
        <v>208</v>
      </c>
      <c r="G551" s="87">
        <v>666000000</v>
      </c>
      <c r="H551" s="69"/>
      <c r="I551" s="102"/>
      <c r="J551" s="70">
        <f t="shared" si="444"/>
        <v>0</v>
      </c>
      <c r="K551" s="102"/>
      <c r="L551" s="102"/>
      <c r="M551" s="102"/>
      <c r="N551" s="70"/>
      <c r="O551" s="102"/>
      <c r="P551" s="102"/>
      <c r="Q551" s="102"/>
      <c r="R551" s="102"/>
      <c r="S551" s="102"/>
      <c r="T551" s="70">
        <v>666000000</v>
      </c>
      <c r="U551" s="70"/>
      <c r="V551" s="70">
        <f t="shared" si="446"/>
        <v>666000000</v>
      </c>
      <c r="W551" s="70"/>
      <c r="X551" s="102"/>
      <c r="Y551" s="102"/>
      <c r="Z551" s="102"/>
      <c r="AA551" s="102"/>
      <c r="AB551" s="102"/>
      <c r="AC551" s="102"/>
      <c r="AD551" s="102"/>
      <c r="AE551" s="102"/>
      <c r="AF551" s="102"/>
      <c r="AG551" s="102"/>
      <c r="AH551" s="102"/>
      <c r="AI551" s="81"/>
      <c r="AJ551" s="372"/>
      <c r="AK551" s="284">
        <f t="shared" si="435"/>
        <v>666000000</v>
      </c>
      <c r="AL551" s="164" t="b">
        <f t="shared" si="431"/>
        <v>1</v>
      </c>
      <c r="AM551" s="164"/>
      <c r="AN551" s="164"/>
      <c r="AO551" s="164"/>
      <c r="AP551" s="284">
        <f t="shared" si="429"/>
        <v>666000000</v>
      </c>
      <c r="AQ551" s="164" t="b">
        <f t="shared" si="430"/>
        <v>1</v>
      </c>
      <c r="AR551" s="164"/>
      <c r="AS551" s="164"/>
      <c r="AU551" s="335">
        <f t="shared" si="447"/>
        <v>1332000000</v>
      </c>
      <c r="AV551" s="72" t="b">
        <f t="shared" si="254"/>
        <v>0</v>
      </c>
      <c r="AW551" s="335">
        <f t="shared" si="332"/>
        <v>0</v>
      </c>
      <c r="AX551" s="336">
        <f t="shared" si="334"/>
        <v>666000000</v>
      </c>
      <c r="AY551" s="152" t="b">
        <f t="shared" si="330"/>
        <v>1</v>
      </c>
    </row>
    <row r="552" spans="1:51" s="80" customFormat="1" ht="30">
      <c r="A552" s="337"/>
      <c r="B552" s="338"/>
      <c r="C552" s="339"/>
      <c r="D552" s="339"/>
      <c r="E552" s="88" t="s">
        <v>345</v>
      </c>
      <c r="F552" s="81" t="s">
        <v>346</v>
      </c>
      <c r="G552" s="87">
        <v>400000000</v>
      </c>
      <c r="H552" s="69"/>
      <c r="I552" s="102"/>
      <c r="J552" s="70"/>
      <c r="K552" s="102"/>
      <c r="L552" s="102"/>
      <c r="M552" s="102"/>
      <c r="N552" s="70"/>
      <c r="O552" s="102"/>
      <c r="P552" s="102"/>
      <c r="Q552" s="102"/>
      <c r="R552" s="102"/>
      <c r="S552" s="102"/>
      <c r="T552" s="70"/>
      <c r="U552" s="70"/>
      <c r="V552" s="70"/>
      <c r="W552" s="70"/>
      <c r="X552" s="102"/>
      <c r="Y552" s="102"/>
      <c r="Z552" s="102"/>
      <c r="AA552" s="102"/>
      <c r="AB552" s="102"/>
      <c r="AC552" s="102">
        <v>400000000</v>
      </c>
      <c r="AD552" s="102"/>
      <c r="AE552" s="102"/>
      <c r="AF552" s="102"/>
      <c r="AG552" s="102"/>
      <c r="AH552" s="102"/>
      <c r="AI552" s="81"/>
      <c r="AJ552" s="372"/>
      <c r="AK552" s="284"/>
      <c r="AL552" s="164"/>
      <c r="AM552" s="164"/>
      <c r="AN552" s="164"/>
      <c r="AO552" s="164"/>
      <c r="AP552" s="284">
        <f t="shared" si="429"/>
        <v>400000000</v>
      </c>
      <c r="AQ552" s="164" t="b">
        <f t="shared" si="430"/>
        <v>1</v>
      </c>
      <c r="AR552" s="164"/>
      <c r="AS552" s="164"/>
      <c r="AU552" s="335"/>
      <c r="AV552" s="72"/>
      <c r="AW552" s="335"/>
      <c r="AX552" s="336"/>
      <c r="AY552" s="152"/>
    </row>
    <row r="553" spans="1:51" s="80" customFormat="1">
      <c r="A553" s="337"/>
      <c r="B553" s="338"/>
      <c r="C553" s="339"/>
      <c r="D553" s="339"/>
      <c r="E553" s="88" t="s">
        <v>20</v>
      </c>
      <c r="F553" s="71" t="s">
        <v>21</v>
      </c>
      <c r="G553" s="87">
        <v>41530400</v>
      </c>
      <c r="H553" s="69">
        <v>15000000</v>
      </c>
      <c r="I553" s="102" t="e">
        <f>#REF!+1030000</f>
        <v>#REF!</v>
      </c>
      <c r="J553" s="70" t="e">
        <f t="shared" si="444"/>
        <v>#REF!</v>
      </c>
      <c r="K553" s="102">
        <v>6000000</v>
      </c>
      <c r="L553" s="102"/>
      <c r="M553" s="102"/>
      <c r="N553" s="70"/>
      <c r="O553" s="102"/>
      <c r="P553" s="102"/>
      <c r="Q553" s="102"/>
      <c r="R553" s="102"/>
      <c r="S553" s="102"/>
      <c r="T553" s="70"/>
      <c r="U553" s="70"/>
      <c r="V553" s="70">
        <f t="shared" si="446"/>
        <v>0</v>
      </c>
      <c r="W553" s="70"/>
      <c r="X553" s="102"/>
      <c r="Y553" s="102"/>
      <c r="Z553" s="102">
        <v>20530400</v>
      </c>
      <c r="AA553" s="102"/>
      <c r="AB553" s="102"/>
      <c r="AC553" s="102"/>
      <c r="AD553" s="102"/>
      <c r="AE553" s="102"/>
      <c r="AF553" s="102"/>
      <c r="AG553" s="102"/>
      <c r="AH553" s="102"/>
      <c r="AI553" s="81"/>
      <c r="AJ553" s="372"/>
      <c r="AK553" s="284">
        <f t="shared" si="435"/>
        <v>41530400</v>
      </c>
      <c r="AL553" s="164" t="b">
        <f t="shared" si="431"/>
        <v>1</v>
      </c>
      <c r="AM553" s="164"/>
      <c r="AN553" s="164"/>
      <c r="AO553" s="164"/>
      <c r="AP553" s="284">
        <f t="shared" si="429"/>
        <v>41530400</v>
      </c>
      <c r="AQ553" s="164" t="b">
        <f t="shared" si="430"/>
        <v>1</v>
      </c>
      <c r="AR553" s="164"/>
      <c r="AS553" s="164"/>
      <c r="AU553" s="335" t="e">
        <f t="shared" si="447"/>
        <v>#REF!</v>
      </c>
      <c r="AV553" s="72" t="e">
        <f t="shared" si="254"/>
        <v>#REF!</v>
      </c>
      <c r="AW553" s="335" t="e">
        <f t="shared" si="332"/>
        <v>#REF!</v>
      </c>
      <c r="AX553" s="336">
        <f t="shared" si="334"/>
        <v>21000000</v>
      </c>
      <c r="AY553" s="152" t="b">
        <f t="shared" si="330"/>
        <v>0</v>
      </c>
    </row>
    <row r="554" spans="1:51">
      <c r="A554" s="28"/>
      <c r="B554" s="11"/>
      <c r="C554" s="12"/>
      <c r="D554" s="12"/>
      <c r="E554" s="13"/>
      <c r="F554" s="81"/>
      <c r="G554" s="87"/>
      <c r="H554" s="87"/>
      <c r="I554" s="102"/>
      <c r="J554" s="102"/>
      <c r="K554" s="102"/>
      <c r="L554" s="102"/>
      <c r="M554" s="102"/>
      <c r="N554" s="102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  <c r="AA554" s="31"/>
      <c r="AB554" s="31"/>
      <c r="AC554" s="31"/>
      <c r="AD554" s="31"/>
      <c r="AE554" s="31"/>
      <c r="AF554" s="31"/>
      <c r="AG554" s="31"/>
      <c r="AH554" s="31"/>
      <c r="AI554" s="10"/>
      <c r="AJ554" s="372"/>
      <c r="AK554" s="284">
        <f t="shared" si="435"/>
        <v>0</v>
      </c>
      <c r="AL554" s="164" t="b">
        <f t="shared" si="431"/>
        <v>1</v>
      </c>
      <c r="AM554" s="164"/>
      <c r="AN554" s="164"/>
      <c r="AO554" s="164"/>
      <c r="AP554" s="284">
        <f t="shared" si="429"/>
        <v>0</v>
      </c>
      <c r="AQ554" s="164" t="b">
        <f t="shared" si="430"/>
        <v>1</v>
      </c>
      <c r="AR554" s="164"/>
      <c r="AS554" s="164"/>
      <c r="AU554" s="41">
        <f t="shared" si="447"/>
        <v>0</v>
      </c>
      <c r="AV554" s="42" t="b">
        <f t="shared" si="254"/>
        <v>1</v>
      </c>
      <c r="AW554" s="96">
        <f t="shared" si="332"/>
        <v>0</v>
      </c>
      <c r="AX554" s="118">
        <f t="shared" si="334"/>
        <v>0</v>
      </c>
      <c r="AY554" s="152" t="b">
        <f t="shared" si="330"/>
        <v>1</v>
      </c>
    </row>
    <row r="555" spans="1:51">
      <c r="A555" s="28"/>
      <c r="B555" s="11"/>
      <c r="C555" s="12"/>
      <c r="D555" s="12"/>
      <c r="E555" s="13"/>
      <c r="F555" s="81"/>
      <c r="G555" s="87"/>
      <c r="H555" s="87"/>
      <c r="I555" s="102"/>
      <c r="J555" s="102"/>
      <c r="K555" s="102"/>
      <c r="L555" s="102"/>
      <c r="M555" s="102"/>
      <c r="N555" s="102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  <c r="AA555" s="31"/>
      <c r="AB555" s="31"/>
      <c r="AC555" s="31"/>
      <c r="AD555" s="31"/>
      <c r="AE555" s="31"/>
      <c r="AF555" s="31"/>
      <c r="AG555" s="31"/>
      <c r="AH555" s="31"/>
      <c r="AI555" s="10"/>
      <c r="AJ555" s="372"/>
      <c r="AK555" s="284"/>
      <c r="AL555" s="164"/>
      <c r="AM555" s="164"/>
      <c r="AN555" s="164"/>
      <c r="AO555" s="164"/>
      <c r="AP555" s="284">
        <f t="shared" si="429"/>
        <v>0</v>
      </c>
      <c r="AQ555" s="164" t="b">
        <f t="shared" si="430"/>
        <v>1</v>
      </c>
      <c r="AR555" s="164"/>
      <c r="AS555" s="164"/>
      <c r="AU555" s="41"/>
      <c r="AV555" s="42"/>
      <c r="AW555" s="96"/>
      <c r="AX555" s="118"/>
      <c r="AY555" s="152"/>
    </row>
    <row r="556" spans="1:51">
      <c r="A556" s="158"/>
      <c r="B556" s="159"/>
      <c r="C556" s="159"/>
      <c r="D556" s="159"/>
      <c r="E556" s="159"/>
      <c r="F556" s="160"/>
      <c r="G556" s="172"/>
      <c r="H556" s="172"/>
      <c r="I556" s="161"/>
      <c r="J556" s="161"/>
      <c r="K556" s="161"/>
      <c r="L556" s="161"/>
      <c r="M556" s="161"/>
      <c r="N556" s="161"/>
      <c r="O556" s="162"/>
      <c r="P556" s="162"/>
      <c r="Q556" s="162"/>
      <c r="R556" s="162"/>
      <c r="S556" s="162"/>
      <c r="T556" s="162"/>
      <c r="U556" s="162"/>
      <c r="V556" s="162"/>
      <c r="W556" s="162"/>
      <c r="X556" s="162"/>
      <c r="Y556" s="162"/>
      <c r="Z556" s="162"/>
      <c r="AA556" s="162"/>
      <c r="AB556" s="162"/>
      <c r="AC556" s="162"/>
      <c r="AD556" s="162"/>
      <c r="AE556" s="162"/>
      <c r="AF556" s="162"/>
      <c r="AG556" s="162"/>
      <c r="AH556" s="162"/>
      <c r="AI556" s="159"/>
      <c r="AJ556" s="372"/>
      <c r="AK556" s="284"/>
      <c r="AL556" s="164"/>
      <c r="AM556" s="164"/>
      <c r="AN556" s="164"/>
      <c r="AO556" s="164"/>
      <c r="AP556" s="284">
        <f t="shared" si="429"/>
        <v>0</v>
      </c>
      <c r="AQ556" s="164" t="b">
        <f t="shared" si="430"/>
        <v>1</v>
      </c>
      <c r="AR556" s="164"/>
      <c r="AS556" s="164"/>
      <c r="AU556" s="41"/>
      <c r="AV556" s="42"/>
      <c r="AW556" s="96"/>
      <c r="AX556" s="118"/>
      <c r="AY556" s="152"/>
    </row>
    <row r="557" spans="1:51">
      <c r="A557" s="163"/>
      <c r="B557" s="14"/>
      <c r="C557" s="14"/>
      <c r="D557" s="14"/>
      <c r="E557" s="14"/>
      <c r="F557" s="164"/>
      <c r="G557" s="173"/>
      <c r="H557" s="173"/>
      <c r="I557" s="165"/>
      <c r="J557" s="165"/>
      <c r="K557" s="165"/>
      <c r="L557" s="165"/>
      <c r="M557" s="165"/>
      <c r="N557" s="165"/>
      <c r="O557" s="166"/>
      <c r="P557" s="166"/>
      <c r="Q557" s="166"/>
      <c r="R557" s="166"/>
      <c r="S557" s="166"/>
      <c r="T557" s="166"/>
      <c r="U557" s="166"/>
      <c r="V557" s="166"/>
      <c r="W557" s="166"/>
      <c r="X557" s="166"/>
      <c r="Y557" s="166"/>
      <c r="Z557" s="166"/>
      <c r="AA557" s="166"/>
      <c r="AB557" s="166"/>
      <c r="AC557" s="166"/>
      <c r="AD557" s="166"/>
      <c r="AE557" s="166"/>
      <c r="AF557" s="166"/>
      <c r="AG557" s="166"/>
      <c r="AH557" s="166"/>
      <c r="AI557" s="14"/>
      <c r="AJ557" s="372"/>
      <c r="AK557" s="284"/>
      <c r="AL557" s="164"/>
      <c r="AM557" s="164"/>
      <c r="AN557" s="164"/>
      <c r="AO557" s="164"/>
      <c r="AP557" s="284">
        <f t="shared" si="429"/>
        <v>0</v>
      </c>
      <c r="AQ557" s="164" t="b">
        <f t="shared" si="430"/>
        <v>1</v>
      </c>
      <c r="AR557" s="164"/>
      <c r="AS557" s="164"/>
      <c r="AU557" s="41"/>
      <c r="AV557" s="42"/>
      <c r="AW557" s="96"/>
      <c r="AX557" s="118"/>
      <c r="AY557" s="152"/>
    </row>
    <row r="558" spans="1:51">
      <c r="A558" s="163"/>
      <c r="B558" s="14"/>
      <c r="C558" s="14"/>
      <c r="D558" s="14"/>
      <c r="E558" s="14"/>
      <c r="F558" s="164"/>
      <c r="G558" s="173"/>
      <c r="H558" s="173"/>
      <c r="I558" s="165"/>
      <c r="J558" s="165"/>
      <c r="K558" s="165"/>
      <c r="L558" s="165"/>
      <c r="M558" s="165"/>
      <c r="N558" s="165"/>
      <c r="O558" s="166"/>
      <c r="P558" s="166"/>
      <c r="Q558" s="166"/>
      <c r="R558" s="166"/>
      <c r="S558" s="166"/>
      <c r="T558" s="166"/>
      <c r="U558" s="166"/>
      <c r="V558" s="166"/>
      <c r="W558" s="166"/>
      <c r="X558" s="166"/>
      <c r="Y558" s="166"/>
      <c r="Z558" s="166"/>
      <c r="AA558" s="166"/>
      <c r="AB558" s="166"/>
      <c r="AC558" s="166"/>
      <c r="AD558" s="166"/>
      <c r="AE558" s="166"/>
      <c r="AF558" s="166"/>
      <c r="AG558" s="166"/>
      <c r="AH558" s="166"/>
      <c r="AI558" s="14"/>
      <c r="AJ558" s="372"/>
      <c r="AK558" s="284"/>
      <c r="AL558" s="164"/>
      <c r="AM558" s="164"/>
      <c r="AN558" s="164"/>
      <c r="AO558" s="164"/>
      <c r="AP558" s="284"/>
      <c r="AQ558" s="164"/>
      <c r="AR558" s="164"/>
      <c r="AS558" s="164"/>
      <c r="AU558" s="41"/>
      <c r="AV558" s="42"/>
      <c r="AW558" s="96"/>
      <c r="AX558" s="118"/>
      <c r="AY558" s="152"/>
    </row>
    <row r="559" spans="1:51">
      <c r="A559" s="163"/>
      <c r="B559" s="14"/>
      <c r="C559" s="14"/>
      <c r="D559" s="14"/>
      <c r="E559" s="14"/>
      <c r="F559" s="164"/>
      <c r="G559" s="173"/>
      <c r="H559" s="173"/>
      <c r="I559" s="165"/>
      <c r="J559" s="165"/>
      <c r="K559" s="165"/>
      <c r="L559" s="165"/>
      <c r="M559" s="165"/>
      <c r="N559" s="165"/>
      <c r="O559" s="166"/>
      <c r="P559" s="166"/>
      <c r="Q559" s="166"/>
      <c r="R559" s="166"/>
      <c r="S559" s="166"/>
      <c r="T559" s="166"/>
      <c r="U559" s="166"/>
      <c r="V559" s="166"/>
      <c r="W559" s="166"/>
      <c r="X559" s="166"/>
      <c r="Y559" s="166"/>
      <c r="Z559" s="166"/>
      <c r="AA559" s="166"/>
      <c r="AB559" s="166"/>
      <c r="AC559" s="166"/>
      <c r="AD559" s="166"/>
      <c r="AE559" s="166"/>
      <c r="AF559" s="166"/>
      <c r="AG559" s="166"/>
      <c r="AH559" s="166"/>
      <c r="AI559" s="14"/>
      <c r="AJ559" s="372"/>
      <c r="AK559" s="284"/>
      <c r="AL559" s="164"/>
      <c r="AM559" s="164"/>
      <c r="AN559" s="164"/>
      <c r="AO559" s="164"/>
      <c r="AP559" s="284"/>
      <c r="AQ559" s="164"/>
      <c r="AR559" s="164"/>
      <c r="AS559" s="164"/>
      <c r="AU559" s="41"/>
      <c r="AV559" s="42"/>
      <c r="AW559" s="96"/>
      <c r="AX559" s="118"/>
      <c r="AY559" s="152"/>
    </row>
    <row r="560" spans="1:51">
      <c r="A560" s="163"/>
      <c r="B560" s="14"/>
      <c r="C560" s="14"/>
      <c r="D560" s="14"/>
      <c r="E560" s="14"/>
      <c r="F560" s="164"/>
      <c r="G560" s="173"/>
      <c r="H560" s="173"/>
      <c r="I560" s="165"/>
      <c r="J560" s="165"/>
      <c r="K560" s="165"/>
      <c r="L560" s="165"/>
      <c r="M560" s="165"/>
      <c r="N560" s="165"/>
      <c r="O560" s="166"/>
      <c r="P560" s="166"/>
      <c r="Q560" s="166"/>
      <c r="R560" s="166"/>
      <c r="S560" s="166"/>
      <c r="T560" s="166"/>
      <c r="U560" s="166"/>
      <c r="V560" s="166"/>
      <c r="W560" s="166"/>
      <c r="X560" s="166"/>
      <c r="Y560" s="166"/>
      <c r="Z560" s="166"/>
      <c r="AA560" s="166"/>
      <c r="AB560" s="166"/>
      <c r="AC560" s="166"/>
      <c r="AD560" s="166"/>
      <c r="AE560" s="166"/>
      <c r="AF560" s="166"/>
      <c r="AG560" s="166"/>
      <c r="AH560" s="166"/>
      <c r="AI560" s="14"/>
      <c r="AJ560" s="372"/>
      <c r="AK560" s="284"/>
      <c r="AL560" s="164"/>
      <c r="AM560" s="164"/>
      <c r="AN560" s="164"/>
      <c r="AO560" s="164"/>
      <c r="AP560" s="284"/>
      <c r="AQ560" s="164"/>
      <c r="AR560" s="164"/>
      <c r="AS560" s="164"/>
      <c r="AU560" s="41"/>
      <c r="AV560" s="42"/>
      <c r="AW560" s="96"/>
      <c r="AX560" s="118"/>
      <c r="AY560" s="152"/>
    </row>
    <row r="561" spans="1:51">
      <c r="A561" s="163"/>
      <c r="B561" s="14"/>
      <c r="C561" s="14"/>
      <c r="D561" s="14"/>
      <c r="E561" s="14"/>
      <c r="F561" s="164"/>
      <c r="G561" s="173"/>
      <c r="H561" s="173"/>
      <c r="I561" s="165"/>
      <c r="J561" s="165"/>
      <c r="K561" s="165"/>
      <c r="L561" s="165"/>
      <c r="M561" s="165"/>
      <c r="N561" s="165"/>
      <c r="O561" s="166"/>
      <c r="P561" s="166"/>
      <c r="Q561" s="166"/>
      <c r="R561" s="166"/>
      <c r="S561" s="166"/>
      <c r="T561" s="166"/>
      <c r="U561" s="166"/>
      <c r="V561" s="166"/>
      <c r="W561" s="166"/>
      <c r="X561" s="166"/>
      <c r="Y561" s="166"/>
      <c r="Z561" s="166"/>
      <c r="AA561" s="166"/>
      <c r="AB561" s="166"/>
      <c r="AC561" s="166"/>
      <c r="AD561" s="166"/>
      <c r="AE561" s="166"/>
      <c r="AF561" s="166"/>
      <c r="AG561" s="166"/>
      <c r="AH561" s="166"/>
      <c r="AI561" s="14"/>
      <c r="AJ561" s="372"/>
      <c r="AK561" s="284"/>
      <c r="AL561" s="164"/>
      <c r="AM561" s="164"/>
      <c r="AN561" s="164"/>
      <c r="AO561" s="164"/>
      <c r="AP561" s="284"/>
      <c r="AQ561" s="164"/>
      <c r="AR561" s="164"/>
      <c r="AS561" s="164"/>
      <c r="AU561" s="41"/>
      <c r="AV561" s="42"/>
      <c r="AW561" s="96"/>
      <c r="AX561" s="118"/>
      <c r="AY561" s="152"/>
    </row>
    <row r="562" spans="1:51">
      <c r="A562" s="163"/>
      <c r="B562" s="14"/>
      <c r="C562" s="14"/>
      <c r="D562" s="14"/>
      <c r="E562" s="14"/>
      <c r="F562" s="164"/>
      <c r="G562" s="173"/>
      <c r="H562" s="173"/>
      <c r="I562" s="165"/>
      <c r="J562" s="165"/>
      <c r="K562" s="165"/>
      <c r="L562" s="165"/>
      <c r="M562" s="165"/>
      <c r="N562" s="165"/>
      <c r="O562" s="166"/>
      <c r="P562" s="166"/>
      <c r="Q562" s="166"/>
      <c r="R562" s="166"/>
      <c r="S562" s="166"/>
      <c r="T562" s="166"/>
      <c r="U562" s="166"/>
      <c r="V562" s="166"/>
      <c r="W562" s="166"/>
      <c r="X562" s="166"/>
      <c r="Y562" s="166"/>
      <c r="Z562" s="166"/>
      <c r="AA562" s="166"/>
      <c r="AB562" s="166"/>
      <c r="AC562" s="166"/>
      <c r="AD562" s="166"/>
      <c r="AE562" s="166"/>
      <c r="AF562" s="166"/>
      <c r="AG562" s="166"/>
      <c r="AH562" s="166"/>
      <c r="AI562" s="14"/>
      <c r="AJ562" s="372"/>
      <c r="AK562" s="284"/>
      <c r="AL562" s="164"/>
      <c r="AM562" s="164"/>
      <c r="AN562" s="164"/>
      <c r="AO562" s="164"/>
      <c r="AP562" s="284"/>
      <c r="AQ562" s="164"/>
      <c r="AR562" s="164"/>
      <c r="AS562" s="164"/>
      <c r="AU562" s="41"/>
      <c r="AV562" s="42"/>
      <c r="AW562" s="96"/>
      <c r="AX562" s="118"/>
      <c r="AY562" s="152"/>
    </row>
    <row r="563" spans="1:51">
      <c r="A563" s="163"/>
      <c r="B563" s="14"/>
      <c r="C563" s="14"/>
      <c r="D563" s="14"/>
      <c r="E563" s="14"/>
      <c r="F563" s="164"/>
      <c r="G563" s="173"/>
      <c r="H563" s="173"/>
      <c r="I563" s="165"/>
      <c r="J563" s="165"/>
      <c r="K563" s="165"/>
      <c r="L563" s="165"/>
      <c r="M563" s="165"/>
      <c r="N563" s="165"/>
      <c r="O563" s="166"/>
      <c r="P563" s="166"/>
      <c r="Q563" s="166"/>
      <c r="R563" s="166"/>
      <c r="S563" s="166"/>
      <c r="T563" s="166"/>
      <c r="U563" s="166"/>
      <c r="V563" s="166"/>
      <c r="W563" s="166"/>
      <c r="X563" s="166"/>
      <c r="Y563" s="166"/>
      <c r="Z563" s="166"/>
      <c r="AA563" s="166"/>
      <c r="AB563" s="166"/>
      <c r="AC563" s="166"/>
      <c r="AD563" s="166"/>
      <c r="AE563" s="166"/>
      <c r="AF563" s="166"/>
      <c r="AG563" s="166"/>
      <c r="AH563" s="166"/>
      <c r="AI563" s="14"/>
      <c r="AJ563" s="372"/>
      <c r="AK563" s="284"/>
      <c r="AL563" s="164"/>
      <c r="AM563" s="164"/>
      <c r="AN563" s="164"/>
      <c r="AO563" s="164"/>
      <c r="AP563" s="284"/>
      <c r="AQ563" s="164"/>
      <c r="AR563" s="164"/>
      <c r="AS563" s="164"/>
      <c r="AU563" s="41"/>
      <c r="AV563" s="42"/>
      <c r="AW563" s="96"/>
      <c r="AX563" s="118"/>
      <c r="AY563" s="152"/>
    </row>
    <row r="564" spans="1:51">
      <c r="A564" s="163"/>
      <c r="B564" s="14"/>
      <c r="C564" s="14"/>
      <c r="D564" s="14"/>
      <c r="E564" s="14"/>
      <c r="F564" s="164"/>
      <c r="G564" s="173"/>
      <c r="H564" s="173"/>
      <c r="I564" s="165"/>
      <c r="J564" s="165"/>
      <c r="K564" s="165"/>
      <c r="L564" s="165"/>
      <c r="M564" s="165"/>
      <c r="N564" s="165"/>
      <c r="O564" s="166"/>
      <c r="P564" s="166"/>
      <c r="Q564" s="166"/>
      <c r="R564" s="166"/>
      <c r="S564" s="166"/>
      <c r="T564" s="166"/>
      <c r="U564" s="166"/>
      <c r="V564" s="166"/>
      <c r="W564" s="166"/>
      <c r="X564" s="166"/>
      <c r="Y564" s="166"/>
      <c r="Z564" s="166"/>
      <c r="AA564" s="166"/>
      <c r="AB564" s="166"/>
      <c r="AC564" s="166"/>
      <c r="AD564" s="166"/>
      <c r="AE564" s="166"/>
      <c r="AF564" s="166"/>
      <c r="AG564" s="166"/>
      <c r="AH564" s="166"/>
      <c r="AI564" s="14"/>
      <c r="AJ564" s="372"/>
      <c r="AK564" s="284"/>
      <c r="AL564" s="164"/>
      <c r="AM564" s="164"/>
      <c r="AN564" s="164"/>
      <c r="AO564" s="164"/>
      <c r="AP564" s="284"/>
      <c r="AQ564" s="164"/>
      <c r="AR564" s="164"/>
      <c r="AS564" s="164"/>
      <c r="AU564" s="41"/>
      <c r="AV564" s="42"/>
      <c r="AW564" s="96"/>
      <c r="AX564" s="118"/>
      <c r="AY564" s="152"/>
    </row>
    <row r="565" spans="1:51">
      <c r="A565" s="163"/>
      <c r="B565" s="14"/>
      <c r="C565" s="14"/>
      <c r="D565" s="14"/>
      <c r="E565" s="14"/>
      <c r="F565" s="164"/>
      <c r="G565" s="173"/>
      <c r="H565" s="173"/>
      <c r="I565" s="165"/>
      <c r="J565" s="165"/>
      <c r="K565" s="165"/>
      <c r="L565" s="165"/>
      <c r="M565" s="165"/>
      <c r="N565" s="165"/>
      <c r="O565" s="166"/>
      <c r="P565" s="166"/>
      <c r="Q565" s="166"/>
      <c r="R565" s="166"/>
      <c r="S565" s="166"/>
      <c r="T565" s="166"/>
      <c r="U565" s="166"/>
      <c r="V565" s="166"/>
      <c r="W565" s="166"/>
      <c r="X565" s="166"/>
      <c r="Y565" s="166"/>
      <c r="Z565" s="166"/>
      <c r="AA565" s="166"/>
      <c r="AB565" s="166"/>
      <c r="AC565" s="166"/>
      <c r="AD565" s="166"/>
      <c r="AE565" s="166"/>
      <c r="AF565" s="166"/>
      <c r="AG565" s="166"/>
      <c r="AH565" s="166"/>
      <c r="AI565" s="14"/>
      <c r="AJ565" s="372"/>
      <c r="AK565" s="284"/>
      <c r="AL565" s="164"/>
      <c r="AM565" s="164"/>
      <c r="AN565" s="164"/>
      <c r="AO565" s="164"/>
      <c r="AP565" s="284"/>
      <c r="AQ565" s="164"/>
      <c r="AR565" s="164"/>
      <c r="AS565" s="164"/>
      <c r="AU565" s="41"/>
      <c r="AV565" s="42"/>
      <c r="AW565" s="96"/>
      <c r="AX565" s="118"/>
      <c r="AY565" s="152"/>
    </row>
    <row r="566" spans="1:51">
      <c r="A566" s="163"/>
      <c r="B566" s="14"/>
      <c r="C566" s="14"/>
      <c r="D566" s="14"/>
      <c r="E566" s="14"/>
      <c r="F566" s="164"/>
      <c r="G566" s="173"/>
      <c r="H566" s="173"/>
      <c r="I566" s="165"/>
      <c r="J566" s="165"/>
      <c r="K566" s="165"/>
      <c r="L566" s="165"/>
      <c r="M566" s="165"/>
      <c r="N566" s="165"/>
      <c r="O566" s="166"/>
      <c r="P566" s="166"/>
      <c r="Q566" s="166"/>
      <c r="R566" s="166"/>
      <c r="S566" s="166"/>
      <c r="T566" s="166"/>
      <c r="U566" s="166"/>
      <c r="V566" s="166"/>
      <c r="W566" s="166"/>
      <c r="X566" s="166"/>
      <c r="Y566" s="166"/>
      <c r="Z566" s="166"/>
      <c r="AA566" s="166"/>
      <c r="AB566" s="166"/>
      <c r="AC566" s="166"/>
      <c r="AD566" s="166"/>
      <c r="AE566" s="166"/>
      <c r="AF566" s="166"/>
      <c r="AG566" s="166"/>
      <c r="AH566" s="166"/>
      <c r="AI566" s="14"/>
      <c r="AJ566" s="372"/>
      <c r="AK566" s="284"/>
      <c r="AL566" s="164"/>
      <c r="AM566" s="164"/>
      <c r="AN566" s="164"/>
      <c r="AO566" s="164"/>
      <c r="AP566" s="284"/>
      <c r="AQ566" s="164"/>
      <c r="AR566" s="164"/>
      <c r="AS566" s="164"/>
      <c r="AU566" s="41"/>
      <c r="AV566" s="42"/>
      <c r="AW566" s="96"/>
      <c r="AX566" s="118"/>
      <c r="AY566" s="152"/>
    </row>
    <row r="567" spans="1:51">
      <c r="A567" s="163"/>
      <c r="B567" s="14"/>
      <c r="C567" s="14"/>
      <c r="D567" s="14"/>
      <c r="E567" s="14"/>
      <c r="F567" s="164"/>
      <c r="G567" s="173"/>
      <c r="H567" s="173"/>
      <c r="I567" s="165"/>
      <c r="J567" s="165"/>
      <c r="K567" s="165"/>
      <c r="L567" s="165"/>
      <c r="M567" s="165"/>
      <c r="N567" s="165"/>
      <c r="O567" s="166"/>
      <c r="P567" s="166"/>
      <c r="Q567" s="166"/>
      <c r="R567" s="166"/>
      <c r="S567" s="166"/>
      <c r="T567" s="166"/>
      <c r="U567" s="166"/>
      <c r="V567" s="166"/>
      <c r="W567" s="166"/>
      <c r="X567" s="166"/>
      <c r="Y567" s="166"/>
      <c r="Z567" s="166"/>
      <c r="AA567" s="166"/>
      <c r="AB567" s="166"/>
      <c r="AC567" s="166"/>
      <c r="AD567" s="166"/>
      <c r="AE567" s="166"/>
      <c r="AF567" s="166"/>
      <c r="AG567" s="166"/>
      <c r="AH567" s="166"/>
      <c r="AI567" s="14"/>
      <c r="AJ567" s="372"/>
      <c r="AK567" s="284"/>
      <c r="AL567" s="164"/>
      <c r="AM567" s="164"/>
      <c r="AN567" s="164"/>
      <c r="AO567" s="164"/>
      <c r="AP567" s="284"/>
      <c r="AQ567" s="164"/>
      <c r="AR567" s="164"/>
      <c r="AS567" s="164"/>
      <c r="AU567" s="41"/>
      <c r="AV567" s="42"/>
      <c r="AW567" s="96"/>
      <c r="AX567" s="118"/>
      <c r="AY567" s="152"/>
    </row>
    <row r="568" spans="1:51">
      <c r="A568" s="163"/>
      <c r="B568" s="14"/>
      <c r="C568" s="14"/>
      <c r="D568" s="14"/>
      <c r="E568" s="14"/>
      <c r="F568" s="164"/>
      <c r="G568" s="173"/>
      <c r="H568" s="173"/>
      <c r="I568" s="165"/>
      <c r="J568" s="165"/>
      <c r="K568" s="165"/>
      <c r="L568" s="165"/>
      <c r="M568" s="165"/>
      <c r="N568" s="165"/>
      <c r="O568" s="166"/>
      <c r="P568" s="166"/>
      <c r="Q568" s="166"/>
      <c r="R568" s="166"/>
      <c r="S568" s="166"/>
      <c r="T568" s="166"/>
      <c r="U568" s="166"/>
      <c r="V568" s="166"/>
      <c r="W568" s="166"/>
      <c r="X568" s="166"/>
      <c r="Y568" s="166"/>
      <c r="Z568" s="166"/>
      <c r="AA568" s="166"/>
      <c r="AB568" s="166"/>
      <c r="AC568" s="166"/>
      <c r="AD568" s="166"/>
      <c r="AE568" s="166"/>
      <c r="AF568" s="166"/>
      <c r="AG568" s="166"/>
      <c r="AH568" s="166"/>
      <c r="AI568" s="14"/>
      <c r="AJ568" s="372"/>
      <c r="AK568" s="284"/>
      <c r="AL568" s="164"/>
      <c r="AM568" s="164"/>
      <c r="AN568" s="164"/>
      <c r="AO568" s="164"/>
      <c r="AP568" s="284"/>
      <c r="AQ568" s="164"/>
      <c r="AR568" s="164"/>
      <c r="AS568" s="164"/>
      <c r="AU568" s="41"/>
      <c r="AV568" s="42"/>
      <c r="AW568" s="96"/>
      <c r="AX568" s="118"/>
      <c r="AY568" s="152"/>
    </row>
    <row r="569" spans="1:51">
      <c r="A569" s="163"/>
      <c r="B569" s="14"/>
      <c r="C569" s="14"/>
      <c r="D569" s="14"/>
      <c r="E569" s="14"/>
      <c r="F569" s="164"/>
      <c r="G569" s="173"/>
      <c r="H569" s="173"/>
      <c r="I569" s="165"/>
      <c r="J569" s="165"/>
      <c r="K569" s="165"/>
      <c r="L569" s="165"/>
      <c r="M569" s="165"/>
      <c r="N569" s="165"/>
      <c r="O569" s="166"/>
      <c r="P569" s="166"/>
      <c r="Q569" s="166"/>
      <c r="R569" s="166"/>
      <c r="S569" s="166"/>
      <c r="T569" s="166"/>
      <c r="U569" s="166"/>
      <c r="V569" s="166"/>
      <c r="W569" s="166"/>
      <c r="X569" s="166"/>
      <c r="Y569" s="166"/>
      <c r="Z569" s="166"/>
      <c r="AA569" s="166"/>
      <c r="AB569" s="166"/>
      <c r="AC569" s="166"/>
      <c r="AD569" s="166"/>
      <c r="AE569" s="166"/>
      <c r="AF569" s="166"/>
      <c r="AG569" s="166"/>
      <c r="AH569" s="166"/>
      <c r="AI569" s="14"/>
      <c r="AJ569" s="372"/>
      <c r="AK569" s="284"/>
      <c r="AL569" s="164"/>
      <c r="AM569" s="164"/>
      <c r="AN569" s="164"/>
      <c r="AO569" s="164"/>
      <c r="AP569" s="284"/>
      <c r="AQ569" s="164"/>
      <c r="AR569" s="164"/>
      <c r="AS569" s="164"/>
      <c r="AU569" s="41"/>
      <c r="AV569" s="42"/>
      <c r="AW569" s="96"/>
      <c r="AX569" s="118"/>
      <c r="AY569" s="152"/>
    </row>
    <row r="570" spans="1:51">
      <c r="A570" s="163"/>
      <c r="B570" s="14"/>
      <c r="C570" s="14"/>
      <c r="D570" s="14"/>
      <c r="E570" s="14"/>
      <c r="F570" s="164"/>
      <c r="G570" s="173"/>
      <c r="H570" s="173"/>
      <c r="I570" s="165"/>
      <c r="J570" s="165"/>
      <c r="K570" s="165"/>
      <c r="L570" s="165"/>
      <c r="M570" s="165"/>
      <c r="N570" s="165"/>
      <c r="O570" s="166"/>
      <c r="P570" s="166"/>
      <c r="Q570" s="166"/>
      <c r="R570" s="166"/>
      <c r="S570" s="166"/>
      <c r="T570" s="166"/>
      <c r="U570" s="166"/>
      <c r="V570" s="166"/>
      <c r="W570" s="166"/>
      <c r="X570" s="166"/>
      <c r="Y570" s="166"/>
      <c r="Z570" s="166"/>
      <c r="AA570" s="166"/>
      <c r="AB570" s="166"/>
      <c r="AC570" s="166"/>
      <c r="AD570" s="166"/>
      <c r="AE570" s="166"/>
      <c r="AF570" s="166"/>
      <c r="AG570" s="166"/>
      <c r="AH570" s="166"/>
      <c r="AI570" s="14"/>
      <c r="AJ570" s="372"/>
      <c r="AK570" s="284"/>
      <c r="AL570" s="164"/>
      <c r="AM570" s="164"/>
      <c r="AN570" s="164"/>
      <c r="AO570" s="164"/>
      <c r="AP570" s="284"/>
      <c r="AQ570" s="164"/>
      <c r="AR570" s="164"/>
      <c r="AS570" s="164"/>
      <c r="AU570" s="41"/>
      <c r="AV570" s="42"/>
      <c r="AW570" s="96"/>
      <c r="AX570" s="118"/>
      <c r="AY570" s="152"/>
    </row>
    <row r="571" spans="1:51">
      <c r="A571" s="163"/>
      <c r="B571" s="14"/>
      <c r="C571" s="14"/>
      <c r="D571" s="14"/>
      <c r="E571" s="14"/>
      <c r="F571" s="164"/>
      <c r="G571" s="173"/>
      <c r="H571" s="173"/>
      <c r="I571" s="165"/>
      <c r="J571" s="165"/>
      <c r="K571" s="165"/>
      <c r="L571" s="165"/>
      <c r="M571" s="165"/>
      <c r="N571" s="165"/>
      <c r="O571" s="166"/>
      <c r="P571" s="166"/>
      <c r="Q571" s="166"/>
      <c r="R571" s="166"/>
      <c r="S571" s="166"/>
      <c r="T571" s="166"/>
      <c r="U571" s="166"/>
      <c r="V571" s="166"/>
      <c r="W571" s="166"/>
      <c r="X571" s="166"/>
      <c r="Y571" s="166"/>
      <c r="Z571" s="166"/>
      <c r="AA571" s="166"/>
      <c r="AB571" s="166"/>
      <c r="AC571" s="166"/>
      <c r="AD571" s="166"/>
      <c r="AE571" s="166"/>
      <c r="AF571" s="166"/>
      <c r="AG571" s="166"/>
      <c r="AH571" s="166"/>
      <c r="AI571" s="14"/>
      <c r="AJ571" s="372"/>
      <c r="AK571" s="284"/>
      <c r="AL571" s="164"/>
      <c r="AM571" s="164"/>
      <c r="AN571" s="164"/>
      <c r="AO571" s="164"/>
      <c r="AP571" s="284"/>
      <c r="AQ571" s="164"/>
      <c r="AR571" s="164"/>
      <c r="AS571" s="164"/>
      <c r="AU571" s="41"/>
      <c r="AV571" s="42"/>
      <c r="AW571" s="96"/>
      <c r="AX571" s="118"/>
      <c r="AY571" s="152"/>
    </row>
    <row r="572" spans="1:51">
      <c r="A572" s="163"/>
      <c r="B572" s="14"/>
      <c r="C572" s="14"/>
      <c r="D572" s="14"/>
      <c r="E572" s="14"/>
      <c r="F572" s="164"/>
      <c r="G572" s="173"/>
      <c r="H572" s="173"/>
      <c r="I572" s="165"/>
      <c r="J572" s="165"/>
      <c r="K572" s="165"/>
      <c r="L572" s="165"/>
      <c r="M572" s="165"/>
      <c r="N572" s="165"/>
      <c r="O572" s="166"/>
      <c r="P572" s="166"/>
      <c r="Q572" s="166"/>
      <c r="R572" s="166"/>
      <c r="S572" s="166"/>
      <c r="T572" s="166"/>
      <c r="U572" s="166"/>
      <c r="V572" s="166"/>
      <c r="W572" s="166"/>
      <c r="X572" s="166"/>
      <c r="Y572" s="166"/>
      <c r="Z572" s="166"/>
      <c r="AA572" s="166"/>
      <c r="AB572" s="166"/>
      <c r="AC572" s="166"/>
      <c r="AD572" s="166"/>
      <c r="AE572" s="166"/>
      <c r="AF572" s="166"/>
      <c r="AG572" s="166"/>
      <c r="AH572" s="166"/>
      <c r="AI572" s="14"/>
      <c r="AJ572" s="372"/>
      <c r="AK572" s="284"/>
      <c r="AL572" s="164"/>
      <c r="AM572" s="164"/>
      <c r="AN572" s="164"/>
      <c r="AO572" s="164"/>
      <c r="AP572" s="284"/>
      <c r="AQ572" s="164"/>
      <c r="AR572" s="164"/>
      <c r="AS572" s="164"/>
      <c r="AU572" s="41"/>
      <c r="AV572" s="42"/>
      <c r="AW572" s="96"/>
      <c r="AX572" s="118"/>
      <c r="AY572" s="152"/>
    </row>
    <row r="573" spans="1:51">
      <c r="A573" s="163"/>
      <c r="B573" s="14"/>
      <c r="C573" s="14"/>
      <c r="D573" s="14"/>
      <c r="E573" s="14"/>
      <c r="F573" s="164"/>
      <c r="G573" s="173"/>
      <c r="H573" s="173"/>
      <c r="I573" s="165"/>
      <c r="J573" s="165"/>
      <c r="K573" s="165"/>
      <c r="L573" s="165"/>
      <c r="M573" s="165"/>
      <c r="N573" s="165"/>
      <c r="O573" s="166"/>
      <c r="P573" s="166"/>
      <c r="Q573" s="166"/>
      <c r="R573" s="166"/>
      <c r="S573" s="166"/>
      <c r="T573" s="166"/>
      <c r="U573" s="166"/>
      <c r="V573" s="166"/>
      <c r="W573" s="166"/>
      <c r="X573" s="166"/>
      <c r="Y573" s="166"/>
      <c r="Z573" s="166"/>
      <c r="AA573" s="166"/>
      <c r="AB573" s="166"/>
      <c r="AC573" s="166"/>
      <c r="AD573" s="166"/>
      <c r="AE573" s="166"/>
      <c r="AF573" s="166"/>
      <c r="AG573" s="166"/>
      <c r="AH573" s="166"/>
      <c r="AI573" s="14"/>
      <c r="AJ573" s="372"/>
      <c r="AK573" s="284"/>
      <c r="AL573" s="164"/>
      <c r="AM573" s="164"/>
      <c r="AN573" s="164"/>
      <c r="AO573" s="164"/>
      <c r="AP573" s="284"/>
      <c r="AQ573" s="164"/>
      <c r="AR573" s="164"/>
      <c r="AS573" s="164"/>
      <c r="AU573" s="41"/>
      <c r="AV573" s="42"/>
      <c r="AW573" s="96"/>
      <c r="AX573" s="118"/>
      <c r="AY573" s="152"/>
    </row>
    <row r="574" spans="1:51">
      <c r="A574" s="163"/>
      <c r="B574" s="14"/>
      <c r="C574" s="14"/>
      <c r="D574" s="14"/>
      <c r="E574" s="14"/>
      <c r="F574" s="164"/>
      <c r="G574" s="173"/>
      <c r="H574" s="173"/>
      <c r="I574" s="165"/>
      <c r="J574" s="165"/>
      <c r="K574" s="165"/>
      <c r="L574" s="165"/>
      <c r="M574" s="165"/>
      <c r="N574" s="165"/>
      <c r="O574" s="166"/>
      <c r="P574" s="166"/>
      <c r="Q574" s="166"/>
      <c r="R574" s="166"/>
      <c r="S574" s="166"/>
      <c r="T574" s="166"/>
      <c r="U574" s="166"/>
      <c r="V574" s="166"/>
      <c r="W574" s="166"/>
      <c r="X574" s="166"/>
      <c r="Y574" s="166"/>
      <c r="Z574" s="166"/>
      <c r="AA574" s="166"/>
      <c r="AB574" s="166"/>
      <c r="AC574" s="166"/>
      <c r="AD574" s="166"/>
      <c r="AE574" s="166"/>
      <c r="AF574" s="166"/>
      <c r="AG574" s="166"/>
      <c r="AH574" s="166"/>
      <c r="AI574" s="14"/>
      <c r="AJ574" s="372"/>
      <c r="AK574" s="284"/>
      <c r="AL574" s="164"/>
      <c r="AM574" s="164"/>
      <c r="AN574" s="164"/>
      <c r="AO574" s="164"/>
      <c r="AP574" s="284"/>
      <c r="AQ574" s="164"/>
      <c r="AR574" s="164"/>
      <c r="AS574" s="164"/>
      <c r="AU574" s="41"/>
      <c r="AV574" s="42"/>
      <c r="AW574" s="96"/>
      <c r="AX574" s="118"/>
      <c r="AY574" s="152"/>
    </row>
    <row r="575" spans="1:51">
      <c r="A575" s="163"/>
      <c r="B575" s="14"/>
      <c r="C575" s="14"/>
      <c r="D575" s="14"/>
      <c r="E575" s="14"/>
      <c r="F575" s="164"/>
      <c r="G575" s="173"/>
      <c r="H575" s="173"/>
      <c r="I575" s="165"/>
      <c r="J575" s="165"/>
      <c r="K575" s="165"/>
      <c r="L575" s="165"/>
      <c r="M575" s="165"/>
      <c r="N575" s="165"/>
      <c r="O575" s="166"/>
      <c r="P575" s="166"/>
      <c r="Q575" s="166"/>
      <c r="R575" s="166"/>
      <c r="S575" s="166"/>
      <c r="T575" s="166"/>
      <c r="U575" s="166"/>
      <c r="V575" s="166"/>
      <c r="W575" s="166"/>
      <c r="X575" s="166"/>
      <c r="Y575" s="166"/>
      <c r="Z575" s="166"/>
      <c r="AA575" s="166"/>
      <c r="AB575" s="166"/>
      <c r="AC575" s="166"/>
      <c r="AD575" s="166"/>
      <c r="AE575" s="166"/>
      <c r="AF575" s="166"/>
      <c r="AG575" s="166"/>
      <c r="AH575" s="166"/>
      <c r="AI575" s="14"/>
      <c r="AJ575" s="372"/>
      <c r="AK575" s="284"/>
      <c r="AL575" s="164"/>
      <c r="AM575" s="164"/>
      <c r="AN575" s="164"/>
      <c r="AO575" s="164"/>
      <c r="AP575" s="284">
        <f t="shared" si="429"/>
        <v>0</v>
      </c>
      <c r="AQ575" s="164" t="b">
        <f t="shared" si="430"/>
        <v>1</v>
      </c>
      <c r="AR575" s="164"/>
      <c r="AS575" s="164"/>
      <c r="AU575" s="41"/>
      <c r="AV575" s="42"/>
      <c r="AW575" s="96"/>
      <c r="AX575" s="118"/>
      <c r="AY575" s="152"/>
    </row>
    <row r="576" spans="1:51">
      <c r="A576" s="163"/>
      <c r="B576" s="14"/>
      <c r="C576" s="14"/>
      <c r="D576" s="14"/>
      <c r="E576" s="14"/>
      <c r="F576" s="164"/>
      <c r="G576" s="173"/>
      <c r="H576" s="173"/>
      <c r="I576" s="165"/>
      <c r="J576" s="165"/>
      <c r="K576" s="165"/>
      <c r="L576" s="165"/>
      <c r="M576" s="165"/>
      <c r="N576" s="165"/>
      <c r="O576" s="166"/>
      <c r="P576" s="166"/>
      <c r="Q576" s="166"/>
      <c r="R576" s="166"/>
      <c r="S576" s="166"/>
      <c r="T576" s="166"/>
      <c r="U576" s="166"/>
      <c r="V576" s="166"/>
      <c r="W576" s="166"/>
      <c r="X576" s="166"/>
      <c r="Y576" s="166"/>
      <c r="Z576" s="166"/>
      <c r="AA576" s="166"/>
      <c r="AB576" s="166"/>
      <c r="AC576" s="166"/>
      <c r="AD576" s="166"/>
      <c r="AE576" s="166"/>
      <c r="AF576" s="166"/>
      <c r="AG576" s="166"/>
      <c r="AH576" s="166"/>
      <c r="AI576" s="14"/>
      <c r="AJ576" s="372"/>
      <c r="AK576" s="284"/>
      <c r="AL576" s="164"/>
      <c r="AM576" s="164"/>
      <c r="AN576" s="164"/>
      <c r="AO576" s="164"/>
      <c r="AP576" s="284">
        <f t="shared" si="429"/>
        <v>0</v>
      </c>
      <c r="AQ576" s="164" t="b">
        <f t="shared" si="430"/>
        <v>1</v>
      </c>
      <c r="AR576" s="164"/>
      <c r="AS576" s="164"/>
      <c r="AU576" s="41"/>
      <c r="AV576" s="42"/>
      <c r="AW576" s="96"/>
      <c r="AX576" s="118"/>
      <c r="AY576" s="152"/>
    </row>
    <row r="577" spans="1:51">
      <c r="AP577" s="284">
        <f t="shared" si="429"/>
        <v>0</v>
      </c>
      <c r="AQ577" s="164" t="b">
        <f t="shared" si="430"/>
        <v>1</v>
      </c>
    </row>
    <row r="578" spans="1:51">
      <c r="AP578" s="284"/>
      <c r="AQ578" s="164"/>
    </row>
    <row r="579" spans="1:51">
      <c r="AP579" s="284">
        <f t="shared" si="429"/>
        <v>0</v>
      </c>
      <c r="AQ579" s="164" t="b">
        <f t="shared" si="430"/>
        <v>1</v>
      </c>
    </row>
    <row r="580" spans="1:51">
      <c r="AP580" s="284">
        <f t="shared" si="429"/>
        <v>0</v>
      </c>
      <c r="AQ580" s="164" t="b">
        <f t="shared" si="430"/>
        <v>1</v>
      </c>
    </row>
    <row r="581" spans="1:51">
      <c r="AP581" s="284">
        <f t="shared" si="429"/>
        <v>0</v>
      </c>
      <c r="AQ581" s="164" t="b">
        <f t="shared" si="430"/>
        <v>1</v>
      </c>
    </row>
    <row r="582" spans="1:51" s="80" customFormat="1">
      <c r="A582" s="387"/>
      <c r="B582" s="164"/>
      <c r="C582" s="164"/>
      <c r="D582" s="164"/>
      <c r="E582" s="232"/>
      <c r="F582" s="232"/>
      <c r="G582" s="173"/>
      <c r="H582" s="173"/>
      <c r="I582" s="165"/>
      <c r="J582" s="165"/>
      <c r="K582" s="165"/>
      <c r="L582" s="165"/>
      <c r="M582" s="165"/>
      <c r="N582" s="165"/>
      <c r="O582" s="165"/>
      <c r="P582" s="165"/>
      <c r="Q582" s="165"/>
      <c r="R582" s="165"/>
      <c r="S582" s="165"/>
      <c r="T582" s="165"/>
      <c r="U582" s="165"/>
      <c r="V582" s="165"/>
      <c r="W582" s="165"/>
      <c r="X582" s="165"/>
      <c r="Y582" s="165"/>
      <c r="Z582" s="165"/>
      <c r="AA582" s="165"/>
      <c r="AB582" s="165"/>
      <c r="AC582" s="165"/>
      <c r="AD582" s="165"/>
      <c r="AE582" s="165"/>
      <c r="AF582" s="165"/>
      <c r="AG582" s="165"/>
      <c r="AH582" s="165"/>
      <c r="AI582" s="164"/>
      <c r="AJ582" s="372"/>
      <c r="AK582" s="284"/>
      <c r="AL582" s="164"/>
      <c r="AM582" s="328"/>
      <c r="AN582" s="164"/>
      <c r="AO582" s="164"/>
      <c r="AP582" s="284">
        <f t="shared" si="429"/>
        <v>0</v>
      </c>
      <c r="AQ582" s="164" t="b">
        <f t="shared" si="430"/>
        <v>1</v>
      </c>
      <c r="AR582" s="164"/>
      <c r="AS582" s="164"/>
      <c r="AU582" s="335"/>
      <c r="AV582" s="72"/>
      <c r="AW582" s="335"/>
      <c r="AX582" s="336"/>
      <c r="AY582" s="152"/>
    </row>
    <row r="583" spans="1:51" s="3" customFormat="1">
      <c r="A583" s="632" t="s">
        <v>0</v>
      </c>
      <c r="B583" s="632" t="s">
        <v>1</v>
      </c>
      <c r="C583" s="632"/>
      <c r="D583" s="632"/>
      <c r="E583" s="632"/>
      <c r="F583" s="632" t="s">
        <v>3</v>
      </c>
      <c r="G583" s="632" t="s">
        <v>4</v>
      </c>
      <c r="H583" s="637" t="s">
        <v>387</v>
      </c>
      <c r="I583" s="638"/>
      <c r="J583" s="638"/>
      <c r="K583" s="638"/>
      <c r="L583" s="638"/>
      <c r="M583" s="638"/>
      <c r="N583" s="638"/>
      <c r="O583" s="638"/>
      <c r="P583" s="638"/>
      <c r="Q583" s="638"/>
      <c r="R583" s="638"/>
      <c r="S583" s="638"/>
      <c r="T583" s="638"/>
      <c r="U583" s="638"/>
      <c r="V583" s="638"/>
      <c r="W583" s="638"/>
      <c r="X583" s="638"/>
      <c r="Y583" s="638"/>
      <c r="Z583" s="638"/>
      <c r="AA583" s="638"/>
      <c r="AB583" s="638"/>
      <c r="AC583" s="638"/>
      <c r="AD583" s="638"/>
      <c r="AE583" s="638"/>
      <c r="AF583" s="638"/>
      <c r="AG583" s="543"/>
      <c r="AH583" s="544"/>
      <c r="AI583" s="632" t="s">
        <v>11</v>
      </c>
      <c r="AJ583" s="375"/>
      <c r="AK583" s="284"/>
      <c r="AL583" s="164"/>
      <c r="AM583" s="328" t="e">
        <f t="shared" ref="AM583:AM585" si="448">G583-AK583</f>
        <v>#VALUE!</v>
      </c>
      <c r="AN583" s="311"/>
      <c r="AO583" s="311"/>
      <c r="AP583" s="284" t="e">
        <f t="shared" si="429"/>
        <v>#VALUE!</v>
      </c>
      <c r="AQ583" s="164" t="e">
        <f t="shared" si="430"/>
        <v>#VALUE!</v>
      </c>
      <c r="AR583" s="311"/>
      <c r="AS583" s="311"/>
      <c r="AT583" s="152"/>
      <c r="AW583" s="96">
        <f t="shared" ref="AW583" si="449">I583+L583+O583+R583+U583+X583</f>
        <v>0</v>
      </c>
      <c r="AX583" s="118" t="e">
        <f t="shared" ref="AX583" si="450">H583+K583+N583+Q583+T583+W583</f>
        <v>#VALUE!</v>
      </c>
      <c r="AY583" s="152" t="e">
        <f t="shared" ref="AY583:AY585" si="451">G583=AX583</f>
        <v>#VALUE!</v>
      </c>
    </row>
    <row r="584" spans="1:51" s="3" customFormat="1">
      <c r="A584" s="633"/>
      <c r="B584" s="633"/>
      <c r="C584" s="633"/>
      <c r="D584" s="633"/>
      <c r="E584" s="633"/>
      <c r="F584" s="633"/>
      <c r="G584" s="633"/>
      <c r="H584" s="634" t="s">
        <v>5</v>
      </c>
      <c r="I584" s="635"/>
      <c r="J584" s="636"/>
      <c r="K584" s="634" t="s">
        <v>240</v>
      </c>
      <c r="L584" s="635"/>
      <c r="M584" s="636"/>
      <c r="N584" s="634" t="s">
        <v>6</v>
      </c>
      <c r="O584" s="635"/>
      <c r="P584" s="636"/>
      <c r="Q584" s="634" t="s">
        <v>273</v>
      </c>
      <c r="R584" s="635"/>
      <c r="S584" s="636"/>
      <c r="T584" s="634" t="s">
        <v>9</v>
      </c>
      <c r="U584" s="635"/>
      <c r="V584" s="636"/>
      <c r="W584" s="637" t="s">
        <v>374</v>
      </c>
      <c r="X584" s="638"/>
      <c r="Y584" s="639"/>
      <c r="Z584" s="634" t="s">
        <v>272</v>
      </c>
      <c r="AA584" s="635"/>
      <c r="AB584" s="636"/>
      <c r="AC584" s="637" t="s">
        <v>375</v>
      </c>
      <c r="AD584" s="638"/>
      <c r="AE584" s="639"/>
      <c r="AF584" s="637" t="s">
        <v>376</v>
      </c>
      <c r="AG584" s="638"/>
      <c r="AH584" s="639"/>
      <c r="AI584" s="633"/>
      <c r="AJ584" s="375"/>
      <c r="AK584" s="284"/>
      <c r="AL584" s="164"/>
      <c r="AM584" s="328">
        <f t="shared" si="448"/>
        <v>0</v>
      </c>
      <c r="AN584" s="311"/>
      <c r="AO584" s="311"/>
      <c r="AP584" s="284" t="e">
        <f t="shared" si="429"/>
        <v>#VALUE!</v>
      </c>
      <c r="AQ584" s="164" t="e">
        <f t="shared" si="430"/>
        <v>#VALUE!</v>
      </c>
      <c r="AR584" s="311"/>
      <c r="AS584" s="311"/>
      <c r="AT584" s="152"/>
      <c r="AW584" s="96" t="e">
        <f>I584+L584+O584+R584+U584+W584</f>
        <v>#VALUE!</v>
      </c>
      <c r="AX584" s="118" t="e">
        <f>H584+K584+N584+Q584+T584+#REF!</f>
        <v>#VALUE!</v>
      </c>
      <c r="AY584" s="152" t="e">
        <f t="shared" si="451"/>
        <v>#VALUE!</v>
      </c>
    </row>
    <row r="585" spans="1:51">
      <c r="A585" s="142"/>
      <c r="B585" s="143"/>
      <c r="C585" s="144"/>
      <c r="D585" s="144"/>
      <c r="E585" s="145"/>
      <c r="F585" s="146"/>
      <c r="G585" s="146"/>
      <c r="H585" s="491" t="s">
        <v>237</v>
      </c>
      <c r="I585" s="141" t="s">
        <v>238</v>
      </c>
      <c r="J585" s="489" t="s">
        <v>235</v>
      </c>
      <c r="K585" s="491" t="s">
        <v>237</v>
      </c>
      <c r="L585" s="141" t="s">
        <v>238</v>
      </c>
      <c r="M585" s="489" t="s">
        <v>235</v>
      </c>
      <c r="N585" s="491" t="s">
        <v>237</v>
      </c>
      <c r="O585" s="141" t="s">
        <v>238</v>
      </c>
      <c r="P585" s="489" t="s">
        <v>235</v>
      </c>
      <c r="Q585" s="491" t="s">
        <v>237</v>
      </c>
      <c r="R585" s="141" t="s">
        <v>238</v>
      </c>
      <c r="S585" s="489" t="s">
        <v>235</v>
      </c>
      <c r="T585" s="491" t="s">
        <v>237</v>
      </c>
      <c r="U585" s="141" t="s">
        <v>238</v>
      </c>
      <c r="V585" s="489" t="s">
        <v>235</v>
      </c>
      <c r="W585" s="491" t="s">
        <v>237</v>
      </c>
      <c r="X585" s="141" t="s">
        <v>238</v>
      </c>
      <c r="Y585" s="489" t="s">
        <v>235</v>
      </c>
      <c r="Z585" s="491" t="s">
        <v>237</v>
      </c>
      <c r="AA585" s="141" t="s">
        <v>238</v>
      </c>
      <c r="AB585" s="489" t="s">
        <v>235</v>
      </c>
      <c r="AC585" s="491" t="s">
        <v>237</v>
      </c>
      <c r="AD585" s="141" t="s">
        <v>238</v>
      </c>
      <c r="AE585" s="489" t="s">
        <v>235</v>
      </c>
      <c r="AF585" s="491" t="s">
        <v>237</v>
      </c>
      <c r="AG585" s="141" t="s">
        <v>238</v>
      </c>
      <c r="AH585" s="489" t="s">
        <v>235</v>
      </c>
      <c r="AI585" s="146"/>
      <c r="AJ585" s="376"/>
      <c r="AK585" s="284"/>
      <c r="AL585" s="164"/>
      <c r="AM585" s="328">
        <f t="shared" si="448"/>
        <v>0</v>
      </c>
      <c r="AN585" s="278"/>
      <c r="AO585" s="278"/>
      <c r="AP585" s="284" t="e">
        <f t="shared" si="429"/>
        <v>#VALUE!</v>
      </c>
      <c r="AQ585" s="164" t="e">
        <f t="shared" si="430"/>
        <v>#VALUE!</v>
      </c>
      <c r="AR585" s="278"/>
      <c r="AS585" s="278"/>
      <c r="AW585" s="96" t="e">
        <f t="shared" ref="AW585" si="452">I585+L585+O585+R585+U585+X585</f>
        <v>#VALUE!</v>
      </c>
      <c r="AX585" s="118" t="e">
        <f t="shared" ref="AX585" si="453">H585+K585+N585+Q585+T585+W585</f>
        <v>#VALUE!</v>
      </c>
      <c r="AY585" s="152" t="e">
        <f t="shared" si="451"/>
        <v>#VALUE!</v>
      </c>
    </row>
    <row r="586" spans="1:51">
      <c r="A586" s="147"/>
      <c r="B586" s="148"/>
      <c r="C586" s="149"/>
      <c r="D586" s="149"/>
      <c r="E586" s="150"/>
      <c r="F586" s="151"/>
      <c r="G586" s="151"/>
      <c r="H586" s="151"/>
      <c r="I586" s="151"/>
      <c r="J586" s="151"/>
      <c r="K586" s="151"/>
      <c r="L586" s="151"/>
      <c r="M586" s="151"/>
      <c r="N586" s="151"/>
      <c r="O586" s="151"/>
      <c r="P586" s="151"/>
      <c r="Q586" s="151"/>
      <c r="R586" s="151"/>
      <c r="S586" s="151"/>
      <c r="T586" s="151"/>
      <c r="U586" s="151"/>
      <c r="V586" s="151"/>
      <c r="W586" s="151"/>
      <c r="X586" s="151"/>
      <c r="Y586" s="151"/>
      <c r="Z586" s="151"/>
      <c r="AA586" s="151"/>
      <c r="AB586" s="151"/>
      <c r="AC586" s="151"/>
      <c r="AD586" s="151"/>
      <c r="AE586" s="151"/>
      <c r="AF586" s="151"/>
      <c r="AG586" s="151"/>
      <c r="AH586" s="151"/>
      <c r="AI586" s="151"/>
      <c r="AJ586" s="376"/>
      <c r="AK586" s="284">
        <f t="shared" ref="AK586" si="454">H586+K586+N586+Q586+T586+W586+Z586+AC586+AF586</f>
        <v>0</v>
      </c>
      <c r="AL586" s="164" t="b">
        <f t="shared" ref="AL586" si="455">AK586=G586</f>
        <v>1</v>
      </c>
      <c r="AM586" s="328">
        <f t="shared" ref="AM586" si="456">G586-AK586</f>
        <v>0</v>
      </c>
      <c r="AN586" s="278"/>
      <c r="AO586" s="278"/>
      <c r="AP586" s="284">
        <f t="shared" si="429"/>
        <v>0</v>
      </c>
      <c r="AQ586" s="164" t="b">
        <f t="shared" si="430"/>
        <v>1</v>
      </c>
      <c r="AR586" s="278"/>
      <c r="AS586" s="278"/>
      <c r="AV586" s="42" t="b">
        <f t="shared" ref="AV586" si="457">G586=AU586</f>
        <v>1</v>
      </c>
      <c r="AW586" s="96">
        <f t="shared" ref="AW586" si="458">I586+L586+O586+R586+U586+X586</f>
        <v>0</v>
      </c>
      <c r="AX586" s="118">
        <f t="shared" ref="AX586" si="459">H586+K586+N586+Q586+T586+W586</f>
        <v>0</v>
      </c>
      <c r="AY586" s="152" t="b">
        <f t="shared" ref="AY586" si="460">G586=AX586</f>
        <v>1</v>
      </c>
    </row>
    <row r="587" spans="1:51" s="80" customFormat="1">
      <c r="A587" s="26">
        <v>11</v>
      </c>
      <c r="B587" s="653" t="s">
        <v>371</v>
      </c>
      <c r="C587" s="654"/>
      <c r="D587" s="654"/>
      <c r="E587" s="655"/>
      <c r="F587" s="56">
        <v>18</v>
      </c>
      <c r="G587" s="17">
        <f>G588</f>
        <v>234600000</v>
      </c>
      <c r="H587" s="17">
        <f t="shared" ref="H587:AF587" si="461">H588</f>
        <v>18285800</v>
      </c>
      <c r="I587" s="17">
        <f t="shared" si="461"/>
        <v>0</v>
      </c>
      <c r="J587" s="17">
        <f t="shared" si="461"/>
        <v>0</v>
      </c>
      <c r="K587" s="17">
        <f t="shared" si="461"/>
        <v>13500000</v>
      </c>
      <c r="L587" s="17">
        <f t="shared" si="461"/>
        <v>0</v>
      </c>
      <c r="M587" s="17">
        <f t="shared" si="461"/>
        <v>0</v>
      </c>
      <c r="N587" s="17">
        <f t="shared" si="461"/>
        <v>0</v>
      </c>
      <c r="O587" s="17">
        <f t="shared" si="461"/>
        <v>0</v>
      </c>
      <c r="P587" s="17">
        <f t="shared" si="461"/>
        <v>0</v>
      </c>
      <c r="Q587" s="17">
        <f t="shared" si="461"/>
        <v>0</v>
      </c>
      <c r="R587" s="17">
        <f t="shared" si="461"/>
        <v>0</v>
      </c>
      <c r="S587" s="17">
        <f t="shared" si="461"/>
        <v>0</v>
      </c>
      <c r="T587" s="17">
        <f t="shared" si="461"/>
        <v>0</v>
      </c>
      <c r="U587" s="17">
        <f t="shared" si="461"/>
        <v>0</v>
      </c>
      <c r="V587" s="17">
        <f t="shared" si="461"/>
        <v>0</v>
      </c>
      <c r="W587" s="17">
        <f t="shared" si="461"/>
        <v>0</v>
      </c>
      <c r="X587" s="17">
        <f t="shared" si="461"/>
        <v>0</v>
      </c>
      <c r="Y587" s="17">
        <f t="shared" si="461"/>
        <v>0</v>
      </c>
      <c r="Z587" s="17">
        <f t="shared" si="461"/>
        <v>0</v>
      </c>
      <c r="AA587" s="17">
        <f t="shared" si="461"/>
        <v>0</v>
      </c>
      <c r="AB587" s="17">
        <f t="shared" si="461"/>
        <v>0</v>
      </c>
      <c r="AC587" s="17">
        <f t="shared" si="461"/>
        <v>0</v>
      </c>
      <c r="AD587" s="17">
        <f t="shared" si="461"/>
        <v>0</v>
      </c>
      <c r="AE587" s="17">
        <f t="shared" si="461"/>
        <v>0</v>
      </c>
      <c r="AF587" s="17">
        <f t="shared" si="461"/>
        <v>202814200</v>
      </c>
      <c r="AG587" s="17"/>
      <c r="AH587" s="17"/>
      <c r="AI587" s="17"/>
      <c r="AJ587" s="372"/>
      <c r="AK587" s="284"/>
      <c r="AL587" s="164"/>
      <c r="AM587" s="328"/>
      <c r="AN587" s="164"/>
      <c r="AO587" s="164"/>
      <c r="AP587" s="284">
        <f t="shared" si="429"/>
        <v>234600000</v>
      </c>
      <c r="AQ587" s="164" t="b">
        <f t="shared" si="430"/>
        <v>1</v>
      </c>
      <c r="AR587" s="164"/>
      <c r="AS587" s="164"/>
      <c r="AU587" s="335"/>
      <c r="AV587" s="72"/>
      <c r="AW587" s="335"/>
      <c r="AX587" s="336"/>
      <c r="AY587" s="152"/>
    </row>
    <row r="588" spans="1:51" s="80" customFormat="1" ht="35.25" customHeight="1">
      <c r="A588" s="132"/>
      <c r="B588" s="127" t="s">
        <v>22</v>
      </c>
      <c r="C588" s="630" t="s">
        <v>370</v>
      </c>
      <c r="D588" s="651"/>
      <c r="E588" s="652"/>
      <c r="F588" s="120">
        <v>18004</v>
      </c>
      <c r="G588" s="116">
        <f>G589</f>
        <v>234600000</v>
      </c>
      <c r="H588" s="116">
        <f t="shared" ref="H588:AF588" si="462">H589</f>
        <v>18285800</v>
      </c>
      <c r="I588" s="116">
        <f t="shared" si="462"/>
        <v>0</v>
      </c>
      <c r="J588" s="116">
        <f t="shared" si="462"/>
        <v>0</v>
      </c>
      <c r="K588" s="116">
        <f t="shared" si="462"/>
        <v>13500000</v>
      </c>
      <c r="L588" s="116">
        <f t="shared" si="462"/>
        <v>0</v>
      </c>
      <c r="M588" s="116">
        <f t="shared" si="462"/>
        <v>0</v>
      </c>
      <c r="N588" s="116">
        <f t="shared" si="462"/>
        <v>0</v>
      </c>
      <c r="O588" s="116">
        <f t="shared" si="462"/>
        <v>0</v>
      </c>
      <c r="P588" s="116">
        <f t="shared" si="462"/>
        <v>0</v>
      </c>
      <c r="Q588" s="116">
        <f t="shared" si="462"/>
        <v>0</v>
      </c>
      <c r="R588" s="116">
        <f t="shared" si="462"/>
        <v>0</v>
      </c>
      <c r="S588" s="116">
        <f t="shared" si="462"/>
        <v>0</v>
      </c>
      <c r="T588" s="116">
        <f t="shared" si="462"/>
        <v>0</v>
      </c>
      <c r="U588" s="116">
        <f t="shared" si="462"/>
        <v>0</v>
      </c>
      <c r="V588" s="116">
        <f t="shared" si="462"/>
        <v>0</v>
      </c>
      <c r="W588" s="116">
        <f t="shared" si="462"/>
        <v>0</v>
      </c>
      <c r="X588" s="116">
        <f t="shared" si="462"/>
        <v>0</v>
      </c>
      <c r="Y588" s="116">
        <f t="shared" si="462"/>
        <v>0</v>
      </c>
      <c r="Z588" s="116">
        <f t="shared" si="462"/>
        <v>0</v>
      </c>
      <c r="AA588" s="116">
        <f t="shared" si="462"/>
        <v>0</v>
      </c>
      <c r="AB588" s="116">
        <f t="shared" si="462"/>
        <v>0</v>
      </c>
      <c r="AC588" s="116">
        <f t="shared" si="462"/>
        <v>0</v>
      </c>
      <c r="AD588" s="116">
        <f t="shared" si="462"/>
        <v>0</v>
      </c>
      <c r="AE588" s="116">
        <f t="shared" si="462"/>
        <v>0</v>
      </c>
      <c r="AF588" s="116">
        <f t="shared" si="462"/>
        <v>202814200</v>
      </c>
      <c r="AG588" s="116">
        <f t="shared" ref="AG588" si="463">AG589</f>
        <v>0</v>
      </c>
      <c r="AH588" s="116">
        <f t="shared" ref="AH588" si="464">AH589</f>
        <v>0</v>
      </c>
      <c r="AI588" s="116">
        <f t="shared" ref="AI588" si="465">AI589</f>
        <v>0</v>
      </c>
      <c r="AJ588" s="372"/>
      <c r="AK588" s="284"/>
      <c r="AL588" s="164"/>
      <c r="AM588" s="328"/>
      <c r="AN588" s="164"/>
      <c r="AO588" s="164"/>
      <c r="AP588" s="284">
        <f t="shared" si="429"/>
        <v>234600000</v>
      </c>
      <c r="AQ588" s="164" t="b">
        <f t="shared" si="430"/>
        <v>1</v>
      </c>
      <c r="AR588" s="164"/>
      <c r="AS588" s="164"/>
      <c r="AU588" s="335"/>
      <c r="AV588" s="72"/>
      <c r="AW588" s="335"/>
      <c r="AX588" s="336"/>
      <c r="AY588" s="152"/>
    </row>
    <row r="589" spans="1:51" s="80" customFormat="1">
      <c r="A589" s="337"/>
      <c r="B589" s="338"/>
      <c r="C589" s="339"/>
      <c r="D589" s="662" t="s">
        <v>15</v>
      </c>
      <c r="E589" s="657"/>
      <c r="F589" s="51" t="s">
        <v>130</v>
      </c>
      <c r="G589" s="87">
        <f>SUM(G590:G597)</f>
        <v>234600000</v>
      </c>
      <c r="H589" s="87">
        <f t="shared" ref="H589:AF589" si="466">SUM(H590:H597)</f>
        <v>18285800</v>
      </c>
      <c r="I589" s="87">
        <f t="shared" si="466"/>
        <v>0</v>
      </c>
      <c r="J589" s="87">
        <f t="shared" si="466"/>
        <v>0</v>
      </c>
      <c r="K589" s="87">
        <f t="shared" si="466"/>
        <v>13500000</v>
      </c>
      <c r="L589" s="87">
        <f t="shared" si="466"/>
        <v>0</v>
      </c>
      <c r="M589" s="87">
        <f t="shared" si="466"/>
        <v>0</v>
      </c>
      <c r="N589" s="87">
        <f t="shared" si="466"/>
        <v>0</v>
      </c>
      <c r="O589" s="87">
        <f t="shared" si="466"/>
        <v>0</v>
      </c>
      <c r="P589" s="87">
        <f t="shared" si="466"/>
        <v>0</v>
      </c>
      <c r="Q589" s="87">
        <f t="shared" si="466"/>
        <v>0</v>
      </c>
      <c r="R589" s="87">
        <f t="shared" si="466"/>
        <v>0</v>
      </c>
      <c r="S589" s="87">
        <f t="shared" si="466"/>
        <v>0</v>
      </c>
      <c r="T589" s="87">
        <f t="shared" si="466"/>
        <v>0</v>
      </c>
      <c r="U589" s="87">
        <f t="shared" si="466"/>
        <v>0</v>
      </c>
      <c r="V589" s="87">
        <f t="shared" si="466"/>
        <v>0</v>
      </c>
      <c r="W589" s="87">
        <f t="shared" si="466"/>
        <v>0</v>
      </c>
      <c r="X589" s="87">
        <f t="shared" si="466"/>
        <v>0</v>
      </c>
      <c r="Y589" s="87">
        <f t="shared" si="466"/>
        <v>0</v>
      </c>
      <c r="Z589" s="87">
        <f t="shared" si="466"/>
        <v>0</v>
      </c>
      <c r="AA589" s="87">
        <f t="shared" si="466"/>
        <v>0</v>
      </c>
      <c r="AB589" s="87">
        <f t="shared" si="466"/>
        <v>0</v>
      </c>
      <c r="AC589" s="87">
        <f t="shared" si="466"/>
        <v>0</v>
      </c>
      <c r="AD589" s="87">
        <f t="shared" si="466"/>
        <v>0</v>
      </c>
      <c r="AE589" s="87">
        <f t="shared" si="466"/>
        <v>0</v>
      </c>
      <c r="AF589" s="87">
        <f t="shared" si="466"/>
        <v>202814200</v>
      </c>
      <c r="AG589" s="82"/>
      <c r="AH589" s="82"/>
      <c r="AI589" s="85"/>
      <c r="AJ589" s="372"/>
      <c r="AK589" s="284"/>
      <c r="AL589" s="164"/>
      <c r="AM589" s="328"/>
      <c r="AN589" s="164"/>
      <c r="AO589" s="164"/>
      <c r="AP589" s="284">
        <f t="shared" si="429"/>
        <v>234600000</v>
      </c>
      <c r="AQ589" s="164" t="b">
        <f t="shared" si="430"/>
        <v>1</v>
      </c>
      <c r="AR589" s="164"/>
      <c r="AS589" s="164"/>
      <c r="AU589" s="335"/>
      <c r="AV589" s="72"/>
      <c r="AW589" s="335"/>
      <c r="AX589" s="336"/>
      <c r="AY589" s="152"/>
    </row>
    <row r="590" spans="1:51" s="80" customFormat="1">
      <c r="A590" s="337"/>
      <c r="B590" s="338"/>
      <c r="C590" s="339"/>
      <c r="D590" s="428"/>
      <c r="E590" s="67" t="s">
        <v>55</v>
      </c>
      <c r="F590" s="71" t="s">
        <v>56</v>
      </c>
      <c r="G590" s="87">
        <v>3650900</v>
      </c>
      <c r="H590" s="495">
        <v>3650900</v>
      </c>
      <c r="I590" s="82"/>
      <c r="J590" s="82"/>
      <c r="K590" s="82"/>
      <c r="L590" s="82"/>
      <c r="M590" s="82"/>
      <c r="N590" s="82"/>
      <c r="O590" s="82"/>
      <c r="P590" s="82"/>
      <c r="Q590" s="82"/>
      <c r="R590" s="82"/>
      <c r="S590" s="82"/>
      <c r="T590" s="82"/>
      <c r="U590" s="82"/>
      <c r="V590" s="82"/>
      <c r="W590" s="82"/>
      <c r="X590" s="82"/>
      <c r="Y590" s="82"/>
      <c r="Z590" s="82"/>
      <c r="AA590" s="82"/>
      <c r="AB590" s="82"/>
      <c r="AC590" s="82"/>
      <c r="AD590" s="82"/>
      <c r="AE590" s="82"/>
      <c r="AF590" s="82"/>
      <c r="AG590" s="82"/>
      <c r="AH590" s="82"/>
      <c r="AI590" s="85"/>
      <c r="AJ590" s="372"/>
      <c r="AK590" s="284"/>
      <c r="AL590" s="164"/>
      <c r="AM590" s="328"/>
      <c r="AN590" s="164"/>
      <c r="AO590" s="164"/>
      <c r="AP590" s="284">
        <f t="shared" si="429"/>
        <v>3650900</v>
      </c>
      <c r="AQ590" s="164" t="b">
        <f t="shared" si="430"/>
        <v>1</v>
      </c>
      <c r="AR590" s="164"/>
      <c r="AS590" s="164"/>
      <c r="AU590" s="335"/>
      <c r="AV590" s="72"/>
      <c r="AW590" s="335"/>
      <c r="AX590" s="336"/>
      <c r="AY590" s="152"/>
    </row>
    <row r="591" spans="1:51" s="80" customFormat="1">
      <c r="A591" s="337"/>
      <c r="B591" s="338"/>
      <c r="C591" s="339"/>
      <c r="D591" s="428"/>
      <c r="E591" s="88" t="s">
        <v>16</v>
      </c>
      <c r="F591" s="71" t="s">
        <v>19</v>
      </c>
      <c r="G591" s="87">
        <v>480000</v>
      </c>
      <c r="H591" s="495">
        <v>480000</v>
      </c>
      <c r="I591" s="82"/>
      <c r="J591" s="82"/>
      <c r="K591" s="82"/>
      <c r="L591" s="82"/>
      <c r="M591" s="82"/>
      <c r="N591" s="82"/>
      <c r="O591" s="82"/>
      <c r="P591" s="82"/>
      <c r="Q591" s="82"/>
      <c r="R591" s="82"/>
      <c r="S591" s="82"/>
      <c r="T591" s="82"/>
      <c r="U591" s="82"/>
      <c r="V591" s="82"/>
      <c r="W591" s="82"/>
      <c r="X591" s="82"/>
      <c r="Y591" s="82"/>
      <c r="Z591" s="82"/>
      <c r="AA591" s="82"/>
      <c r="AB591" s="82"/>
      <c r="AC591" s="82"/>
      <c r="AD591" s="82"/>
      <c r="AE591" s="82"/>
      <c r="AF591" s="82"/>
      <c r="AG591" s="82"/>
      <c r="AH591" s="82"/>
      <c r="AI591" s="85"/>
      <c r="AJ591" s="372"/>
      <c r="AK591" s="284"/>
      <c r="AL591" s="164"/>
      <c r="AM591" s="328"/>
      <c r="AN591" s="164"/>
      <c r="AO591" s="164"/>
      <c r="AP591" s="284">
        <f t="shared" si="429"/>
        <v>480000</v>
      </c>
      <c r="AQ591" s="164" t="b">
        <f t="shared" si="430"/>
        <v>1</v>
      </c>
      <c r="AR591" s="164"/>
      <c r="AS591" s="164"/>
      <c r="AU591" s="335"/>
      <c r="AV591" s="72"/>
      <c r="AW591" s="335"/>
      <c r="AX591" s="336"/>
      <c r="AY591" s="152"/>
    </row>
    <row r="592" spans="1:51" s="80" customFormat="1">
      <c r="A592" s="337"/>
      <c r="B592" s="338"/>
      <c r="C592" s="339"/>
      <c r="D592" s="339"/>
      <c r="E592" s="384" t="s">
        <v>17</v>
      </c>
      <c r="F592" s="68" t="s">
        <v>18</v>
      </c>
      <c r="G592" s="87">
        <v>18000000</v>
      </c>
      <c r="H592" s="495">
        <v>4500000</v>
      </c>
      <c r="I592" s="82"/>
      <c r="J592" s="82"/>
      <c r="K592" s="82">
        <f>G592-H592</f>
        <v>13500000</v>
      </c>
      <c r="L592" s="82"/>
      <c r="M592" s="82"/>
      <c r="N592" s="82"/>
      <c r="O592" s="82"/>
      <c r="P592" s="82"/>
      <c r="Q592" s="82"/>
      <c r="R592" s="82"/>
      <c r="S592" s="82"/>
      <c r="T592" s="82"/>
      <c r="U592" s="82"/>
      <c r="V592" s="82"/>
      <c r="W592" s="82"/>
      <c r="X592" s="82"/>
      <c r="Y592" s="82"/>
      <c r="Z592" s="82"/>
      <c r="AA592" s="82"/>
      <c r="AB592" s="82"/>
      <c r="AC592" s="82"/>
      <c r="AD592" s="82"/>
      <c r="AE592" s="82"/>
      <c r="AF592" s="82"/>
      <c r="AG592" s="82"/>
      <c r="AH592" s="82"/>
      <c r="AI592" s="85"/>
      <c r="AJ592" s="372"/>
      <c r="AK592" s="284"/>
      <c r="AL592" s="164"/>
      <c r="AM592" s="328"/>
      <c r="AN592" s="164"/>
      <c r="AO592" s="164"/>
      <c r="AP592" s="284">
        <f t="shared" si="429"/>
        <v>18000000</v>
      </c>
      <c r="AQ592" s="164" t="b">
        <f t="shared" si="430"/>
        <v>1</v>
      </c>
      <c r="AR592" s="164"/>
      <c r="AS592" s="164"/>
      <c r="AU592" s="335"/>
      <c r="AV592" s="72"/>
      <c r="AW592" s="335"/>
      <c r="AX592" s="336"/>
      <c r="AY592" s="152"/>
    </row>
    <row r="593" spans="1:51" s="80" customFormat="1">
      <c r="A593" s="337"/>
      <c r="B593" s="338"/>
      <c r="C593" s="339"/>
      <c r="D593" s="339"/>
      <c r="E593" s="384" t="s">
        <v>59</v>
      </c>
      <c r="F593" s="79" t="s">
        <v>60</v>
      </c>
      <c r="G593" s="87">
        <v>1000000</v>
      </c>
      <c r="H593" s="495">
        <v>500000</v>
      </c>
      <c r="I593" s="82"/>
      <c r="J593" s="82"/>
      <c r="K593" s="82"/>
      <c r="L593" s="82"/>
      <c r="M593" s="82"/>
      <c r="N593" s="82"/>
      <c r="O593" s="82"/>
      <c r="P593" s="82"/>
      <c r="Q593" s="82"/>
      <c r="R593" s="82"/>
      <c r="S593" s="82"/>
      <c r="T593" s="82"/>
      <c r="U593" s="82"/>
      <c r="V593" s="82"/>
      <c r="W593" s="82"/>
      <c r="X593" s="82"/>
      <c r="Y593" s="82"/>
      <c r="Z593" s="82"/>
      <c r="AA593" s="82"/>
      <c r="AB593" s="82"/>
      <c r="AC593" s="82"/>
      <c r="AD593" s="82"/>
      <c r="AE593" s="82"/>
      <c r="AF593" s="82">
        <f>G593-H593</f>
        <v>500000</v>
      </c>
      <c r="AG593" s="82"/>
      <c r="AH593" s="82"/>
      <c r="AI593" s="85"/>
      <c r="AJ593" s="372"/>
      <c r="AK593" s="284"/>
      <c r="AL593" s="164"/>
      <c r="AM593" s="328"/>
      <c r="AN593" s="164"/>
      <c r="AO593" s="164"/>
      <c r="AP593" s="284">
        <f t="shared" si="429"/>
        <v>1000000</v>
      </c>
      <c r="AQ593" s="164" t="b">
        <f t="shared" si="430"/>
        <v>1</v>
      </c>
      <c r="AR593" s="164"/>
      <c r="AS593" s="164"/>
      <c r="AU593" s="335"/>
      <c r="AV593" s="72"/>
      <c r="AW593" s="335"/>
      <c r="AX593" s="336"/>
      <c r="AY593" s="152"/>
    </row>
    <row r="594" spans="1:51" s="80" customFormat="1">
      <c r="A594" s="337"/>
      <c r="B594" s="338"/>
      <c r="C594" s="339"/>
      <c r="D594" s="339"/>
      <c r="E594" s="88" t="s">
        <v>125</v>
      </c>
      <c r="F594" s="71" t="s">
        <v>126</v>
      </c>
      <c r="G594" s="87">
        <v>2250000</v>
      </c>
      <c r="H594" s="495">
        <v>1000000</v>
      </c>
      <c r="I594" s="82"/>
      <c r="J594" s="82"/>
      <c r="K594" s="82"/>
      <c r="L594" s="82"/>
      <c r="M594" s="82"/>
      <c r="N594" s="82"/>
      <c r="O594" s="82"/>
      <c r="P594" s="82"/>
      <c r="Q594" s="82"/>
      <c r="R594" s="82"/>
      <c r="S594" s="82"/>
      <c r="T594" s="82"/>
      <c r="U594" s="82"/>
      <c r="V594" s="82"/>
      <c r="W594" s="82"/>
      <c r="X594" s="82"/>
      <c r="Y594" s="82"/>
      <c r="Z594" s="82"/>
      <c r="AA594" s="82"/>
      <c r="AB594" s="82"/>
      <c r="AC594" s="82"/>
      <c r="AD594" s="82"/>
      <c r="AE594" s="82"/>
      <c r="AF594" s="82">
        <f>G594-H594</f>
        <v>1250000</v>
      </c>
      <c r="AG594" s="82"/>
      <c r="AH594" s="82"/>
      <c r="AI594" s="85"/>
      <c r="AJ594" s="372"/>
      <c r="AK594" s="284"/>
      <c r="AL594" s="164"/>
      <c r="AM594" s="328"/>
      <c r="AN594" s="164"/>
      <c r="AO594" s="164"/>
      <c r="AP594" s="284">
        <f t="shared" si="429"/>
        <v>2250000</v>
      </c>
      <c r="AQ594" s="164" t="b">
        <f t="shared" si="430"/>
        <v>1</v>
      </c>
      <c r="AR594" s="164"/>
      <c r="AS594" s="164"/>
      <c r="AU594" s="335"/>
      <c r="AV594" s="72"/>
      <c r="AW594" s="335"/>
      <c r="AX594" s="336"/>
      <c r="AY594" s="152"/>
    </row>
    <row r="595" spans="1:51" s="80" customFormat="1">
      <c r="A595" s="337"/>
      <c r="B595" s="338"/>
      <c r="C595" s="339"/>
      <c r="D595" s="339"/>
      <c r="E595" s="88" t="s">
        <v>61</v>
      </c>
      <c r="F595" s="71" t="s">
        <v>62</v>
      </c>
      <c r="G595" s="87">
        <v>15000000</v>
      </c>
      <c r="H595" s="495">
        <v>5000000</v>
      </c>
      <c r="I595" s="82"/>
      <c r="J595" s="82"/>
      <c r="K595" s="82"/>
      <c r="L595" s="82"/>
      <c r="M595" s="82"/>
      <c r="N595" s="82"/>
      <c r="O595" s="82"/>
      <c r="P595" s="82"/>
      <c r="Q595" s="82"/>
      <c r="R595" s="82"/>
      <c r="S595" s="82"/>
      <c r="T595" s="82"/>
      <c r="U595" s="82"/>
      <c r="V595" s="82"/>
      <c r="W595" s="82"/>
      <c r="X595" s="82"/>
      <c r="Y595" s="82"/>
      <c r="Z595" s="82"/>
      <c r="AA595" s="82"/>
      <c r="AB595" s="82"/>
      <c r="AC595" s="82"/>
      <c r="AD595" s="82"/>
      <c r="AE595" s="82"/>
      <c r="AF595" s="82">
        <f>G595-H595</f>
        <v>10000000</v>
      </c>
      <c r="AG595" s="82"/>
      <c r="AH595" s="82"/>
      <c r="AI595" s="85"/>
      <c r="AJ595" s="372"/>
      <c r="AK595" s="284"/>
      <c r="AL595" s="164"/>
      <c r="AM595" s="328"/>
      <c r="AN595" s="164"/>
      <c r="AO595" s="164"/>
      <c r="AP595" s="284">
        <f t="shared" ref="AP595:AP687" si="467">H595+K595+N595+Q595+T595+W595+Z595+AC595+AF595</f>
        <v>15000000</v>
      </c>
      <c r="AQ595" s="164" t="b">
        <f t="shared" si="430"/>
        <v>1</v>
      </c>
      <c r="AR595" s="164"/>
      <c r="AS595" s="164"/>
      <c r="AU595" s="335"/>
      <c r="AV595" s="72"/>
      <c r="AW595" s="335"/>
      <c r="AX595" s="336"/>
      <c r="AY595" s="152"/>
    </row>
    <row r="596" spans="1:51" s="80" customFormat="1" ht="30">
      <c r="A596" s="337"/>
      <c r="B596" s="338"/>
      <c r="C596" s="339"/>
      <c r="D596" s="339"/>
      <c r="E596" s="88" t="s">
        <v>349</v>
      </c>
      <c r="F596" s="71" t="s">
        <v>346</v>
      </c>
      <c r="G596" s="87">
        <v>191064200</v>
      </c>
      <c r="H596" s="495"/>
      <c r="I596" s="82"/>
      <c r="J596" s="82"/>
      <c r="K596" s="82"/>
      <c r="L596" s="82"/>
      <c r="M596" s="82"/>
      <c r="N596" s="82"/>
      <c r="O596" s="82"/>
      <c r="P596" s="82"/>
      <c r="Q596" s="82"/>
      <c r="R596" s="82"/>
      <c r="S596" s="82"/>
      <c r="T596" s="82"/>
      <c r="U596" s="82"/>
      <c r="V596" s="82"/>
      <c r="W596" s="82"/>
      <c r="X596" s="82"/>
      <c r="Y596" s="82"/>
      <c r="Z596" s="82"/>
      <c r="AA596" s="82"/>
      <c r="AB596" s="82"/>
      <c r="AC596" s="82"/>
      <c r="AD596" s="82"/>
      <c r="AE596" s="82"/>
      <c r="AF596" s="82">
        <v>191064200</v>
      </c>
      <c r="AG596" s="82"/>
      <c r="AH596" s="82"/>
      <c r="AI596" s="85"/>
      <c r="AJ596" s="372"/>
      <c r="AK596" s="284"/>
      <c r="AL596" s="164"/>
      <c r="AM596" s="328"/>
      <c r="AN596" s="164"/>
      <c r="AO596" s="164"/>
      <c r="AP596" s="284">
        <f t="shared" si="467"/>
        <v>191064200</v>
      </c>
      <c r="AQ596" s="164" t="b">
        <f t="shared" ref="AQ596:AQ688" si="468">AP596=G596</f>
        <v>1</v>
      </c>
      <c r="AR596" s="164"/>
      <c r="AS596" s="164"/>
      <c r="AU596" s="335"/>
      <c r="AV596" s="72"/>
      <c r="AW596" s="335"/>
      <c r="AX596" s="336"/>
      <c r="AY596" s="152"/>
    </row>
    <row r="597" spans="1:51" s="80" customFormat="1">
      <c r="A597" s="337"/>
      <c r="B597" s="338"/>
      <c r="C597" s="339"/>
      <c r="D597" s="339"/>
      <c r="E597" s="88" t="s">
        <v>20</v>
      </c>
      <c r="F597" s="71" t="s">
        <v>21</v>
      </c>
      <c r="G597" s="87">
        <v>3154900</v>
      </c>
      <c r="H597" s="495">
        <v>3154900</v>
      </c>
      <c r="I597" s="82"/>
      <c r="J597" s="82"/>
      <c r="K597" s="82"/>
      <c r="L597" s="82"/>
      <c r="M597" s="82"/>
      <c r="N597" s="82"/>
      <c r="O597" s="82"/>
      <c r="P597" s="82"/>
      <c r="Q597" s="82"/>
      <c r="R597" s="82"/>
      <c r="S597" s="82"/>
      <c r="T597" s="82"/>
      <c r="U597" s="82"/>
      <c r="V597" s="82"/>
      <c r="W597" s="82"/>
      <c r="X597" s="82"/>
      <c r="Y597" s="82"/>
      <c r="Z597" s="82"/>
      <c r="AA597" s="82"/>
      <c r="AB597" s="82"/>
      <c r="AC597" s="82"/>
      <c r="AD597" s="82"/>
      <c r="AE597" s="82"/>
      <c r="AF597" s="82"/>
      <c r="AG597" s="82"/>
      <c r="AH597" s="82"/>
      <c r="AI597" s="85"/>
      <c r="AJ597" s="372"/>
      <c r="AK597" s="284"/>
      <c r="AL597" s="164"/>
      <c r="AM597" s="328"/>
      <c r="AN597" s="164"/>
      <c r="AO597" s="164"/>
      <c r="AP597" s="284">
        <f t="shared" si="467"/>
        <v>3154900</v>
      </c>
      <c r="AQ597" s="164" t="b">
        <f t="shared" si="468"/>
        <v>1</v>
      </c>
      <c r="AR597" s="164"/>
      <c r="AS597" s="164"/>
      <c r="AU597" s="335"/>
      <c r="AV597" s="72"/>
      <c r="AW597" s="335"/>
      <c r="AX597" s="336"/>
      <c r="AY597" s="152"/>
    </row>
    <row r="598" spans="1:51" s="80" customFormat="1">
      <c r="A598" s="337"/>
      <c r="B598" s="338"/>
      <c r="C598" s="339"/>
      <c r="D598" s="339"/>
      <c r="E598" s="88"/>
      <c r="F598" s="71"/>
      <c r="G598" s="87"/>
      <c r="H598" s="495"/>
      <c r="I598" s="82"/>
      <c r="J598" s="82"/>
      <c r="K598" s="82"/>
      <c r="L598" s="82"/>
      <c r="M598" s="82"/>
      <c r="N598" s="82"/>
      <c r="O598" s="82"/>
      <c r="P598" s="82"/>
      <c r="Q598" s="82"/>
      <c r="R598" s="82"/>
      <c r="S598" s="82"/>
      <c r="T598" s="82"/>
      <c r="U598" s="82"/>
      <c r="V598" s="82"/>
      <c r="W598" s="82"/>
      <c r="X598" s="82"/>
      <c r="Y598" s="82"/>
      <c r="Z598" s="82"/>
      <c r="AA598" s="82"/>
      <c r="AB598" s="82"/>
      <c r="AC598" s="82"/>
      <c r="AD598" s="82"/>
      <c r="AE598" s="82"/>
      <c r="AF598" s="82"/>
      <c r="AG598" s="82"/>
      <c r="AH598" s="82"/>
      <c r="AI598" s="85"/>
      <c r="AJ598" s="372"/>
      <c r="AK598" s="284"/>
      <c r="AL598" s="164"/>
      <c r="AM598" s="328"/>
      <c r="AN598" s="164"/>
      <c r="AO598" s="164"/>
      <c r="AP598" s="284">
        <f t="shared" si="467"/>
        <v>0</v>
      </c>
      <c r="AQ598" s="164" t="b">
        <f t="shared" si="468"/>
        <v>1</v>
      </c>
      <c r="AR598" s="164"/>
      <c r="AS598" s="164"/>
      <c r="AU598" s="335"/>
      <c r="AV598" s="72"/>
      <c r="AW598" s="335"/>
      <c r="AX598" s="336"/>
      <c r="AY598" s="152"/>
    </row>
    <row r="599" spans="1:51" s="80" customFormat="1">
      <c r="A599" s="337"/>
      <c r="B599" s="338"/>
      <c r="C599" s="339"/>
      <c r="D599" s="339"/>
      <c r="E599" s="88"/>
      <c r="F599" s="71"/>
      <c r="G599" s="87"/>
      <c r="H599" s="495"/>
      <c r="I599" s="82"/>
      <c r="J599" s="82"/>
      <c r="K599" s="82"/>
      <c r="L599" s="82"/>
      <c r="M599" s="82"/>
      <c r="N599" s="82"/>
      <c r="O599" s="82"/>
      <c r="P599" s="82"/>
      <c r="Q599" s="82"/>
      <c r="R599" s="82"/>
      <c r="S599" s="82"/>
      <c r="T599" s="82"/>
      <c r="U599" s="82"/>
      <c r="V599" s="82"/>
      <c r="W599" s="82"/>
      <c r="X599" s="82"/>
      <c r="Y599" s="82"/>
      <c r="Z599" s="82"/>
      <c r="AA599" s="82"/>
      <c r="AB599" s="82"/>
      <c r="AC599" s="82"/>
      <c r="AD599" s="82"/>
      <c r="AE599" s="82"/>
      <c r="AF599" s="82"/>
      <c r="AG599" s="82"/>
      <c r="AH599" s="82"/>
      <c r="AI599" s="85"/>
      <c r="AJ599" s="372"/>
      <c r="AK599" s="284"/>
      <c r="AL599" s="164"/>
      <c r="AM599" s="328"/>
      <c r="AN599" s="164"/>
      <c r="AO599" s="164"/>
      <c r="AP599" s="284">
        <f t="shared" si="467"/>
        <v>0</v>
      </c>
      <c r="AQ599" s="164" t="b">
        <f t="shared" si="468"/>
        <v>1</v>
      </c>
      <c r="AR599" s="164"/>
      <c r="AS599" s="164"/>
      <c r="AU599" s="335"/>
      <c r="AV599" s="72"/>
      <c r="AW599" s="335"/>
      <c r="AX599" s="336"/>
      <c r="AY599" s="152"/>
    </row>
    <row r="600" spans="1:51" s="80" customFormat="1">
      <c r="A600" s="337"/>
      <c r="B600" s="338"/>
      <c r="C600" s="339"/>
      <c r="D600" s="339"/>
      <c r="E600" s="88"/>
      <c r="F600" s="71"/>
      <c r="G600" s="87"/>
      <c r="H600" s="495"/>
      <c r="I600" s="82"/>
      <c r="J600" s="82"/>
      <c r="K600" s="82"/>
      <c r="L600" s="82"/>
      <c r="M600" s="82"/>
      <c r="N600" s="82"/>
      <c r="O600" s="82"/>
      <c r="P600" s="82"/>
      <c r="Q600" s="82"/>
      <c r="R600" s="82"/>
      <c r="S600" s="82"/>
      <c r="T600" s="82"/>
      <c r="U600" s="82"/>
      <c r="V600" s="82"/>
      <c r="W600" s="82"/>
      <c r="X600" s="82"/>
      <c r="Y600" s="82"/>
      <c r="Z600" s="82"/>
      <c r="AA600" s="82"/>
      <c r="AB600" s="82"/>
      <c r="AC600" s="82"/>
      <c r="AD600" s="82"/>
      <c r="AE600" s="82"/>
      <c r="AF600" s="82"/>
      <c r="AG600" s="82"/>
      <c r="AH600" s="82"/>
      <c r="AI600" s="85"/>
      <c r="AJ600" s="372"/>
      <c r="AK600" s="284"/>
      <c r="AL600" s="164"/>
      <c r="AM600" s="328"/>
      <c r="AN600" s="164"/>
      <c r="AO600" s="164"/>
      <c r="AP600" s="284">
        <f t="shared" si="467"/>
        <v>0</v>
      </c>
      <c r="AQ600" s="164" t="b">
        <f t="shared" si="468"/>
        <v>1</v>
      </c>
      <c r="AR600" s="164"/>
      <c r="AS600" s="164"/>
      <c r="AU600" s="335"/>
      <c r="AV600" s="72"/>
      <c r="AW600" s="335"/>
      <c r="AX600" s="336"/>
      <c r="AY600" s="152"/>
    </row>
    <row r="601" spans="1:51" s="80" customFormat="1">
      <c r="A601" s="476"/>
      <c r="B601" s="477"/>
      <c r="C601" s="478"/>
      <c r="D601" s="478"/>
      <c r="E601" s="479"/>
      <c r="F601" s="473"/>
      <c r="G601" s="480"/>
      <c r="H601" s="480"/>
      <c r="I601" s="414"/>
      <c r="J601" s="414"/>
      <c r="K601" s="414"/>
      <c r="L601" s="414"/>
      <c r="M601" s="414"/>
      <c r="N601" s="414"/>
      <c r="O601" s="414"/>
      <c r="P601" s="414"/>
      <c r="Q601" s="414"/>
      <c r="R601" s="414"/>
      <c r="S601" s="414"/>
      <c r="T601" s="414"/>
      <c r="U601" s="414"/>
      <c r="V601" s="414"/>
      <c r="W601" s="414"/>
      <c r="X601" s="414"/>
      <c r="Y601" s="414"/>
      <c r="Z601" s="414"/>
      <c r="AA601" s="414"/>
      <c r="AB601" s="414"/>
      <c r="AC601" s="414"/>
      <c r="AD601" s="414"/>
      <c r="AE601" s="414"/>
      <c r="AF601" s="414"/>
      <c r="AG601" s="414"/>
      <c r="AH601" s="414"/>
      <c r="AI601" s="251"/>
      <c r="AJ601" s="372"/>
      <c r="AK601" s="284"/>
      <c r="AL601" s="164"/>
      <c r="AM601" s="328"/>
      <c r="AN601" s="164"/>
      <c r="AO601" s="164"/>
      <c r="AP601" s="284">
        <f t="shared" si="467"/>
        <v>0</v>
      </c>
      <c r="AQ601" s="164" t="b">
        <f t="shared" si="468"/>
        <v>1</v>
      </c>
      <c r="AR601" s="164"/>
      <c r="AS601" s="164"/>
      <c r="AU601" s="335"/>
      <c r="AV601" s="72"/>
      <c r="AW601" s="335"/>
      <c r="AX601" s="336"/>
      <c r="AY601" s="152"/>
    </row>
    <row r="602" spans="1:51" s="80" customFormat="1">
      <c r="A602" s="387"/>
      <c r="B602" s="164"/>
      <c r="C602" s="164"/>
      <c r="D602" s="164"/>
      <c r="E602" s="232"/>
      <c r="F602" s="232"/>
      <c r="G602" s="173"/>
      <c r="H602" s="173"/>
      <c r="I602" s="165"/>
      <c r="J602" s="165"/>
      <c r="K602" s="165"/>
      <c r="L602" s="165"/>
      <c r="M602" s="165"/>
      <c r="N602" s="165"/>
      <c r="O602" s="165"/>
      <c r="P602" s="165"/>
      <c r="Q602" s="165"/>
      <c r="R602" s="165"/>
      <c r="S602" s="165"/>
      <c r="T602" s="165"/>
      <c r="U602" s="165"/>
      <c r="V602" s="165"/>
      <c r="W602" s="165"/>
      <c r="X602" s="165"/>
      <c r="Y602" s="165"/>
      <c r="Z602" s="165"/>
      <c r="AA602" s="165"/>
      <c r="AB602" s="165"/>
      <c r="AC602" s="165"/>
      <c r="AD602" s="412"/>
      <c r="AE602" s="413"/>
      <c r="AF602" s="165"/>
      <c r="AG602" s="165"/>
      <c r="AH602" s="165"/>
      <c r="AI602" s="164"/>
      <c r="AJ602" s="372"/>
      <c r="AK602" s="284"/>
      <c r="AL602" s="164"/>
      <c r="AM602" s="328"/>
      <c r="AN602" s="164"/>
      <c r="AO602" s="164"/>
      <c r="AP602" s="284">
        <f t="shared" si="467"/>
        <v>0</v>
      </c>
      <c r="AQ602" s="164" t="b">
        <f t="shared" si="468"/>
        <v>1</v>
      </c>
      <c r="AR602" s="164"/>
      <c r="AS602" s="164"/>
      <c r="AU602" s="335"/>
      <c r="AV602" s="72"/>
      <c r="AW602" s="335"/>
      <c r="AX602" s="336"/>
      <c r="AY602" s="152"/>
    </row>
    <row r="603" spans="1:51" s="80" customFormat="1">
      <c r="A603" s="387"/>
      <c r="B603" s="164"/>
      <c r="C603" s="164"/>
      <c r="D603" s="164"/>
      <c r="E603" s="232"/>
      <c r="F603" s="232"/>
      <c r="G603" s="173"/>
      <c r="H603" s="173"/>
      <c r="I603" s="165"/>
      <c r="J603" s="165"/>
      <c r="K603" s="165"/>
      <c r="L603" s="165"/>
      <c r="M603" s="165"/>
      <c r="N603" s="165"/>
      <c r="O603" s="165"/>
      <c r="P603" s="165"/>
      <c r="Q603" s="165"/>
      <c r="R603" s="165"/>
      <c r="S603" s="165"/>
      <c r="T603" s="165"/>
      <c r="U603" s="165"/>
      <c r="V603" s="165"/>
      <c r="W603" s="165"/>
      <c r="X603" s="165"/>
      <c r="Y603" s="165"/>
      <c r="Z603" s="165"/>
      <c r="AA603" s="165"/>
      <c r="AB603" s="165"/>
      <c r="AC603" s="412"/>
      <c r="AD603" s="102"/>
      <c r="AE603" s="389"/>
      <c r="AF603" s="170"/>
      <c r="AG603" s="170"/>
      <c r="AH603" s="170"/>
      <c r="AI603" s="169"/>
      <c r="AJ603" s="372"/>
      <c r="AK603" s="284"/>
      <c r="AL603" s="164"/>
      <c r="AM603" s="328"/>
      <c r="AN603" s="164"/>
      <c r="AO603" s="164"/>
      <c r="AP603" s="284">
        <f t="shared" si="467"/>
        <v>0</v>
      </c>
      <c r="AQ603" s="164" t="b">
        <f t="shared" si="468"/>
        <v>1</v>
      </c>
      <c r="AR603" s="164"/>
      <c r="AS603" s="164"/>
      <c r="AU603" s="335"/>
      <c r="AV603" s="72"/>
      <c r="AW603" s="335"/>
      <c r="AX603" s="336"/>
      <c r="AY603" s="152"/>
    </row>
    <row r="604" spans="1:51" s="3" customFormat="1">
      <c r="A604" s="632" t="s">
        <v>0</v>
      </c>
      <c r="B604" s="632" t="s">
        <v>1</v>
      </c>
      <c r="C604" s="632"/>
      <c r="D604" s="632"/>
      <c r="E604" s="632"/>
      <c r="F604" s="632" t="s">
        <v>3</v>
      </c>
      <c r="G604" s="632" t="s">
        <v>4</v>
      </c>
      <c r="H604" s="637" t="s">
        <v>387</v>
      </c>
      <c r="I604" s="638"/>
      <c r="J604" s="638"/>
      <c r="K604" s="638"/>
      <c r="L604" s="638"/>
      <c r="M604" s="638"/>
      <c r="N604" s="638"/>
      <c r="O604" s="638"/>
      <c r="P604" s="638"/>
      <c r="Q604" s="638"/>
      <c r="R604" s="638"/>
      <c r="S604" s="638"/>
      <c r="T604" s="638"/>
      <c r="U604" s="638"/>
      <c r="V604" s="638"/>
      <c r="W604" s="638"/>
      <c r="X604" s="638"/>
      <c r="Y604" s="638"/>
      <c r="Z604" s="638"/>
      <c r="AA604" s="638"/>
      <c r="AB604" s="638"/>
      <c r="AC604" s="638"/>
      <c r="AD604" s="638"/>
      <c r="AE604" s="638"/>
      <c r="AF604" s="638"/>
      <c r="AG604" s="543"/>
      <c r="AH604" s="544"/>
      <c r="AI604" s="632" t="s">
        <v>11</v>
      </c>
      <c r="AJ604" s="375"/>
      <c r="AK604" s="284"/>
      <c r="AL604" s="164"/>
      <c r="AM604" s="328" t="e">
        <f t="shared" ref="AM604:AM606" si="469">G604-AK604</f>
        <v>#VALUE!</v>
      </c>
      <c r="AN604" s="311"/>
      <c r="AO604" s="311"/>
      <c r="AP604" s="284" t="e">
        <f t="shared" si="467"/>
        <v>#VALUE!</v>
      </c>
      <c r="AQ604" s="164" t="e">
        <f t="shared" si="468"/>
        <v>#VALUE!</v>
      </c>
      <c r="AR604" s="311"/>
      <c r="AS604" s="311"/>
      <c r="AT604" s="152"/>
      <c r="AW604" s="96">
        <f t="shared" ref="AW604" si="470">I604+L604+O604+R604+U604+X604</f>
        <v>0</v>
      </c>
      <c r="AX604" s="118" t="e">
        <f t="shared" ref="AX604" si="471">H604+K604+N604+Q604+T604+W604</f>
        <v>#VALUE!</v>
      </c>
      <c r="AY604" s="152" t="e">
        <f t="shared" ref="AY604:AY606" si="472">G604=AX604</f>
        <v>#VALUE!</v>
      </c>
    </row>
    <row r="605" spans="1:51" s="3" customFormat="1">
      <c r="A605" s="633"/>
      <c r="B605" s="633"/>
      <c r="C605" s="633"/>
      <c r="D605" s="633"/>
      <c r="E605" s="633"/>
      <c r="F605" s="633"/>
      <c r="G605" s="633"/>
      <c r="H605" s="634" t="s">
        <v>5</v>
      </c>
      <c r="I605" s="635"/>
      <c r="J605" s="636"/>
      <c r="K605" s="634" t="s">
        <v>240</v>
      </c>
      <c r="L605" s="635"/>
      <c r="M605" s="636"/>
      <c r="N605" s="634" t="s">
        <v>6</v>
      </c>
      <c r="O605" s="635"/>
      <c r="P605" s="636"/>
      <c r="Q605" s="634" t="s">
        <v>273</v>
      </c>
      <c r="R605" s="635"/>
      <c r="S605" s="636"/>
      <c r="T605" s="634" t="s">
        <v>9</v>
      </c>
      <c r="U605" s="635"/>
      <c r="V605" s="636"/>
      <c r="W605" s="637" t="s">
        <v>374</v>
      </c>
      <c r="X605" s="638"/>
      <c r="Y605" s="639"/>
      <c r="Z605" s="634" t="s">
        <v>272</v>
      </c>
      <c r="AA605" s="635"/>
      <c r="AB605" s="636"/>
      <c r="AC605" s="637" t="s">
        <v>375</v>
      </c>
      <c r="AD605" s="638"/>
      <c r="AE605" s="639"/>
      <c r="AF605" s="637" t="s">
        <v>376</v>
      </c>
      <c r="AG605" s="638"/>
      <c r="AH605" s="639"/>
      <c r="AI605" s="633"/>
      <c r="AJ605" s="375"/>
      <c r="AK605" s="284"/>
      <c r="AL605" s="164"/>
      <c r="AM605" s="328">
        <f t="shared" si="469"/>
        <v>0</v>
      </c>
      <c r="AN605" s="311"/>
      <c r="AO605" s="311"/>
      <c r="AP605" s="284" t="e">
        <f t="shared" si="467"/>
        <v>#VALUE!</v>
      </c>
      <c r="AQ605" s="164" t="e">
        <f t="shared" si="468"/>
        <v>#VALUE!</v>
      </c>
      <c r="AR605" s="311"/>
      <c r="AS605" s="311"/>
      <c r="AT605" s="152"/>
      <c r="AW605" s="96" t="e">
        <f>I605+L605+O605+R605+U605+W605</f>
        <v>#VALUE!</v>
      </c>
      <c r="AX605" s="118" t="e">
        <f>H605+K605+N605+Q605+T605+#REF!</f>
        <v>#VALUE!</v>
      </c>
      <c r="AY605" s="152" t="e">
        <f t="shared" si="472"/>
        <v>#VALUE!</v>
      </c>
    </row>
    <row r="606" spans="1:51">
      <c r="A606" s="142"/>
      <c r="B606" s="143"/>
      <c r="C606" s="144"/>
      <c r="D606" s="144"/>
      <c r="E606" s="145"/>
      <c r="F606" s="146"/>
      <c r="G606" s="146"/>
      <c r="H606" s="491" t="s">
        <v>237</v>
      </c>
      <c r="I606" s="141" t="s">
        <v>238</v>
      </c>
      <c r="J606" s="489" t="s">
        <v>235</v>
      </c>
      <c r="K606" s="491" t="s">
        <v>237</v>
      </c>
      <c r="L606" s="141" t="s">
        <v>238</v>
      </c>
      <c r="M606" s="489" t="s">
        <v>235</v>
      </c>
      <c r="N606" s="491" t="s">
        <v>237</v>
      </c>
      <c r="O606" s="141" t="s">
        <v>238</v>
      </c>
      <c r="P606" s="489" t="s">
        <v>235</v>
      </c>
      <c r="Q606" s="491" t="s">
        <v>237</v>
      </c>
      <c r="R606" s="141" t="s">
        <v>238</v>
      </c>
      <c r="S606" s="489" t="s">
        <v>235</v>
      </c>
      <c r="T606" s="491" t="s">
        <v>237</v>
      </c>
      <c r="U606" s="141" t="s">
        <v>238</v>
      </c>
      <c r="V606" s="489" t="s">
        <v>235</v>
      </c>
      <c r="W606" s="491" t="s">
        <v>237</v>
      </c>
      <c r="X606" s="141" t="s">
        <v>238</v>
      </c>
      <c r="Y606" s="489" t="s">
        <v>235</v>
      </c>
      <c r="Z606" s="491" t="s">
        <v>237</v>
      </c>
      <c r="AA606" s="141" t="s">
        <v>238</v>
      </c>
      <c r="AB606" s="489" t="s">
        <v>235</v>
      </c>
      <c r="AC606" s="491" t="s">
        <v>237</v>
      </c>
      <c r="AD606" s="141" t="s">
        <v>238</v>
      </c>
      <c r="AE606" s="489" t="s">
        <v>235</v>
      </c>
      <c r="AF606" s="491" t="s">
        <v>237</v>
      </c>
      <c r="AG606" s="141" t="s">
        <v>238</v>
      </c>
      <c r="AH606" s="489" t="s">
        <v>235</v>
      </c>
      <c r="AI606" s="146"/>
      <c r="AJ606" s="376"/>
      <c r="AK606" s="284"/>
      <c r="AL606" s="164"/>
      <c r="AM606" s="328">
        <f t="shared" si="469"/>
        <v>0</v>
      </c>
      <c r="AN606" s="278"/>
      <c r="AO606" s="278"/>
      <c r="AP606" s="284" t="e">
        <f t="shared" si="467"/>
        <v>#VALUE!</v>
      </c>
      <c r="AQ606" s="164" t="e">
        <f t="shared" si="468"/>
        <v>#VALUE!</v>
      </c>
      <c r="AR606" s="278"/>
      <c r="AS606" s="278"/>
      <c r="AW606" s="96" t="e">
        <f t="shared" ref="AW606" si="473">I606+L606+O606+R606+U606+X606</f>
        <v>#VALUE!</v>
      </c>
      <c r="AX606" s="118" t="e">
        <f t="shared" ref="AX606" si="474">H606+K606+N606+Q606+T606+W606</f>
        <v>#VALUE!</v>
      </c>
      <c r="AY606" s="152" t="e">
        <f t="shared" si="472"/>
        <v>#VALUE!</v>
      </c>
    </row>
    <row r="607" spans="1:51">
      <c r="A607" s="147"/>
      <c r="B607" s="148"/>
      <c r="C607" s="149"/>
      <c r="D607" s="149"/>
      <c r="E607" s="150"/>
      <c r="F607" s="151"/>
      <c r="G607" s="151"/>
      <c r="H607" s="151"/>
      <c r="I607" s="151"/>
      <c r="J607" s="151"/>
      <c r="K607" s="151"/>
      <c r="L607" s="151"/>
      <c r="M607" s="151"/>
      <c r="N607" s="151"/>
      <c r="O607" s="151"/>
      <c r="P607" s="151"/>
      <c r="Q607" s="151"/>
      <c r="R607" s="151"/>
      <c r="S607" s="151"/>
      <c r="T607" s="151"/>
      <c r="U607" s="151"/>
      <c r="V607" s="151"/>
      <c r="W607" s="151"/>
      <c r="X607" s="151"/>
      <c r="Y607" s="151"/>
      <c r="Z607" s="151"/>
      <c r="AA607" s="151"/>
      <c r="AB607" s="151"/>
      <c r="AC607" s="151"/>
      <c r="AD607" s="151"/>
      <c r="AE607" s="151"/>
      <c r="AF607" s="151"/>
      <c r="AG607" s="151"/>
      <c r="AH607" s="151"/>
      <c r="AI607" s="151"/>
      <c r="AJ607" s="376"/>
      <c r="AK607" s="284">
        <f t="shared" ref="AK607" si="475">H607+K607+N607+Q607+T607+W607+Z607+AC607+AF607</f>
        <v>0</v>
      </c>
      <c r="AL607" s="164" t="b">
        <f t="shared" ref="AL607" si="476">AK607=G607</f>
        <v>1</v>
      </c>
      <c r="AM607" s="328">
        <f t="shared" ref="AM607" si="477">G607-AK607</f>
        <v>0</v>
      </c>
      <c r="AN607" s="278"/>
      <c r="AO607" s="278"/>
      <c r="AP607" s="284">
        <f t="shared" si="467"/>
        <v>0</v>
      </c>
      <c r="AQ607" s="164" t="b">
        <f t="shared" si="468"/>
        <v>1</v>
      </c>
      <c r="AR607" s="278"/>
      <c r="AS607" s="278"/>
      <c r="AV607" s="42" t="b">
        <f t="shared" ref="AV607" si="478">G607=AU607</f>
        <v>1</v>
      </c>
      <c r="AW607" s="96">
        <f t="shared" ref="AW607" si="479">I607+L607+O607+R607+U607+X607</f>
        <v>0</v>
      </c>
      <c r="AX607" s="118">
        <f t="shared" ref="AX607" si="480">H607+K607+N607+Q607+T607+W607</f>
        <v>0</v>
      </c>
      <c r="AY607" s="152" t="b">
        <f t="shared" ref="AY607" si="481">G607=AX607</f>
        <v>1</v>
      </c>
    </row>
    <row r="608" spans="1:51" s="80" customFormat="1">
      <c r="A608" s="26">
        <v>12</v>
      </c>
      <c r="B608" s="653" t="s">
        <v>162</v>
      </c>
      <c r="C608" s="654"/>
      <c r="D608" s="654"/>
      <c r="E608" s="655"/>
      <c r="F608" s="56">
        <v>21</v>
      </c>
      <c r="G608" s="17">
        <f t="shared" ref="G608:AF608" si="482">G609+G640</f>
        <v>461000000</v>
      </c>
      <c r="H608" s="17">
        <f t="shared" si="482"/>
        <v>24159400</v>
      </c>
      <c r="I608" s="17" t="e">
        <f t="shared" si="482"/>
        <v>#REF!</v>
      </c>
      <c r="J608" s="17" t="e">
        <f t="shared" si="482"/>
        <v>#REF!</v>
      </c>
      <c r="K608" s="17">
        <f t="shared" si="482"/>
        <v>432297316</v>
      </c>
      <c r="L608" s="17">
        <f t="shared" si="482"/>
        <v>0</v>
      </c>
      <c r="M608" s="17">
        <f t="shared" si="482"/>
        <v>0</v>
      </c>
      <c r="N608" s="17">
        <f t="shared" si="482"/>
        <v>1905784</v>
      </c>
      <c r="O608" s="17" t="e">
        <f t="shared" si="482"/>
        <v>#REF!</v>
      </c>
      <c r="P608" s="17" t="e">
        <f t="shared" si="482"/>
        <v>#REF!</v>
      </c>
      <c r="Q608" s="17">
        <f t="shared" si="482"/>
        <v>0</v>
      </c>
      <c r="R608" s="17">
        <f t="shared" si="482"/>
        <v>0</v>
      </c>
      <c r="S608" s="17">
        <f t="shared" si="482"/>
        <v>0</v>
      </c>
      <c r="T608" s="17">
        <f t="shared" si="482"/>
        <v>0</v>
      </c>
      <c r="U608" s="17">
        <f t="shared" si="482"/>
        <v>0</v>
      </c>
      <c r="V608" s="17">
        <f t="shared" si="482"/>
        <v>0</v>
      </c>
      <c r="W608" s="17">
        <f t="shared" si="482"/>
        <v>0</v>
      </c>
      <c r="X608" s="17">
        <f t="shared" si="482"/>
        <v>0</v>
      </c>
      <c r="Y608" s="17">
        <f t="shared" si="482"/>
        <v>0</v>
      </c>
      <c r="Z608" s="17">
        <f t="shared" si="482"/>
        <v>2637500</v>
      </c>
      <c r="AA608" s="17">
        <f t="shared" si="482"/>
        <v>0</v>
      </c>
      <c r="AB608" s="17">
        <f t="shared" si="482"/>
        <v>0</v>
      </c>
      <c r="AC608" s="17">
        <f t="shared" si="482"/>
        <v>0</v>
      </c>
      <c r="AD608" s="17">
        <f t="shared" si="482"/>
        <v>0</v>
      </c>
      <c r="AE608" s="17">
        <f t="shared" si="482"/>
        <v>0</v>
      </c>
      <c r="AF608" s="17">
        <f t="shared" si="482"/>
        <v>0</v>
      </c>
      <c r="AG608" s="17"/>
      <c r="AH608" s="17"/>
      <c r="AI608" s="17"/>
      <c r="AJ608" s="372"/>
      <c r="AK608" s="284"/>
      <c r="AL608" s="164"/>
      <c r="AM608" s="328"/>
      <c r="AN608" s="164"/>
      <c r="AO608" s="164"/>
      <c r="AP608" s="284">
        <f t="shared" si="467"/>
        <v>461000000</v>
      </c>
      <c r="AQ608" s="164" t="b">
        <f t="shared" si="468"/>
        <v>1</v>
      </c>
      <c r="AR608" s="164"/>
      <c r="AS608" s="164"/>
      <c r="AU608" s="335"/>
      <c r="AV608" s="72"/>
      <c r="AW608" s="335"/>
      <c r="AX608" s="336"/>
      <c r="AY608" s="152"/>
    </row>
    <row r="609" spans="1:51" s="16" customFormat="1" ht="15" customHeight="1">
      <c r="A609" s="119"/>
      <c r="B609" s="135" t="s">
        <v>22</v>
      </c>
      <c r="C609" s="630" t="s">
        <v>168</v>
      </c>
      <c r="D609" s="651"/>
      <c r="E609" s="652"/>
      <c r="F609" s="134">
        <v>21006</v>
      </c>
      <c r="G609" s="116">
        <f>G610</f>
        <v>428000000</v>
      </c>
      <c r="H609" s="116">
        <f t="shared" ref="H609" si="483">H610</f>
        <v>12900000</v>
      </c>
      <c r="I609" s="116" t="e">
        <f t="shared" ref="I609" si="484">I610</f>
        <v>#REF!</v>
      </c>
      <c r="J609" s="116" t="e">
        <f t="shared" ref="J609" si="485">J610</f>
        <v>#REF!</v>
      </c>
      <c r="K609" s="116">
        <f t="shared" ref="K609" si="486">K610</f>
        <v>412462500</v>
      </c>
      <c r="L609" s="116">
        <f t="shared" ref="L609" si="487">L610</f>
        <v>0</v>
      </c>
      <c r="M609" s="116">
        <f t="shared" ref="M609" si="488">M610</f>
        <v>0</v>
      </c>
      <c r="N609" s="116">
        <f t="shared" ref="N609" si="489">N610</f>
        <v>0</v>
      </c>
      <c r="O609" s="116" t="e">
        <f t="shared" ref="O609" si="490">O610</f>
        <v>#REF!</v>
      </c>
      <c r="P609" s="116" t="e">
        <f t="shared" ref="P609" si="491">P610</f>
        <v>#REF!</v>
      </c>
      <c r="Q609" s="116">
        <f t="shared" ref="Q609" si="492">Q610</f>
        <v>0</v>
      </c>
      <c r="R609" s="116">
        <f t="shared" ref="R609" si="493">R610</f>
        <v>0</v>
      </c>
      <c r="S609" s="116">
        <f t="shared" ref="S609" si="494">S610</f>
        <v>0</v>
      </c>
      <c r="T609" s="116">
        <f t="shared" ref="T609" si="495">T610</f>
        <v>0</v>
      </c>
      <c r="U609" s="116">
        <f t="shared" ref="U609" si="496">U610</f>
        <v>0</v>
      </c>
      <c r="V609" s="116">
        <f t="shared" ref="V609" si="497">V610</f>
        <v>0</v>
      </c>
      <c r="W609" s="116">
        <f t="shared" ref="W609" si="498">W610</f>
        <v>0</v>
      </c>
      <c r="X609" s="116">
        <f t="shared" ref="X609" si="499">X610</f>
        <v>0</v>
      </c>
      <c r="Y609" s="116">
        <f t="shared" ref="Y609" si="500">Y610</f>
        <v>0</v>
      </c>
      <c r="Z609" s="116">
        <f t="shared" ref="Z609" si="501">Z610</f>
        <v>2637500</v>
      </c>
      <c r="AA609" s="116">
        <f t="shared" ref="AA609" si="502">AA610</f>
        <v>0</v>
      </c>
      <c r="AB609" s="116">
        <f t="shared" ref="AB609" si="503">AB610</f>
        <v>0</v>
      </c>
      <c r="AC609" s="116">
        <f t="shared" ref="AC609" si="504">AC610</f>
        <v>0</v>
      </c>
      <c r="AD609" s="116">
        <f t="shared" ref="AD609" si="505">AD610</f>
        <v>0</v>
      </c>
      <c r="AE609" s="116">
        <f t="shared" ref="AE609" si="506">AE610</f>
        <v>0</v>
      </c>
      <c r="AF609" s="116">
        <f t="shared" ref="AF609" si="507">AF610</f>
        <v>0</v>
      </c>
      <c r="AG609" s="116">
        <f t="shared" ref="AG609" si="508">AG610</f>
        <v>0</v>
      </c>
      <c r="AH609" s="116">
        <f t="shared" ref="AH609" si="509">AH610</f>
        <v>0</v>
      </c>
      <c r="AI609" s="116">
        <f t="shared" ref="AI609" si="510">AI610</f>
        <v>0</v>
      </c>
      <c r="AJ609" s="373"/>
      <c r="AK609" s="284">
        <f>H609+K609+N609+Q609+T609+W609+Z609+AC609+AF609</f>
        <v>428000000</v>
      </c>
      <c r="AL609" s="164" t="b">
        <f t="shared" ref="AL609:AL697" si="511">AK609=G609</f>
        <v>1</v>
      </c>
      <c r="AM609" s="328">
        <f t="shared" ref="AM609:AM621" si="512">G609-AK609</f>
        <v>0</v>
      </c>
      <c r="AN609" s="221"/>
      <c r="AO609" s="221"/>
      <c r="AP609" s="284">
        <f t="shared" si="467"/>
        <v>428000000</v>
      </c>
      <c r="AQ609" s="164" t="b">
        <f t="shared" si="468"/>
        <v>1</v>
      </c>
      <c r="AR609" s="221"/>
      <c r="AS609" s="221"/>
      <c r="AT609" s="25"/>
      <c r="AU609" s="96" t="e">
        <f t="shared" si="447"/>
        <v>#REF!</v>
      </c>
      <c r="AV609" s="97" t="e">
        <f t="shared" ref="AV609:AV715" si="513">G609=AU609</f>
        <v>#REF!</v>
      </c>
      <c r="AW609" s="96" t="e">
        <f t="shared" ref="AW609:AW691" si="514">I609+L609+O609+R609+U609+X609</f>
        <v>#REF!</v>
      </c>
      <c r="AX609" s="118">
        <f t="shared" ref="AX609:AX691" si="515">H609+K609+N609+Q609+T609+W609</f>
        <v>425362500</v>
      </c>
      <c r="AY609" s="152" t="b">
        <f t="shared" ref="AY609:AY693" si="516">G609=AX609</f>
        <v>0</v>
      </c>
    </row>
    <row r="610" spans="1:51" s="25" customFormat="1">
      <c r="A610" s="50"/>
      <c r="B610" s="60"/>
      <c r="C610" s="61"/>
      <c r="D610" s="662" t="s">
        <v>15</v>
      </c>
      <c r="E610" s="657"/>
      <c r="F610" s="81" t="s">
        <v>130</v>
      </c>
      <c r="G610" s="52">
        <f>SUM(G611:G621)</f>
        <v>428000000</v>
      </c>
      <c r="H610" s="52">
        <f t="shared" ref="H610:AF610" si="517">SUM(H611:H621)</f>
        <v>12900000</v>
      </c>
      <c r="I610" s="52" t="e">
        <f t="shared" si="517"/>
        <v>#REF!</v>
      </c>
      <c r="J610" s="52" t="e">
        <f t="shared" si="517"/>
        <v>#REF!</v>
      </c>
      <c r="K610" s="52">
        <f>SUM(K611:K621)</f>
        <v>412462500</v>
      </c>
      <c r="L610" s="52">
        <f t="shared" si="517"/>
        <v>0</v>
      </c>
      <c r="M610" s="52">
        <f t="shared" si="517"/>
        <v>0</v>
      </c>
      <c r="N610" s="52">
        <f t="shared" si="517"/>
        <v>0</v>
      </c>
      <c r="O610" s="52" t="e">
        <f t="shared" si="517"/>
        <v>#REF!</v>
      </c>
      <c r="P610" s="52" t="e">
        <f t="shared" si="517"/>
        <v>#REF!</v>
      </c>
      <c r="Q610" s="52">
        <f t="shared" si="517"/>
        <v>0</v>
      </c>
      <c r="R610" s="52">
        <f t="shared" si="517"/>
        <v>0</v>
      </c>
      <c r="S610" s="52">
        <f t="shared" si="517"/>
        <v>0</v>
      </c>
      <c r="T610" s="52">
        <f t="shared" si="517"/>
        <v>0</v>
      </c>
      <c r="U610" s="52">
        <f t="shared" si="517"/>
        <v>0</v>
      </c>
      <c r="V610" s="52">
        <f t="shared" si="517"/>
        <v>0</v>
      </c>
      <c r="W610" s="52">
        <f t="shared" si="517"/>
        <v>0</v>
      </c>
      <c r="X610" s="52">
        <f t="shared" si="517"/>
        <v>0</v>
      </c>
      <c r="Y610" s="52">
        <f t="shared" si="517"/>
        <v>0</v>
      </c>
      <c r="Z610" s="52">
        <f>SUM(Z611:Z621)</f>
        <v>2637500</v>
      </c>
      <c r="AA610" s="52">
        <f t="shared" si="517"/>
        <v>0</v>
      </c>
      <c r="AB610" s="52">
        <f t="shared" si="517"/>
        <v>0</v>
      </c>
      <c r="AC610" s="52">
        <f t="shared" si="517"/>
        <v>0</v>
      </c>
      <c r="AD610" s="52">
        <f t="shared" si="517"/>
        <v>0</v>
      </c>
      <c r="AE610" s="52">
        <f t="shared" si="517"/>
        <v>0</v>
      </c>
      <c r="AF610" s="52">
        <f t="shared" si="517"/>
        <v>0</v>
      </c>
      <c r="AG610" s="52">
        <f t="shared" ref="AG610:AH610" si="518">SUM(AG611:AG621)</f>
        <v>0</v>
      </c>
      <c r="AH610" s="52">
        <f t="shared" si="518"/>
        <v>0</v>
      </c>
      <c r="AI610" s="23"/>
      <c r="AJ610" s="373"/>
      <c r="AK610" s="284">
        <f t="shared" ref="AK610:AK715" si="519">H610+K610+N610+Q610+T610+W610+Z610+AC610+AF610</f>
        <v>428000000</v>
      </c>
      <c r="AL610" s="164" t="b">
        <f t="shared" si="511"/>
        <v>1</v>
      </c>
      <c r="AM610" s="328">
        <f t="shared" si="512"/>
        <v>0</v>
      </c>
      <c r="AN610" s="221"/>
      <c r="AO610" s="221"/>
      <c r="AP610" s="284">
        <f t="shared" si="467"/>
        <v>428000000</v>
      </c>
      <c r="AQ610" s="164" t="b">
        <f t="shared" si="468"/>
        <v>1</v>
      </c>
      <c r="AR610" s="221"/>
      <c r="AS610" s="221"/>
      <c r="AU610" s="335"/>
      <c r="AV610" s="72"/>
      <c r="AW610" s="335"/>
      <c r="AX610" s="336"/>
      <c r="AY610" s="152"/>
    </row>
    <row r="611" spans="1:51" s="78" customFormat="1">
      <c r="A611" s="65"/>
      <c r="B611" s="66"/>
      <c r="C611" s="428"/>
      <c r="D611" s="428"/>
      <c r="E611" s="67" t="s">
        <v>55</v>
      </c>
      <c r="F611" s="71" t="s">
        <v>56</v>
      </c>
      <c r="G611" s="69">
        <v>2637500</v>
      </c>
      <c r="H611" s="69">
        <v>2637500</v>
      </c>
      <c r="I611" s="76"/>
      <c r="J611" s="76">
        <f>H611-I611</f>
        <v>2637500</v>
      </c>
      <c r="K611" s="76"/>
      <c r="L611" s="76"/>
      <c r="M611" s="76"/>
      <c r="N611" s="76"/>
      <c r="O611" s="70"/>
      <c r="P611" s="70">
        <f>N611-O611</f>
        <v>0</v>
      </c>
      <c r="Q611" s="70"/>
      <c r="R611" s="76"/>
      <c r="S611" s="76"/>
      <c r="T611" s="76"/>
      <c r="U611" s="76"/>
      <c r="V611" s="76"/>
      <c r="W611" s="76"/>
      <c r="X611" s="76"/>
      <c r="Y611" s="76"/>
      <c r="Z611" s="76"/>
      <c r="AA611" s="76"/>
      <c r="AB611" s="76"/>
      <c r="AC611" s="76"/>
      <c r="AD611" s="76"/>
      <c r="AE611" s="76"/>
      <c r="AF611" s="76"/>
      <c r="AG611" s="76"/>
      <c r="AH611" s="76"/>
      <c r="AI611" s="77"/>
      <c r="AJ611" s="378"/>
      <c r="AK611" s="284">
        <f t="shared" si="519"/>
        <v>2637500</v>
      </c>
      <c r="AL611" s="164" t="b">
        <f t="shared" si="511"/>
        <v>1</v>
      </c>
      <c r="AM611" s="328">
        <f t="shared" si="512"/>
        <v>0</v>
      </c>
      <c r="AN611" s="307"/>
      <c r="AO611" s="307"/>
      <c r="AP611" s="284">
        <f t="shared" si="467"/>
        <v>2637500</v>
      </c>
      <c r="AQ611" s="164" t="b">
        <f t="shared" si="468"/>
        <v>1</v>
      </c>
      <c r="AR611" s="307"/>
      <c r="AS611" s="307"/>
      <c r="AU611" s="335">
        <f t="shared" si="447"/>
        <v>2637500</v>
      </c>
      <c r="AV611" s="72" t="b">
        <f t="shared" si="513"/>
        <v>1</v>
      </c>
      <c r="AW611" s="335">
        <f t="shared" si="514"/>
        <v>0</v>
      </c>
      <c r="AX611" s="336">
        <f t="shared" si="515"/>
        <v>2637500</v>
      </c>
      <c r="AY611" s="152" t="b">
        <f t="shared" si="516"/>
        <v>1</v>
      </c>
    </row>
    <row r="612" spans="1:51" s="25" customFormat="1" ht="15" customHeight="1">
      <c r="A612" s="65"/>
      <c r="B612" s="66"/>
      <c r="C612" s="428"/>
      <c r="D612" s="428"/>
      <c r="E612" s="88" t="s">
        <v>16</v>
      </c>
      <c r="F612" s="71" t="s">
        <v>19</v>
      </c>
      <c r="G612" s="69">
        <v>270000</v>
      </c>
      <c r="H612" s="52"/>
      <c r="I612" s="52" t="e">
        <f>SUM(I614:I621)</f>
        <v>#REF!</v>
      </c>
      <c r="J612" s="52" t="e">
        <f>SUM(J614:J621)</f>
        <v>#REF!</v>
      </c>
      <c r="K612" s="52">
        <v>270000</v>
      </c>
      <c r="L612" s="52">
        <f>SUM(L614:L621)</f>
        <v>0</v>
      </c>
      <c r="M612" s="52">
        <f>SUM(M614:M621)</f>
        <v>0</v>
      </c>
      <c r="N612" s="52"/>
      <c r="O612" s="52" t="e">
        <f t="shared" ref="O612:AH612" si="520">SUM(O614:O621)</f>
        <v>#REF!</v>
      </c>
      <c r="P612" s="52" t="e">
        <f t="shared" si="520"/>
        <v>#REF!</v>
      </c>
      <c r="Q612" s="52">
        <f t="shared" si="520"/>
        <v>0</v>
      </c>
      <c r="R612" s="52">
        <f t="shared" si="520"/>
        <v>0</v>
      </c>
      <c r="S612" s="52">
        <f t="shared" si="520"/>
        <v>0</v>
      </c>
      <c r="T612" s="52">
        <f t="shared" si="520"/>
        <v>0</v>
      </c>
      <c r="U612" s="52">
        <f t="shared" si="520"/>
        <v>0</v>
      </c>
      <c r="V612" s="52">
        <f t="shared" si="520"/>
        <v>0</v>
      </c>
      <c r="W612" s="52">
        <f t="shared" si="520"/>
        <v>0</v>
      </c>
      <c r="X612" s="52">
        <f t="shared" si="520"/>
        <v>0</v>
      </c>
      <c r="Y612" s="52">
        <f t="shared" si="520"/>
        <v>0</v>
      </c>
      <c r="Z612" s="52"/>
      <c r="AA612" s="52">
        <f t="shared" si="520"/>
        <v>0</v>
      </c>
      <c r="AB612" s="52">
        <f t="shared" si="520"/>
        <v>0</v>
      </c>
      <c r="AC612" s="52">
        <f t="shared" si="520"/>
        <v>0</v>
      </c>
      <c r="AD612" s="52">
        <f t="shared" si="520"/>
        <v>0</v>
      </c>
      <c r="AE612" s="52">
        <f t="shared" si="520"/>
        <v>0</v>
      </c>
      <c r="AF612" s="52">
        <f t="shared" si="520"/>
        <v>0</v>
      </c>
      <c r="AG612" s="52">
        <f t="shared" si="520"/>
        <v>0</v>
      </c>
      <c r="AH612" s="52">
        <f t="shared" si="520"/>
        <v>0</v>
      </c>
      <c r="AI612" s="23"/>
      <c r="AJ612" s="373"/>
      <c r="AK612" s="284">
        <f t="shared" si="519"/>
        <v>270000</v>
      </c>
      <c r="AL612" s="164" t="b">
        <f t="shared" si="511"/>
        <v>1</v>
      </c>
      <c r="AM612" s="328">
        <f t="shared" si="512"/>
        <v>0</v>
      </c>
      <c r="AN612" s="221"/>
      <c r="AO612" s="221"/>
      <c r="AP612" s="284">
        <f t="shared" si="467"/>
        <v>270000</v>
      </c>
      <c r="AQ612" s="164" t="b">
        <f t="shared" si="468"/>
        <v>1</v>
      </c>
      <c r="AR612" s="221"/>
      <c r="AS612" s="221"/>
      <c r="AU612" s="335" t="e">
        <f t="shared" si="447"/>
        <v>#REF!</v>
      </c>
      <c r="AV612" s="72" t="e">
        <f t="shared" si="513"/>
        <v>#REF!</v>
      </c>
      <c r="AW612" s="335" t="e">
        <f t="shared" si="514"/>
        <v>#REF!</v>
      </c>
      <c r="AX612" s="336">
        <f t="shared" si="515"/>
        <v>270000</v>
      </c>
      <c r="AY612" s="152" t="b">
        <f t="shared" si="516"/>
        <v>1</v>
      </c>
    </row>
    <row r="613" spans="1:51" s="25" customFormat="1" ht="15" customHeight="1">
      <c r="A613" s="65"/>
      <c r="B613" s="66"/>
      <c r="C613" s="428"/>
      <c r="D613" s="428"/>
      <c r="E613" s="88" t="s">
        <v>197</v>
      </c>
      <c r="F613" s="71" t="s">
        <v>198</v>
      </c>
      <c r="G613" s="69">
        <v>3000000</v>
      </c>
      <c r="H613" s="52">
        <v>3000000</v>
      </c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52"/>
      <c r="Z613" s="52"/>
      <c r="AA613" s="52"/>
      <c r="AB613" s="52"/>
      <c r="AC613" s="52"/>
      <c r="AD613" s="52"/>
      <c r="AE613" s="52"/>
      <c r="AF613" s="52"/>
      <c r="AG613" s="52"/>
      <c r="AH613" s="52"/>
      <c r="AI613" s="23"/>
      <c r="AJ613" s="373"/>
      <c r="AK613" s="284"/>
      <c r="AL613" s="164"/>
      <c r="AM613" s="328"/>
      <c r="AN613" s="221"/>
      <c r="AO613" s="221"/>
      <c r="AP613" s="284">
        <f t="shared" si="467"/>
        <v>3000000</v>
      </c>
      <c r="AQ613" s="164" t="b">
        <f t="shared" si="468"/>
        <v>1</v>
      </c>
      <c r="AR613" s="221"/>
      <c r="AS613" s="221"/>
      <c r="AU613" s="335"/>
      <c r="AV613" s="72"/>
      <c r="AW613" s="335"/>
      <c r="AX613" s="336"/>
      <c r="AY613" s="152"/>
    </row>
    <row r="614" spans="1:51" s="78" customFormat="1">
      <c r="A614" s="65"/>
      <c r="B614" s="66"/>
      <c r="C614" s="428"/>
      <c r="D614" s="428"/>
      <c r="E614" s="67" t="s">
        <v>17</v>
      </c>
      <c r="F614" s="475" t="s">
        <v>18</v>
      </c>
      <c r="G614" s="69">
        <v>18000000</v>
      </c>
      <c r="H614" s="69">
        <v>4500000</v>
      </c>
      <c r="I614" s="76"/>
      <c r="J614" s="76">
        <f t="shared" ref="J614:J621" si="521">H614-I614</f>
        <v>4500000</v>
      </c>
      <c r="K614" s="70">
        <f>G614-H614</f>
        <v>13500000</v>
      </c>
      <c r="L614" s="76"/>
      <c r="M614" s="76"/>
      <c r="N614" s="76"/>
      <c r="O614" s="70" t="e">
        <f>#REF!</f>
        <v>#REF!</v>
      </c>
      <c r="P614" s="70" t="e">
        <f t="shared" ref="P614:P621" si="522">N614-O614</f>
        <v>#REF!</v>
      </c>
      <c r="Q614" s="70"/>
      <c r="R614" s="76"/>
      <c r="S614" s="76"/>
      <c r="T614" s="76"/>
      <c r="U614" s="76"/>
      <c r="V614" s="76"/>
      <c r="W614" s="76"/>
      <c r="X614" s="76"/>
      <c r="Y614" s="76"/>
      <c r="Z614" s="76"/>
      <c r="AA614" s="76"/>
      <c r="AB614" s="76"/>
      <c r="AC614" s="76"/>
      <c r="AD614" s="76"/>
      <c r="AE614" s="76"/>
      <c r="AF614" s="76"/>
      <c r="AG614" s="76"/>
      <c r="AH614" s="76"/>
      <c r="AI614" s="77"/>
      <c r="AJ614" s="378"/>
      <c r="AK614" s="284">
        <f t="shared" si="519"/>
        <v>18000000</v>
      </c>
      <c r="AL614" s="164" t="b">
        <f t="shared" si="511"/>
        <v>1</v>
      </c>
      <c r="AM614" s="328">
        <f t="shared" si="512"/>
        <v>0</v>
      </c>
      <c r="AN614" s="307"/>
      <c r="AO614" s="307"/>
      <c r="AP614" s="284">
        <f t="shared" si="467"/>
        <v>18000000</v>
      </c>
      <c r="AQ614" s="164" t="b">
        <f t="shared" si="468"/>
        <v>1</v>
      </c>
      <c r="AR614" s="307"/>
      <c r="AS614" s="307"/>
      <c r="AU614" s="335" t="e">
        <f t="shared" si="447"/>
        <v>#REF!</v>
      </c>
      <c r="AV614" s="72" t="e">
        <f t="shared" si="513"/>
        <v>#REF!</v>
      </c>
      <c r="AW614" s="335" t="e">
        <f t="shared" si="514"/>
        <v>#REF!</v>
      </c>
      <c r="AX614" s="336">
        <f t="shared" si="515"/>
        <v>18000000</v>
      </c>
      <c r="AY614" s="152" t="b">
        <f t="shared" si="516"/>
        <v>1</v>
      </c>
    </row>
    <row r="615" spans="1:51" s="78" customFormat="1">
      <c r="A615" s="65"/>
      <c r="B615" s="66"/>
      <c r="C615" s="428"/>
      <c r="D615" s="428"/>
      <c r="E615" s="67" t="s">
        <v>59</v>
      </c>
      <c r="F615" s="68" t="s">
        <v>60</v>
      </c>
      <c r="G615" s="69">
        <v>400000</v>
      </c>
      <c r="H615" s="69">
        <v>400000</v>
      </c>
      <c r="I615" s="70" t="e">
        <f>#REF!</f>
        <v>#REF!</v>
      </c>
      <c r="J615" s="76" t="e">
        <f t="shared" si="521"/>
        <v>#REF!</v>
      </c>
      <c r="K615" s="70"/>
      <c r="L615" s="76"/>
      <c r="M615" s="76"/>
      <c r="N615" s="76"/>
      <c r="O615" s="70"/>
      <c r="P615" s="70">
        <f t="shared" si="522"/>
        <v>0</v>
      </c>
      <c r="Q615" s="70"/>
      <c r="R615" s="76"/>
      <c r="S615" s="76"/>
      <c r="T615" s="76"/>
      <c r="U615" s="76"/>
      <c r="V615" s="76"/>
      <c r="W615" s="76"/>
      <c r="X615" s="76"/>
      <c r="Y615" s="76"/>
      <c r="Z615" s="76"/>
      <c r="AA615" s="76"/>
      <c r="AB615" s="76"/>
      <c r="AC615" s="76"/>
      <c r="AD615" s="76"/>
      <c r="AE615" s="76"/>
      <c r="AF615" s="76"/>
      <c r="AG615" s="76"/>
      <c r="AH615" s="76"/>
      <c r="AI615" s="77"/>
      <c r="AJ615" s="378"/>
      <c r="AK615" s="284">
        <f t="shared" si="519"/>
        <v>400000</v>
      </c>
      <c r="AL615" s="164" t="b">
        <f t="shared" si="511"/>
        <v>1</v>
      </c>
      <c r="AM615" s="328">
        <f t="shared" si="512"/>
        <v>0</v>
      </c>
      <c r="AN615" s="307"/>
      <c r="AO615" s="307"/>
      <c r="AP615" s="284">
        <f t="shared" si="467"/>
        <v>400000</v>
      </c>
      <c r="AQ615" s="164" t="b">
        <f t="shared" si="468"/>
        <v>1</v>
      </c>
      <c r="AR615" s="307"/>
      <c r="AS615" s="307"/>
      <c r="AU615" s="335" t="e">
        <f t="shared" si="447"/>
        <v>#REF!</v>
      </c>
      <c r="AV615" s="72" t="e">
        <f t="shared" si="513"/>
        <v>#REF!</v>
      </c>
      <c r="AW615" s="335" t="e">
        <f t="shared" si="514"/>
        <v>#REF!</v>
      </c>
      <c r="AX615" s="336">
        <f t="shared" si="515"/>
        <v>400000</v>
      </c>
      <c r="AY615" s="152" t="b">
        <f t="shared" si="516"/>
        <v>1</v>
      </c>
    </row>
    <row r="616" spans="1:51" s="78" customFormat="1">
      <c r="A616" s="65"/>
      <c r="B616" s="66"/>
      <c r="C616" s="428"/>
      <c r="D616" s="428"/>
      <c r="E616" s="67" t="s">
        <v>125</v>
      </c>
      <c r="F616" s="68" t="s">
        <v>126</v>
      </c>
      <c r="G616" s="69">
        <v>2250000</v>
      </c>
      <c r="H616" s="69"/>
      <c r="I616" s="70"/>
      <c r="J616" s="76"/>
      <c r="K616" s="70">
        <v>2250000</v>
      </c>
      <c r="L616" s="76"/>
      <c r="M616" s="76"/>
      <c r="N616" s="76"/>
      <c r="O616" s="70"/>
      <c r="P616" s="70"/>
      <c r="Q616" s="70"/>
      <c r="R616" s="76"/>
      <c r="S616" s="76"/>
      <c r="T616" s="76"/>
      <c r="U616" s="76"/>
      <c r="V616" s="76"/>
      <c r="W616" s="76"/>
      <c r="X616" s="76"/>
      <c r="Y616" s="76"/>
      <c r="Z616" s="76"/>
      <c r="AA616" s="76"/>
      <c r="AB616" s="76"/>
      <c r="AC616" s="76"/>
      <c r="AD616" s="76"/>
      <c r="AE616" s="76"/>
      <c r="AF616" s="76"/>
      <c r="AG616" s="76"/>
      <c r="AH616" s="76"/>
      <c r="AI616" s="77"/>
      <c r="AJ616" s="378"/>
      <c r="AK616" s="284">
        <f>H616+K616+N616+Q616+T616+W616+Z616+AC616+AF616</f>
        <v>2250000</v>
      </c>
      <c r="AL616" s="164" t="b">
        <f t="shared" si="511"/>
        <v>1</v>
      </c>
      <c r="AM616" s="328">
        <f t="shared" si="512"/>
        <v>0</v>
      </c>
      <c r="AN616" s="307"/>
      <c r="AO616" s="307"/>
      <c r="AP616" s="284">
        <f t="shared" si="467"/>
        <v>2250000</v>
      </c>
      <c r="AQ616" s="164" t="b">
        <f t="shared" si="468"/>
        <v>1</v>
      </c>
      <c r="AR616" s="307"/>
      <c r="AS616" s="307"/>
      <c r="AU616" s="335"/>
      <c r="AV616" s="72"/>
      <c r="AW616" s="335"/>
      <c r="AX616" s="336"/>
      <c r="AY616" s="152"/>
    </row>
    <row r="617" spans="1:51" s="78" customFormat="1">
      <c r="A617" s="65"/>
      <c r="B617" s="66"/>
      <c r="C617" s="428"/>
      <c r="D617" s="428"/>
      <c r="E617" s="67" t="s">
        <v>61</v>
      </c>
      <c r="F617" s="68" t="s">
        <v>62</v>
      </c>
      <c r="G617" s="69">
        <v>5000000</v>
      </c>
      <c r="H617" s="69">
        <f>5000000-2637500</f>
        <v>2362500</v>
      </c>
      <c r="I617" s="70"/>
      <c r="J617" s="76">
        <f t="shared" si="521"/>
        <v>2362500</v>
      </c>
      <c r="K617" s="70"/>
      <c r="L617" s="76"/>
      <c r="M617" s="76"/>
      <c r="N617" s="76"/>
      <c r="O617" s="70"/>
      <c r="P617" s="70">
        <f t="shared" si="522"/>
        <v>0</v>
      </c>
      <c r="Q617" s="70"/>
      <c r="R617" s="76"/>
      <c r="S617" s="76"/>
      <c r="T617" s="76"/>
      <c r="U617" s="76"/>
      <c r="V617" s="76"/>
      <c r="W617" s="76"/>
      <c r="X617" s="76"/>
      <c r="Y617" s="76"/>
      <c r="Z617" s="76">
        <v>2637500</v>
      </c>
      <c r="AA617" s="76"/>
      <c r="AB617" s="76"/>
      <c r="AC617" s="76"/>
      <c r="AD617" s="76"/>
      <c r="AE617" s="76"/>
      <c r="AF617" s="76"/>
      <c r="AG617" s="76"/>
      <c r="AH617" s="76"/>
      <c r="AI617" s="77"/>
      <c r="AJ617" s="378"/>
      <c r="AK617" s="284">
        <f t="shared" si="519"/>
        <v>5000000</v>
      </c>
      <c r="AL617" s="164" t="b">
        <f t="shared" si="511"/>
        <v>1</v>
      </c>
      <c r="AM617" s="328">
        <f t="shared" si="512"/>
        <v>0</v>
      </c>
      <c r="AN617" s="307"/>
      <c r="AO617" s="307"/>
      <c r="AP617" s="284">
        <f t="shared" si="467"/>
        <v>5000000</v>
      </c>
      <c r="AQ617" s="164" t="b">
        <f t="shared" si="468"/>
        <v>1</v>
      </c>
      <c r="AR617" s="307"/>
      <c r="AS617" s="307"/>
      <c r="AU617" s="335">
        <f t="shared" si="447"/>
        <v>2362500</v>
      </c>
      <c r="AV617" s="72" t="b">
        <f t="shared" si="513"/>
        <v>0</v>
      </c>
      <c r="AW617" s="335">
        <f t="shared" si="514"/>
        <v>0</v>
      </c>
      <c r="AX617" s="336">
        <f t="shared" si="515"/>
        <v>2362500</v>
      </c>
      <c r="AY617" s="152" t="b">
        <f t="shared" si="516"/>
        <v>0</v>
      </c>
    </row>
    <row r="618" spans="1:51" s="78" customFormat="1">
      <c r="A618" s="65"/>
      <c r="B618" s="66"/>
      <c r="C618" s="428"/>
      <c r="D618" s="428"/>
      <c r="E618" s="67" t="s">
        <v>83</v>
      </c>
      <c r="F618" s="68" t="s">
        <v>84</v>
      </c>
      <c r="G618" s="69">
        <v>30000000</v>
      </c>
      <c r="H618" s="69"/>
      <c r="I618" s="239" t="e">
        <f>#REF!</f>
        <v>#REF!</v>
      </c>
      <c r="J618" s="76" t="e">
        <f t="shared" si="521"/>
        <v>#REF!</v>
      </c>
      <c r="K618" s="239">
        <v>30000000</v>
      </c>
      <c r="L618" s="76"/>
      <c r="M618" s="76"/>
      <c r="N618" s="76"/>
      <c r="O618" s="70" t="e">
        <f>#REF!+2998600</f>
        <v>#REF!</v>
      </c>
      <c r="P618" s="70" t="e">
        <f t="shared" si="522"/>
        <v>#REF!</v>
      </c>
      <c r="Q618" s="70"/>
      <c r="R618" s="76"/>
      <c r="S618" s="76"/>
      <c r="T618" s="76"/>
      <c r="U618" s="76"/>
      <c r="V618" s="76"/>
      <c r="W618" s="76"/>
      <c r="X618" s="76"/>
      <c r="Y618" s="76"/>
      <c r="Z618" s="76"/>
      <c r="AA618" s="76"/>
      <c r="AB618" s="76"/>
      <c r="AC618" s="76"/>
      <c r="AD618" s="76"/>
      <c r="AE618" s="76"/>
      <c r="AF618" s="76"/>
      <c r="AG618" s="76"/>
      <c r="AH618" s="76"/>
      <c r="AI618" s="77"/>
      <c r="AJ618" s="378"/>
      <c r="AK618" s="284">
        <f t="shared" si="519"/>
        <v>30000000</v>
      </c>
      <c r="AL618" s="164" t="b">
        <f t="shared" si="511"/>
        <v>1</v>
      </c>
      <c r="AM618" s="328">
        <f t="shared" si="512"/>
        <v>0</v>
      </c>
      <c r="AN618" s="307"/>
      <c r="AO618" s="307"/>
      <c r="AP618" s="284">
        <f t="shared" si="467"/>
        <v>30000000</v>
      </c>
      <c r="AQ618" s="164" t="b">
        <f t="shared" si="468"/>
        <v>1</v>
      </c>
      <c r="AR618" s="307"/>
      <c r="AS618" s="307"/>
      <c r="AU618" s="335" t="e">
        <f t="shared" si="447"/>
        <v>#REF!</v>
      </c>
      <c r="AV618" s="72" t="e">
        <f t="shared" si="513"/>
        <v>#REF!</v>
      </c>
      <c r="AW618" s="335" t="e">
        <f t="shared" si="514"/>
        <v>#REF!</v>
      </c>
      <c r="AX618" s="336">
        <f t="shared" si="515"/>
        <v>30000000</v>
      </c>
      <c r="AY618" s="152" t="b">
        <f t="shared" si="516"/>
        <v>1</v>
      </c>
    </row>
    <row r="619" spans="1:51" s="78" customFormat="1">
      <c r="A619" s="65"/>
      <c r="B619" s="66"/>
      <c r="C619" s="428"/>
      <c r="D619" s="428"/>
      <c r="E619" s="67" t="s">
        <v>192</v>
      </c>
      <c r="F619" s="68" t="s">
        <v>193</v>
      </c>
      <c r="G619" s="69">
        <v>200000000</v>
      </c>
      <c r="H619" s="69"/>
      <c r="I619" s="76"/>
      <c r="J619" s="76">
        <f t="shared" si="521"/>
        <v>0</v>
      </c>
      <c r="K619" s="70">
        <v>200000000</v>
      </c>
      <c r="L619" s="76"/>
      <c r="M619" s="76"/>
      <c r="N619" s="76"/>
      <c r="O619" s="70" t="e">
        <f>#REF!+1400000+1400000</f>
        <v>#REF!</v>
      </c>
      <c r="P619" s="70" t="e">
        <f t="shared" si="522"/>
        <v>#REF!</v>
      </c>
      <c r="Q619" s="70"/>
      <c r="R619" s="76"/>
      <c r="S619" s="76"/>
      <c r="T619" s="76"/>
      <c r="U619" s="76"/>
      <c r="V619" s="76"/>
      <c r="W619" s="76"/>
      <c r="X619" s="76"/>
      <c r="Y619" s="76"/>
      <c r="Z619" s="76"/>
      <c r="AA619" s="76"/>
      <c r="AB619" s="76"/>
      <c r="AC619" s="76"/>
      <c r="AD619" s="76"/>
      <c r="AE619" s="76"/>
      <c r="AF619" s="76"/>
      <c r="AG619" s="76"/>
      <c r="AH619" s="76"/>
      <c r="AI619" s="77"/>
      <c r="AJ619" s="378"/>
      <c r="AK619" s="284">
        <f t="shared" si="519"/>
        <v>200000000</v>
      </c>
      <c r="AL619" s="164" t="b">
        <f t="shared" si="511"/>
        <v>1</v>
      </c>
      <c r="AM619" s="328">
        <f t="shared" si="512"/>
        <v>0</v>
      </c>
      <c r="AN619" s="307"/>
      <c r="AO619" s="307"/>
      <c r="AP619" s="284">
        <f t="shared" si="467"/>
        <v>200000000</v>
      </c>
      <c r="AQ619" s="164" t="b">
        <f t="shared" si="468"/>
        <v>1</v>
      </c>
      <c r="AR619" s="307"/>
      <c r="AS619" s="307"/>
      <c r="AU619" s="335" t="e">
        <f t="shared" si="447"/>
        <v>#REF!</v>
      </c>
      <c r="AV619" s="72" t="e">
        <f t="shared" si="513"/>
        <v>#REF!</v>
      </c>
      <c r="AW619" s="335" t="e">
        <f t="shared" si="514"/>
        <v>#REF!</v>
      </c>
      <c r="AX619" s="336">
        <f t="shared" si="515"/>
        <v>200000000</v>
      </c>
      <c r="AY619" s="152" t="b">
        <f t="shared" si="516"/>
        <v>1</v>
      </c>
    </row>
    <row r="620" spans="1:51" s="78" customFormat="1">
      <c r="A620" s="65"/>
      <c r="B620" s="66"/>
      <c r="C620" s="428"/>
      <c r="D620" s="428"/>
      <c r="E620" s="67" t="s">
        <v>185</v>
      </c>
      <c r="F620" s="475" t="s">
        <v>350</v>
      </c>
      <c r="G620" s="69">
        <v>150000000</v>
      </c>
      <c r="H620" s="69"/>
      <c r="I620" s="76"/>
      <c r="J620" s="76">
        <f t="shared" si="521"/>
        <v>0</v>
      </c>
      <c r="K620" s="70">
        <v>150000000</v>
      </c>
      <c r="L620" s="76"/>
      <c r="M620" s="76"/>
      <c r="N620" s="76"/>
      <c r="O620" s="70"/>
      <c r="P620" s="70">
        <f t="shared" si="522"/>
        <v>0</v>
      </c>
      <c r="Q620" s="70"/>
      <c r="R620" s="76"/>
      <c r="S620" s="76"/>
      <c r="T620" s="76"/>
      <c r="U620" s="76"/>
      <c r="V620" s="76"/>
      <c r="W620" s="76"/>
      <c r="X620" s="76"/>
      <c r="Y620" s="76"/>
      <c r="Z620" s="76"/>
      <c r="AA620" s="76"/>
      <c r="AB620" s="76"/>
      <c r="AC620" s="76"/>
      <c r="AD620" s="76"/>
      <c r="AE620" s="76"/>
      <c r="AF620" s="76"/>
      <c r="AG620" s="76"/>
      <c r="AH620" s="76"/>
      <c r="AI620" s="77"/>
      <c r="AJ620" s="378"/>
      <c r="AK620" s="284">
        <f t="shared" si="519"/>
        <v>150000000</v>
      </c>
      <c r="AL620" s="164" t="b">
        <f t="shared" si="511"/>
        <v>1</v>
      </c>
      <c r="AM620" s="328">
        <f t="shared" si="512"/>
        <v>0</v>
      </c>
      <c r="AN620" s="307"/>
      <c r="AO620" s="307"/>
      <c r="AP620" s="284">
        <f t="shared" si="467"/>
        <v>150000000</v>
      </c>
      <c r="AQ620" s="164" t="b">
        <f t="shared" si="468"/>
        <v>1</v>
      </c>
      <c r="AR620" s="307"/>
      <c r="AS620" s="307"/>
      <c r="AU620" s="335">
        <f t="shared" si="447"/>
        <v>150000000</v>
      </c>
      <c r="AV620" s="72" t="b">
        <f t="shared" si="513"/>
        <v>1</v>
      </c>
      <c r="AW620" s="335">
        <f t="shared" si="514"/>
        <v>0</v>
      </c>
      <c r="AX620" s="336">
        <f t="shared" si="515"/>
        <v>150000000</v>
      </c>
      <c r="AY620" s="152" t="b">
        <f t="shared" si="516"/>
        <v>1</v>
      </c>
    </row>
    <row r="621" spans="1:51" s="78" customFormat="1">
      <c r="A621" s="65"/>
      <c r="B621" s="66"/>
      <c r="C621" s="428"/>
      <c r="D621" s="428"/>
      <c r="E621" s="67" t="s">
        <v>20</v>
      </c>
      <c r="F621" s="475" t="s">
        <v>21</v>
      </c>
      <c r="G621" s="69">
        <v>16442500</v>
      </c>
      <c r="H621" s="69"/>
      <c r="I621" s="76"/>
      <c r="J621" s="76">
        <f t="shared" si="521"/>
        <v>0</v>
      </c>
      <c r="K621" s="70">
        <v>16442500</v>
      </c>
      <c r="L621" s="76"/>
      <c r="M621" s="76"/>
      <c r="N621" s="76"/>
      <c r="O621" s="70">
        <v>199980</v>
      </c>
      <c r="P621" s="70">
        <f t="shared" si="522"/>
        <v>-199980</v>
      </c>
      <c r="Q621" s="70"/>
      <c r="R621" s="76"/>
      <c r="S621" s="76"/>
      <c r="T621" s="76"/>
      <c r="U621" s="76"/>
      <c r="V621" s="76"/>
      <c r="W621" s="76"/>
      <c r="X621" s="76"/>
      <c r="Y621" s="76"/>
      <c r="Z621" s="76"/>
      <c r="AA621" s="76"/>
      <c r="AB621" s="76"/>
      <c r="AC621" s="76"/>
      <c r="AD621" s="76"/>
      <c r="AE621" s="76"/>
      <c r="AF621" s="76"/>
      <c r="AG621" s="76"/>
      <c r="AH621" s="76"/>
      <c r="AI621" s="77"/>
      <c r="AJ621" s="378"/>
      <c r="AK621" s="284">
        <f t="shared" si="519"/>
        <v>16442500</v>
      </c>
      <c r="AL621" s="164" t="b">
        <f t="shared" si="511"/>
        <v>1</v>
      </c>
      <c r="AM621" s="328">
        <f t="shared" si="512"/>
        <v>0</v>
      </c>
      <c r="AN621" s="307"/>
      <c r="AO621" s="307"/>
      <c r="AP621" s="284">
        <f t="shared" si="467"/>
        <v>16442500</v>
      </c>
      <c r="AQ621" s="164" t="b">
        <f t="shared" si="468"/>
        <v>1</v>
      </c>
      <c r="AR621" s="307"/>
      <c r="AS621" s="307"/>
      <c r="AU621" s="335">
        <f t="shared" si="447"/>
        <v>16442500</v>
      </c>
      <c r="AV621" s="72" t="b">
        <f t="shared" si="513"/>
        <v>1</v>
      </c>
      <c r="AW621" s="335">
        <f t="shared" si="514"/>
        <v>199980</v>
      </c>
      <c r="AX621" s="336">
        <f t="shared" si="515"/>
        <v>16442500</v>
      </c>
      <c r="AY621" s="152" t="b">
        <f t="shared" si="516"/>
        <v>1</v>
      </c>
    </row>
    <row r="622" spans="1:51" s="25" customFormat="1">
      <c r="A622" s="50"/>
      <c r="B622" s="60"/>
      <c r="C622" s="61"/>
      <c r="D622" s="61"/>
      <c r="E622" s="62"/>
      <c r="F622" s="63"/>
      <c r="G622" s="52"/>
      <c r="H622" s="496"/>
      <c r="I622" s="497"/>
      <c r="J622" s="497"/>
      <c r="K622" s="497"/>
      <c r="L622" s="497"/>
      <c r="M622" s="497"/>
      <c r="N622" s="497"/>
      <c r="O622" s="497"/>
      <c r="P622" s="497"/>
      <c r="Q622" s="497"/>
      <c r="R622" s="497"/>
      <c r="S622" s="497"/>
      <c r="T622" s="497"/>
      <c r="U622" s="497"/>
      <c r="V622" s="497"/>
      <c r="W622" s="497"/>
      <c r="X622" s="497"/>
      <c r="Y622" s="497"/>
      <c r="Z622" s="497"/>
      <c r="AA622" s="497"/>
      <c r="AB622" s="497"/>
      <c r="AC622" s="497"/>
      <c r="AD622" s="497"/>
      <c r="AE622" s="497"/>
      <c r="AF622" s="497"/>
      <c r="AG622" s="497"/>
      <c r="AH622" s="497"/>
      <c r="AI622" s="498"/>
      <c r="AJ622" s="373"/>
      <c r="AK622" s="284">
        <f t="shared" si="519"/>
        <v>0</v>
      </c>
      <c r="AL622" s="164" t="b">
        <f t="shared" si="511"/>
        <v>1</v>
      </c>
      <c r="AM622" s="328">
        <f t="shared" ref="AM622:AM715" si="523">G622-AK622</f>
        <v>0</v>
      </c>
      <c r="AN622" s="221"/>
      <c r="AO622" s="221"/>
      <c r="AP622" s="284">
        <f t="shared" si="467"/>
        <v>0</v>
      </c>
      <c r="AQ622" s="164" t="b">
        <f t="shared" si="468"/>
        <v>1</v>
      </c>
      <c r="AR622" s="221"/>
      <c r="AS622" s="221"/>
      <c r="AU622" s="41"/>
      <c r="AV622" s="42"/>
      <c r="AW622" s="96">
        <f t="shared" si="514"/>
        <v>0</v>
      </c>
      <c r="AX622" s="118">
        <f t="shared" si="515"/>
        <v>0</v>
      </c>
      <c r="AY622" s="152" t="b">
        <f t="shared" si="516"/>
        <v>1</v>
      </c>
    </row>
    <row r="623" spans="1:51" s="25" customFormat="1">
      <c r="A623" s="50"/>
      <c r="B623" s="60"/>
      <c r="C623" s="61"/>
      <c r="D623" s="61"/>
      <c r="E623" s="62"/>
      <c r="F623" s="63"/>
      <c r="G623" s="52"/>
      <c r="H623" s="496"/>
      <c r="I623" s="497"/>
      <c r="J623" s="497"/>
      <c r="K623" s="497"/>
      <c r="L623" s="497"/>
      <c r="M623" s="497"/>
      <c r="N623" s="497"/>
      <c r="O623" s="497"/>
      <c r="P623" s="497"/>
      <c r="Q623" s="497"/>
      <c r="R623" s="497"/>
      <c r="S623" s="497"/>
      <c r="T623" s="497"/>
      <c r="U623" s="497"/>
      <c r="V623" s="497"/>
      <c r="W623" s="497"/>
      <c r="X623" s="497"/>
      <c r="Y623" s="497"/>
      <c r="Z623" s="497"/>
      <c r="AA623" s="497"/>
      <c r="AB623" s="497"/>
      <c r="AC623" s="497"/>
      <c r="AD623" s="497"/>
      <c r="AE623" s="497"/>
      <c r="AF623" s="497"/>
      <c r="AG623" s="497"/>
      <c r="AH623" s="497"/>
      <c r="AI623" s="498"/>
      <c r="AJ623" s="373"/>
      <c r="AK623" s="284"/>
      <c r="AL623" s="164"/>
      <c r="AM623" s="328"/>
      <c r="AN623" s="221"/>
      <c r="AO623" s="221"/>
      <c r="AP623" s="284">
        <f t="shared" si="467"/>
        <v>0</v>
      </c>
      <c r="AQ623" s="164" t="b">
        <f t="shared" si="468"/>
        <v>1</v>
      </c>
      <c r="AR623" s="221"/>
      <c r="AS623" s="221"/>
      <c r="AU623" s="41"/>
      <c r="AV623" s="42"/>
      <c r="AW623" s="96"/>
      <c r="AX623" s="118"/>
      <c r="AY623" s="152"/>
    </row>
    <row r="624" spans="1:51" s="25" customFormat="1">
      <c r="A624" s="481"/>
      <c r="B624" s="482"/>
      <c r="C624" s="483"/>
      <c r="D624" s="483"/>
      <c r="E624" s="484"/>
      <c r="F624" s="485"/>
      <c r="G624" s="486"/>
      <c r="H624" s="499"/>
      <c r="I624" s="500"/>
      <c r="J624" s="500"/>
      <c r="K624" s="500"/>
      <c r="L624" s="500"/>
      <c r="M624" s="500"/>
      <c r="N624" s="500"/>
      <c r="O624" s="500"/>
      <c r="P624" s="500"/>
      <c r="Q624" s="500"/>
      <c r="R624" s="500"/>
      <c r="S624" s="500"/>
      <c r="T624" s="500"/>
      <c r="U624" s="500"/>
      <c r="V624" s="500"/>
      <c r="W624" s="500"/>
      <c r="X624" s="500"/>
      <c r="Y624" s="500"/>
      <c r="Z624" s="500"/>
      <c r="AA624" s="500"/>
      <c r="AB624" s="500"/>
      <c r="AC624" s="500"/>
      <c r="AD624" s="500"/>
      <c r="AE624" s="500"/>
      <c r="AF624" s="500"/>
      <c r="AG624" s="500"/>
      <c r="AH624" s="500"/>
      <c r="AI624" s="501"/>
      <c r="AJ624" s="373"/>
      <c r="AK624" s="284"/>
      <c r="AL624" s="164"/>
      <c r="AM624" s="328"/>
      <c r="AN624" s="221"/>
      <c r="AO624" s="221"/>
      <c r="AP624" s="284">
        <f t="shared" si="467"/>
        <v>0</v>
      </c>
      <c r="AQ624" s="164" t="b">
        <f t="shared" si="468"/>
        <v>1</v>
      </c>
      <c r="AR624" s="221"/>
      <c r="AS624" s="221"/>
      <c r="AU624" s="41"/>
      <c r="AV624" s="42"/>
      <c r="AW624" s="96"/>
      <c r="AX624" s="118"/>
      <c r="AY624" s="152"/>
    </row>
    <row r="625" spans="1:51" s="25" customFormat="1">
      <c r="A625" s="216"/>
      <c r="B625" s="217"/>
      <c r="C625" s="217"/>
      <c r="D625" s="217"/>
      <c r="E625" s="217"/>
      <c r="F625" s="218"/>
      <c r="G625" s="219"/>
      <c r="H625" s="219"/>
      <c r="I625" s="220"/>
      <c r="J625" s="220"/>
      <c r="K625" s="220"/>
      <c r="L625" s="220"/>
      <c r="M625" s="220"/>
      <c r="N625" s="220"/>
      <c r="O625" s="220"/>
      <c r="P625" s="220"/>
      <c r="Q625" s="220"/>
      <c r="R625" s="220"/>
      <c r="S625" s="220"/>
      <c r="T625" s="220"/>
      <c r="U625" s="220"/>
      <c r="V625" s="220"/>
      <c r="W625" s="220"/>
      <c r="X625" s="220"/>
      <c r="Y625" s="220"/>
      <c r="Z625" s="220"/>
      <c r="AA625" s="220"/>
      <c r="AB625" s="220"/>
      <c r="AC625" s="220"/>
      <c r="AD625" s="220"/>
      <c r="AE625" s="220"/>
      <c r="AF625" s="220"/>
      <c r="AG625" s="220"/>
      <c r="AH625" s="220"/>
      <c r="AI625" s="221"/>
      <c r="AJ625" s="373"/>
      <c r="AK625" s="284"/>
      <c r="AL625" s="164"/>
      <c r="AM625" s="328"/>
      <c r="AN625" s="221"/>
      <c r="AO625" s="221"/>
      <c r="AP625" s="284">
        <f t="shared" si="467"/>
        <v>0</v>
      </c>
      <c r="AQ625" s="164" t="b">
        <f t="shared" si="468"/>
        <v>1</v>
      </c>
      <c r="AR625" s="221"/>
      <c r="AS625" s="221"/>
      <c r="AU625" s="41"/>
      <c r="AV625" s="42"/>
      <c r="AW625" s="96"/>
      <c r="AX625" s="118"/>
      <c r="AY625" s="152"/>
    </row>
    <row r="626" spans="1:51" s="25" customFormat="1">
      <c r="A626" s="216"/>
      <c r="B626" s="217"/>
      <c r="C626" s="217"/>
      <c r="D626" s="217"/>
      <c r="E626" s="217"/>
      <c r="F626" s="218"/>
      <c r="G626" s="219"/>
      <c r="H626" s="219"/>
      <c r="I626" s="220"/>
      <c r="J626" s="220"/>
      <c r="K626" s="220"/>
      <c r="L626" s="220"/>
      <c r="M626" s="220"/>
      <c r="N626" s="220"/>
      <c r="O626" s="220"/>
      <c r="P626" s="220"/>
      <c r="Q626" s="220"/>
      <c r="R626" s="220"/>
      <c r="S626" s="220"/>
      <c r="T626" s="220"/>
      <c r="U626" s="220"/>
      <c r="V626" s="220"/>
      <c r="W626" s="220"/>
      <c r="X626" s="220"/>
      <c r="Y626" s="220"/>
      <c r="Z626" s="220"/>
      <c r="AA626" s="220"/>
      <c r="AB626" s="220"/>
      <c r="AC626" s="220"/>
      <c r="AD626" s="220"/>
      <c r="AE626" s="220"/>
      <c r="AF626" s="220"/>
      <c r="AG626" s="220"/>
      <c r="AH626" s="220"/>
      <c r="AI626" s="221"/>
      <c r="AJ626" s="373"/>
      <c r="AK626" s="284"/>
      <c r="AL626" s="164"/>
      <c r="AM626" s="328"/>
      <c r="AN626" s="221"/>
      <c r="AO626" s="221"/>
      <c r="AP626" s="284"/>
      <c r="AQ626" s="164"/>
      <c r="AR626" s="221"/>
      <c r="AS626" s="221"/>
      <c r="AU626" s="41"/>
      <c r="AV626" s="42"/>
      <c r="AW626" s="96"/>
      <c r="AX626" s="118"/>
      <c r="AY626" s="152"/>
    </row>
    <row r="627" spans="1:51" s="25" customFormat="1">
      <c r="A627" s="216"/>
      <c r="B627" s="217"/>
      <c r="C627" s="217"/>
      <c r="D627" s="217"/>
      <c r="E627" s="217"/>
      <c r="F627" s="218"/>
      <c r="G627" s="219"/>
      <c r="H627" s="219"/>
      <c r="I627" s="220"/>
      <c r="J627" s="220"/>
      <c r="K627" s="220"/>
      <c r="L627" s="220"/>
      <c r="M627" s="220"/>
      <c r="N627" s="220"/>
      <c r="O627" s="220"/>
      <c r="P627" s="220"/>
      <c r="Q627" s="220"/>
      <c r="R627" s="220"/>
      <c r="S627" s="220"/>
      <c r="T627" s="220"/>
      <c r="U627" s="220"/>
      <c r="V627" s="220"/>
      <c r="W627" s="220"/>
      <c r="X627" s="220"/>
      <c r="Y627" s="220"/>
      <c r="Z627" s="220"/>
      <c r="AA627" s="220"/>
      <c r="AB627" s="220"/>
      <c r="AC627" s="220"/>
      <c r="AD627" s="220"/>
      <c r="AE627" s="220"/>
      <c r="AF627" s="220"/>
      <c r="AG627" s="220"/>
      <c r="AH627" s="220"/>
      <c r="AI627" s="221"/>
      <c r="AJ627" s="373"/>
      <c r="AK627" s="284"/>
      <c r="AL627" s="164"/>
      <c r="AM627" s="328"/>
      <c r="AN627" s="221"/>
      <c r="AO627" s="221"/>
      <c r="AP627" s="284"/>
      <c r="AQ627" s="164"/>
      <c r="AR627" s="221"/>
      <c r="AS627" s="221"/>
      <c r="AU627" s="41"/>
      <c r="AV627" s="42"/>
      <c r="AW627" s="96"/>
      <c r="AX627" s="118"/>
      <c r="AY627" s="152"/>
    </row>
    <row r="628" spans="1:51" s="25" customFormat="1">
      <c r="A628" s="216"/>
      <c r="B628" s="217"/>
      <c r="C628" s="217"/>
      <c r="D628" s="217"/>
      <c r="E628" s="217"/>
      <c r="F628" s="218"/>
      <c r="G628" s="219"/>
      <c r="H628" s="219"/>
      <c r="I628" s="220"/>
      <c r="J628" s="220"/>
      <c r="K628" s="220"/>
      <c r="L628" s="220"/>
      <c r="M628" s="220"/>
      <c r="N628" s="220"/>
      <c r="O628" s="220"/>
      <c r="P628" s="220"/>
      <c r="Q628" s="220"/>
      <c r="R628" s="220"/>
      <c r="S628" s="220"/>
      <c r="T628" s="220"/>
      <c r="U628" s="220"/>
      <c r="V628" s="220"/>
      <c r="W628" s="220"/>
      <c r="X628" s="220"/>
      <c r="Y628" s="220"/>
      <c r="Z628" s="220"/>
      <c r="AA628" s="220"/>
      <c r="AB628" s="220"/>
      <c r="AC628" s="220"/>
      <c r="AD628" s="220"/>
      <c r="AE628" s="220"/>
      <c r="AF628" s="220"/>
      <c r="AG628" s="220"/>
      <c r="AH628" s="220"/>
      <c r="AI628" s="221"/>
      <c r="AJ628" s="373"/>
      <c r="AK628" s="284"/>
      <c r="AL628" s="164"/>
      <c r="AM628" s="328"/>
      <c r="AN628" s="221"/>
      <c r="AO628" s="221"/>
      <c r="AP628" s="284"/>
      <c r="AQ628" s="164"/>
      <c r="AR628" s="221"/>
      <c r="AS628" s="221"/>
      <c r="AU628" s="41"/>
      <c r="AV628" s="42"/>
      <c r="AW628" s="96"/>
      <c r="AX628" s="118"/>
      <c r="AY628" s="152"/>
    </row>
    <row r="629" spans="1:51" s="25" customFormat="1">
      <c r="A629" s="216"/>
      <c r="B629" s="217"/>
      <c r="C629" s="217"/>
      <c r="D629" s="217"/>
      <c r="E629" s="217"/>
      <c r="F629" s="218"/>
      <c r="G629" s="219"/>
      <c r="H629" s="219"/>
      <c r="I629" s="220"/>
      <c r="J629" s="220"/>
      <c r="K629" s="220"/>
      <c r="L629" s="220"/>
      <c r="M629" s="220"/>
      <c r="N629" s="220"/>
      <c r="O629" s="220"/>
      <c r="P629" s="220"/>
      <c r="Q629" s="220"/>
      <c r="R629" s="220"/>
      <c r="S629" s="220"/>
      <c r="T629" s="220"/>
      <c r="U629" s="220"/>
      <c r="V629" s="220"/>
      <c r="W629" s="220"/>
      <c r="X629" s="220"/>
      <c r="Y629" s="220"/>
      <c r="Z629" s="220"/>
      <c r="AA629" s="220"/>
      <c r="AB629" s="220"/>
      <c r="AC629" s="220"/>
      <c r="AD629" s="220"/>
      <c r="AE629" s="220"/>
      <c r="AF629" s="220"/>
      <c r="AG629" s="220"/>
      <c r="AH629" s="220"/>
      <c r="AI629" s="221"/>
      <c r="AJ629" s="373"/>
      <c r="AK629" s="284"/>
      <c r="AL629" s="164"/>
      <c r="AM629" s="328"/>
      <c r="AN629" s="221"/>
      <c r="AO629" s="221"/>
      <c r="AP629" s="284"/>
      <c r="AQ629" s="164"/>
      <c r="AR629" s="221"/>
      <c r="AS629" s="221"/>
      <c r="AU629" s="41"/>
      <c r="AV629" s="42"/>
      <c r="AW629" s="96"/>
      <c r="AX629" s="118"/>
      <c r="AY629" s="152"/>
    </row>
    <row r="630" spans="1:51" s="25" customFormat="1">
      <c r="A630" s="216"/>
      <c r="B630" s="217"/>
      <c r="C630" s="217"/>
      <c r="D630" s="217"/>
      <c r="E630" s="217"/>
      <c r="F630" s="218"/>
      <c r="G630" s="219"/>
      <c r="H630" s="219"/>
      <c r="I630" s="220"/>
      <c r="J630" s="220"/>
      <c r="K630" s="220"/>
      <c r="L630" s="220"/>
      <c r="M630" s="220"/>
      <c r="N630" s="220"/>
      <c r="O630" s="220"/>
      <c r="P630" s="220"/>
      <c r="Q630" s="220"/>
      <c r="R630" s="220"/>
      <c r="S630" s="220"/>
      <c r="T630" s="220"/>
      <c r="U630" s="220"/>
      <c r="V630" s="220"/>
      <c r="W630" s="220"/>
      <c r="X630" s="220"/>
      <c r="Y630" s="220"/>
      <c r="Z630" s="220"/>
      <c r="AA630" s="220"/>
      <c r="AB630" s="220"/>
      <c r="AC630" s="220"/>
      <c r="AD630" s="220"/>
      <c r="AE630" s="220"/>
      <c r="AF630" s="220"/>
      <c r="AG630" s="220"/>
      <c r="AH630" s="220"/>
      <c r="AI630" s="221"/>
      <c r="AJ630" s="373"/>
      <c r="AK630" s="284"/>
      <c r="AL630" s="164"/>
      <c r="AM630" s="328"/>
      <c r="AN630" s="221"/>
      <c r="AO630" s="221"/>
      <c r="AP630" s="284"/>
      <c r="AQ630" s="164"/>
      <c r="AR630" s="221"/>
      <c r="AS630" s="221"/>
      <c r="AU630" s="41"/>
      <c r="AV630" s="42"/>
      <c r="AW630" s="96"/>
      <c r="AX630" s="118"/>
      <c r="AY630" s="152"/>
    </row>
    <row r="631" spans="1:51" s="25" customFormat="1">
      <c r="A631" s="216"/>
      <c r="B631" s="217"/>
      <c r="C631" s="217"/>
      <c r="D631" s="217"/>
      <c r="E631" s="217"/>
      <c r="F631" s="218"/>
      <c r="G631" s="219"/>
      <c r="H631" s="219"/>
      <c r="I631" s="220"/>
      <c r="J631" s="220"/>
      <c r="K631" s="220"/>
      <c r="L631" s="220"/>
      <c r="M631" s="220"/>
      <c r="N631" s="220"/>
      <c r="O631" s="220"/>
      <c r="P631" s="220"/>
      <c r="Q631" s="220"/>
      <c r="R631" s="220"/>
      <c r="S631" s="220"/>
      <c r="T631" s="220"/>
      <c r="U631" s="220"/>
      <c r="V631" s="220"/>
      <c r="W631" s="220"/>
      <c r="X631" s="220"/>
      <c r="Y631" s="220"/>
      <c r="Z631" s="220"/>
      <c r="AA631" s="220"/>
      <c r="AB631" s="220"/>
      <c r="AC631" s="220"/>
      <c r="AD631" s="220"/>
      <c r="AE631" s="220"/>
      <c r="AF631" s="220"/>
      <c r="AG631" s="220"/>
      <c r="AH631" s="220"/>
      <c r="AI631" s="221"/>
      <c r="AJ631" s="373"/>
      <c r="AK631" s="284"/>
      <c r="AL631" s="164"/>
      <c r="AM631" s="328"/>
      <c r="AN631" s="221"/>
      <c r="AO631" s="221"/>
      <c r="AP631" s="284"/>
      <c r="AQ631" s="164"/>
      <c r="AR631" s="221"/>
      <c r="AS631" s="221"/>
      <c r="AU631" s="41"/>
      <c r="AV631" s="42"/>
      <c r="AW631" s="96"/>
      <c r="AX631" s="118"/>
      <c r="AY631" s="152"/>
    </row>
    <row r="632" spans="1:51" s="25" customFormat="1">
      <c r="A632" s="216"/>
      <c r="B632" s="217"/>
      <c r="C632" s="217"/>
      <c r="D632" s="217"/>
      <c r="E632" s="217"/>
      <c r="F632" s="218"/>
      <c r="G632" s="219"/>
      <c r="H632" s="219"/>
      <c r="I632" s="220"/>
      <c r="J632" s="220"/>
      <c r="K632" s="220"/>
      <c r="L632" s="220"/>
      <c r="M632" s="220"/>
      <c r="N632" s="220"/>
      <c r="O632" s="220"/>
      <c r="P632" s="220"/>
      <c r="Q632" s="220"/>
      <c r="R632" s="220"/>
      <c r="S632" s="220"/>
      <c r="T632" s="220"/>
      <c r="U632" s="220"/>
      <c r="V632" s="220"/>
      <c r="W632" s="220"/>
      <c r="X632" s="220"/>
      <c r="Y632" s="220"/>
      <c r="Z632" s="220"/>
      <c r="AA632" s="220"/>
      <c r="AB632" s="220"/>
      <c r="AC632" s="220"/>
      <c r="AD632" s="220"/>
      <c r="AE632" s="220"/>
      <c r="AF632" s="220"/>
      <c r="AG632" s="220"/>
      <c r="AH632" s="220"/>
      <c r="AI632" s="221"/>
      <c r="AJ632" s="373"/>
      <c r="AK632" s="284"/>
      <c r="AL632" s="164"/>
      <c r="AM632" s="328"/>
      <c r="AN632" s="221"/>
      <c r="AO632" s="221"/>
      <c r="AP632" s="284"/>
      <c r="AQ632" s="164"/>
      <c r="AR632" s="221"/>
      <c r="AS632" s="221"/>
      <c r="AU632" s="41"/>
      <c r="AV632" s="42"/>
      <c r="AW632" s="96"/>
      <c r="AX632" s="118"/>
      <c r="AY632" s="152"/>
    </row>
    <row r="633" spans="1:51" s="25" customFormat="1">
      <c r="A633" s="216"/>
      <c r="B633" s="217"/>
      <c r="C633" s="217"/>
      <c r="D633" s="217"/>
      <c r="E633" s="217"/>
      <c r="F633" s="218"/>
      <c r="G633" s="219"/>
      <c r="H633" s="219"/>
      <c r="I633" s="220"/>
      <c r="J633" s="220"/>
      <c r="K633" s="220"/>
      <c r="L633" s="220"/>
      <c r="M633" s="220"/>
      <c r="N633" s="220"/>
      <c r="O633" s="220"/>
      <c r="P633" s="220"/>
      <c r="Q633" s="220"/>
      <c r="R633" s="220"/>
      <c r="S633" s="220"/>
      <c r="T633" s="220"/>
      <c r="U633" s="220"/>
      <c r="V633" s="220"/>
      <c r="W633" s="220"/>
      <c r="X633" s="220"/>
      <c r="Y633" s="220"/>
      <c r="Z633" s="220"/>
      <c r="AA633" s="220"/>
      <c r="AB633" s="220"/>
      <c r="AC633" s="220"/>
      <c r="AD633" s="220"/>
      <c r="AE633" s="220"/>
      <c r="AF633" s="220"/>
      <c r="AG633" s="220"/>
      <c r="AH633" s="220"/>
      <c r="AI633" s="221"/>
      <c r="AJ633" s="373"/>
      <c r="AK633" s="284"/>
      <c r="AL633" s="164"/>
      <c r="AM633" s="328"/>
      <c r="AN633" s="221"/>
      <c r="AO633" s="221"/>
      <c r="AP633" s="284"/>
      <c r="AQ633" s="164"/>
      <c r="AR633" s="221"/>
      <c r="AS633" s="221"/>
      <c r="AU633" s="41"/>
      <c r="AV633" s="42"/>
      <c r="AW633" s="96"/>
      <c r="AX633" s="118"/>
      <c r="AY633" s="152"/>
    </row>
    <row r="634" spans="1:51" s="25" customFormat="1">
      <c r="A634" s="216"/>
      <c r="B634" s="217"/>
      <c r="C634" s="217"/>
      <c r="D634" s="217"/>
      <c r="E634" s="217"/>
      <c r="F634" s="218"/>
      <c r="G634" s="219"/>
      <c r="H634" s="219"/>
      <c r="I634" s="220"/>
      <c r="J634" s="220"/>
      <c r="K634" s="220"/>
      <c r="L634" s="220"/>
      <c r="M634" s="220"/>
      <c r="N634" s="220"/>
      <c r="O634" s="220"/>
      <c r="P634" s="220"/>
      <c r="Q634" s="220"/>
      <c r="R634" s="220"/>
      <c r="S634" s="220"/>
      <c r="T634" s="220"/>
      <c r="U634" s="220"/>
      <c r="V634" s="220"/>
      <c r="W634" s="220"/>
      <c r="X634" s="220"/>
      <c r="Y634" s="220"/>
      <c r="Z634" s="220"/>
      <c r="AA634" s="220"/>
      <c r="AB634" s="220"/>
      <c r="AC634" s="220"/>
      <c r="AD634" s="220"/>
      <c r="AE634" s="220"/>
      <c r="AF634" s="220"/>
      <c r="AG634" s="220"/>
      <c r="AH634" s="220"/>
      <c r="AI634" s="221"/>
      <c r="AJ634" s="373"/>
      <c r="AK634" s="284"/>
      <c r="AL634" s="164"/>
      <c r="AM634" s="328"/>
      <c r="AN634" s="221"/>
      <c r="AO634" s="221"/>
      <c r="AP634" s="284"/>
      <c r="AQ634" s="164"/>
      <c r="AR634" s="221"/>
      <c r="AS634" s="221"/>
      <c r="AU634" s="41"/>
      <c r="AV634" s="42"/>
      <c r="AW634" s="96"/>
      <c r="AX634" s="118"/>
      <c r="AY634" s="152"/>
    </row>
    <row r="635" spans="1:51" s="25" customFormat="1">
      <c r="A635" s="216"/>
      <c r="B635" s="217"/>
      <c r="C635" s="217"/>
      <c r="D635" s="217"/>
      <c r="E635" s="217"/>
      <c r="F635" s="218"/>
      <c r="G635" s="219"/>
      <c r="H635" s="219"/>
      <c r="I635" s="220"/>
      <c r="J635" s="220"/>
      <c r="K635" s="220"/>
      <c r="L635" s="220"/>
      <c r="M635" s="220"/>
      <c r="N635" s="220"/>
      <c r="O635" s="220"/>
      <c r="P635" s="220"/>
      <c r="Q635" s="220"/>
      <c r="R635" s="220"/>
      <c r="S635" s="220"/>
      <c r="T635" s="220"/>
      <c r="U635" s="220"/>
      <c r="V635" s="220"/>
      <c r="W635" s="220"/>
      <c r="X635" s="220"/>
      <c r="Y635" s="220"/>
      <c r="Z635" s="220"/>
      <c r="AA635" s="220"/>
      <c r="AB635" s="220"/>
      <c r="AC635" s="220"/>
      <c r="AD635" s="220"/>
      <c r="AE635" s="220"/>
      <c r="AF635" s="220"/>
      <c r="AG635" s="220"/>
      <c r="AH635" s="220"/>
      <c r="AI635" s="221"/>
      <c r="AJ635" s="373"/>
      <c r="AK635" s="284"/>
      <c r="AL635" s="164"/>
      <c r="AM635" s="328"/>
      <c r="AN635" s="221"/>
      <c r="AO635" s="221"/>
      <c r="AP635" s="284">
        <f t="shared" si="467"/>
        <v>0</v>
      </c>
      <c r="AQ635" s="164" t="b">
        <f t="shared" si="468"/>
        <v>1</v>
      </c>
      <c r="AR635" s="221"/>
      <c r="AS635" s="221"/>
      <c r="AU635" s="41"/>
      <c r="AV635" s="42"/>
      <c r="AW635" s="96"/>
      <c r="AX635" s="118"/>
      <c r="AY635" s="152"/>
    </row>
    <row r="636" spans="1:51" s="3" customFormat="1">
      <c r="A636" s="632" t="s">
        <v>0</v>
      </c>
      <c r="B636" s="632" t="s">
        <v>1</v>
      </c>
      <c r="C636" s="632"/>
      <c r="D636" s="632"/>
      <c r="E636" s="632"/>
      <c r="F636" s="632" t="s">
        <v>3</v>
      </c>
      <c r="G636" s="632" t="s">
        <v>4</v>
      </c>
      <c r="H636" s="637" t="s">
        <v>387</v>
      </c>
      <c r="I636" s="638"/>
      <c r="J636" s="638"/>
      <c r="K636" s="638"/>
      <c r="L636" s="638"/>
      <c r="M636" s="638"/>
      <c r="N636" s="638"/>
      <c r="O636" s="638"/>
      <c r="P636" s="638"/>
      <c r="Q636" s="638"/>
      <c r="R636" s="638"/>
      <c r="S636" s="638"/>
      <c r="T636" s="638"/>
      <c r="U636" s="638"/>
      <c r="V636" s="638"/>
      <c r="W636" s="638"/>
      <c r="X636" s="638"/>
      <c r="Y636" s="638"/>
      <c r="Z636" s="638"/>
      <c r="AA636" s="638"/>
      <c r="AB636" s="638"/>
      <c r="AC636" s="638"/>
      <c r="AD636" s="638"/>
      <c r="AE636" s="638"/>
      <c r="AF636" s="638"/>
      <c r="AG636" s="543"/>
      <c r="AH636" s="544"/>
      <c r="AI636" s="632" t="s">
        <v>11</v>
      </c>
      <c r="AJ636" s="375"/>
      <c r="AK636" s="284"/>
      <c r="AL636" s="164"/>
      <c r="AM636" s="328" t="e">
        <f t="shared" ref="AM636:AM638" si="524">G636-AK636</f>
        <v>#VALUE!</v>
      </c>
      <c r="AN636" s="311"/>
      <c r="AO636" s="311"/>
      <c r="AP636" s="284" t="e">
        <f t="shared" si="467"/>
        <v>#VALUE!</v>
      </c>
      <c r="AQ636" s="164" t="e">
        <f t="shared" si="468"/>
        <v>#VALUE!</v>
      </c>
      <c r="AR636" s="311"/>
      <c r="AS636" s="311"/>
      <c r="AT636" s="152"/>
      <c r="AW636" s="96">
        <f t="shared" ref="AW636" si="525">I636+L636+O636+R636+U636+X636</f>
        <v>0</v>
      </c>
      <c r="AX636" s="118" t="e">
        <f t="shared" ref="AX636" si="526">H636+K636+N636+Q636+T636+W636</f>
        <v>#VALUE!</v>
      </c>
      <c r="AY636" s="152" t="e">
        <f t="shared" ref="AY636:AY638" si="527">G636=AX636</f>
        <v>#VALUE!</v>
      </c>
    </row>
    <row r="637" spans="1:51" s="3" customFormat="1">
      <c r="A637" s="633"/>
      <c r="B637" s="633"/>
      <c r="C637" s="633"/>
      <c r="D637" s="633"/>
      <c r="E637" s="633"/>
      <c r="F637" s="633"/>
      <c r="G637" s="633"/>
      <c r="H637" s="634" t="s">
        <v>5</v>
      </c>
      <c r="I637" s="635"/>
      <c r="J637" s="636"/>
      <c r="K637" s="634" t="s">
        <v>240</v>
      </c>
      <c r="L637" s="635"/>
      <c r="M637" s="636"/>
      <c r="N637" s="634" t="s">
        <v>6</v>
      </c>
      <c r="O637" s="635"/>
      <c r="P637" s="636"/>
      <c r="Q637" s="634" t="s">
        <v>273</v>
      </c>
      <c r="R637" s="635"/>
      <c r="S637" s="636"/>
      <c r="T637" s="634" t="s">
        <v>9</v>
      </c>
      <c r="U637" s="635"/>
      <c r="V637" s="636"/>
      <c r="W637" s="637" t="s">
        <v>374</v>
      </c>
      <c r="X637" s="638"/>
      <c r="Y637" s="639"/>
      <c r="Z637" s="634" t="s">
        <v>272</v>
      </c>
      <c r="AA637" s="635"/>
      <c r="AB637" s="636"/>
      <c r="AC637" s="637" t="s">
        <v>375</v>
      </c>
      <c r="AD637" s="638"/>
      <c r="AE637" s="639"/>
      <c r="AF637" s="637" t="s">
        <v>376</v>
      </c>
      <c r="AG637" s="638"/>
      <c r="AH637" s="639"/>
      <c r="AI637" s="633"/>
      <c r="AJ637" s="375"/>
      <c r="AK637" s="284"/>
      <c r="AL637" s="164"/>
      <c r="AM637" s="328">
        <f t="shared" si="524"/>
        <v>0</v>
      </c>
      <c r="AN637" s="311"/>
      <c r="AO637" s="311"/>
      <c r="AP637" s="284" t="e">
        <f t="shared" si="467"/>
        <v>#VALUE!</v>
      </c>
      <c r="AQ637" s="164" t="e">
        <f t="shared" si="468"/>
        <v>#VALUE!</v>
      </c>
      <c r="AR637" s="311"/>
      <c r="AS637" s="311"/>
      <c r="AT637" s="152"/>
      <c r="AW637" s="96" t="e">
        <f>I637+L637+O637+R637+U637+W637</f>
        <v>#VALUE!</v>
      </c>
      <c r="AX637" s="118" t="e">
        <f>H637+K637+N637+Q637+T637+#REF!</f>
        <v>#VALUE!</v>
      </c>
      <c r="AY637" s="152" t="e">
        <f t="shared" si="527"/>
        <v>#VALUE!</v>
      </c>
    </row>
    <row r="638" spans="1:51">
      <c r="A638" s="142"/>
      <c r="B638" s="143"/>
      <c r="C638" s="144"/>
      <c r="D638" s="144"/>
      <c r="E638" s="145"/>
      <c r="F638" s="146"/>
      <c r="G638" s="146"/>
      <c r="H638" s="491" t="s">
        <v>237</v>
      </c>
      <c r="I638" s="141" t="s">
        <v>238</v>
      </c>
      <c r="J638" s="489" t="s">
        <v>235</v>
      </c>
      <c r="K638" s="491" t="s">
        <v>237</v>
      </c>
      <c r="L638" s="141" t="s">
        <v>238</v>
      </c>
      <c r="M638" s="489" t="s">
        <v>235</v>
      </c>
      <c r="N638" s="491" t="s">
        <v>237</v>
      </c>
      <c r="O638" s="141" t="s">
        <v>238</v>
      </c>
      <c r="P638" s="489" t="s">
        <v>235</v>
      </c>
      <c r="Q638" s="491" t="s">
        <v>237</v>
      </c>
      <c r="R638" s="141" t="s">
        <v>238</v>
      </c>
      <c r="S638" s="489" t="s">
        <v>235</v>
      </c>
      <c r="T638" s="491" t="s">
        <v>237</v>
      </c>
      <c r="U638" s="141" t="s">
        <v>238</v>
      </c>
      <c r="V638" s="489" t="s">
        <v>235</v>
      </c>
      <c r="W638" s="491" t="s">
        <v>237</v>
      </c>
      <c r="X638" s="141" t="s">
        <v>238</v>
      </c>
      <c r="Y638" s="489" t="s">
        <v>235</v>
      </c>
      <c r="Z638" s="491" t="s">
        <v>237</v>
      </c>
      <c r="AA638" s="141" t="s">
        <v>238</v>
      </c>
      <c r="AB638" s="489" t="s">
        <v>235</v>
      </c>
      <c r="AC638" s="491" t="s">
        <v>237</v>
      </c>
      <c r="AD638" s="141" t="s">
        <v>238</v>
      </c>
      <c r="AE638" s="489" t="s">
        <v>235</v>
      </c>
      <c r="AF638" s="491" t="s">
        <v>237</v>
      </c>
      <c r="AG638" s="141" t="s">
        <v>238</v>
      </c>
      <c r="AH638" s="489" t="s">
        <v>235</v>
      </c>
      <c r="AI638" s="146"/>
      <c r="AJ638" s="376"/>
      <c r="AK638" s="284"/>
      <c r="AL638" s="164"/>
      <c r="AM638" s="328">
        <f t="shared" si="524"/>
        <v>0</v>
      </c>
      <c r="AN638" s="278"/>
      <c r="AO638" s="278"/>
      <c r="AP638" s="284" t="e">
        <f t="shared" si="467"/>
        <v>#VALUE!</v>
      </c>
      <c r="AQ638" s="164" t="e">
        <f t="shared" si="468"/>
        <v>#VALUE!</v>
      </c>
      <c r="AR638" s="278"/>
      <c r="AS638" s="278"/>
      <c r="AW638" s="96" t="e">
        <f t="shared" ref="AW638" si="528">I638+L638+O638+R638+U638+X638</f>
        <v>#VALUE!</v>
      </c>
      <c r="AX638" s="118" t="e">
        <f t="shared" ref="AX638" si="529">H638+K638+N638+Q638+T638+W638</f>
        <v>#VALUE!</v>
      </c>
      <c r="AY638" s="152" t="e">
        <f t="shared" si="527"/>
        <v>#VALUE!</v>
      </c>
    </row>
    <row r="639" spans="1:51" s="25" customFormat="1">
      <c r="A639" s="147"/>
      <c r="B639" s="148"/>
      <c r="C639" s="149"/>
      <c r="D639" s="149"/>
      <c r="E639" s="150"/>
      <c r="F639" s="151"/>
      <c r="G639" s="151"/>
      <c r="H639" s="151"/>
      <c r="I639" s="151"/>
      <c r="J639" s="151"/>
      <c r="K639" s="151"/>
      <c r="L639" s="151"/>
      <c r="M639" s="151"/>
      <c r="N639" s="151"/>
      <c r="O639" s="151"/>
      <c r="P639" s="151"/>
      <c r="Q639" s="151"/>
      <c r="R639" s="151"/>
      <c r="S639" s="151"/>
      <c r="T639" s="151"/>
      <c r="U639" s="151"/>
      <c r="V639" s="151"/>
      <c r="W639" s="151"/>
      <c r="X639" s="151"/>
      <c r="Y639" s="151"/>
      <c r="Z639" s="151"/>
      <c r="AA639" s="151"/>
      <c r="AB639" s="151"/>
      <c r="AC639" s="151"/>
      <c r="AD639" s="151"/>
      <c r="AE639" s="151"/>
      <c r="AF639" s="151"/>
      <c r="AG639" s="151"/>
      <c r="AH639" s="151"/>
      <c r="AI639" s="151"/>
      <c r="AJ639" s="373"/>
      <c r="AK639" s="284"/>
      <c r="AL639" s="164"/>
      <c r="AM639" s="328"/>
      <c r="AN639" s="221"/>
      <c r="AO639" s="221"/>
      <c r="AP639" s="284">
        <f t="shared" si="467"/>
        <v>0</v>
      </c>
      <c r="AQ639" s="164" t="b">
        <f t="shared" si="468"/>
        <v>1</v>
      </c>
      <c r="AR639" s="221"/>
      <c r="AS639" s="221"/>
      <c r="AU639" s="41"/>
      <c r="AV639" s="42"/>
      <c r="AW639" s="96"/>
      <c r="AX639" s="118"/>
      <c r="AY639" s="152"/>
    </row>
    <row r="640" spans="1:51" s="25" customFormat="1">
      <c r="A640" s="115"/>
      <c r="B640" s="127" t="s">
        <v>22</v>
      </c>
      <c r="C640" s="630" t="s">
        <v>163</v>
      </c>
      <c r="D640" s="651"/>
      <c r="E640" s="652"/>
      <c r="F640" s="94" t="s">
        <v>169</v>
      </c>
      <c r="G640" s="116">
        <f>G641</f>
        <v>33000000</v>
      </c>
      <c r="H640" s="116">
        <f t="shared" ref="H640:AF640" si="530">H641</f>
        <v>11259400</v>
      </c>
      <c r="I640" s="116">
        <f t="shared" si="530"/>
        <v>0</v>
      </c>
      <c r="J640" s="116">
        <f t="shared" si="530"/>
        <v>0</v>
      </c>
      <c r="K640" s="116">
        <f t="shared" si="530"/>
        <v>19834816</v>
      </c>
      <c r="L640" s="116">
        <f t="shared" si="530"/>
        <v>0</v>
      </c>
      <c r="M640" s="116">
        <f t="shared" si="530"/>
        <v>0</v>
      </c>
      <c r="N640" s="116">
        <f t="shared" si="530"/>
        <v>1905784</v>
      </c>
      <c r="O640" s="116">
        <f t="shared" si="530"/>
        <v>0</v>
      </c>
      <c r="P640" s="116">
        <f t="shared" si="530"/>
        <v>0</v>
      </c>
      <c r="Q640" s="116">
        <f t="shared" si="530"/>
        <v>0</v>
      </c>
      <c r="R640" s="116">
        <f t="shared" si="530"/>
        <v>0</v>
      </c>
      <c r="S640" s="116">
        <f t="shared" si="530"/>
        <v>0</v>
      </c>
      <c r="T640" s="116">
        <f t="shared" si="530"/>
        <v>0</v>
      </c>
      <c r="U640" s="116">
        <f t="shared" si="530"/>
        <v>0</v>
      </c>
      <c r="V640" s="116">
        <f t="shared" si="530"/>
        <v>0</v>
      </c>
      <c r="W640" s="116">
        <f t="shared" si="530"/>
        <v>0</v>
      </c>
      <c r="X640" s="116">
        <f t="shared" si="530"/>
        <v>0</v>
      </c>
      <c r="Y640" s="116">
        <f t="shared" si="530"/>
        <v>0</v>
      </c>
      <c r="Z640" s="116">
        <f t="shared" si="530"/>
        <v>0</v>
      </c>
      <c r="AA640" s="116">
        <f t="shared" si="530"/>
        <v>0</v>
      </c>
      <c r="AB640" s="116">
        <f t="shared" si="530"/>
        <v>0</v>
      </c>
      <c r="AC640" s="116">
        <f t="shared" si="530"/>
        <v>0</v>
      </c>
      <c r="AD640" s="116">
        <f t="shared" si="530"/>
        <v>0</v>
      </c>
      <c r="AE640" s="116">
        <f t="shared" si="530"/>
        <v>0</v>
      </c>
      <c r="AF640" s="116">
        <f t="shared" si="530"/>
        <v>0</v>
      </c>
      <c r="AG640" s="116">
        <f t="shared" ref="AG640:AI640" si="531">AG641</f>
        <v>0</v>
      </c>
      <c r="AH640" s="116">
        <f t="shared" si="531"/>
        <v>0</v>
      </c>
      <c r="AI640" s="116">
        <f t="shared" si="531"/>
        <v>0</v>
      </c>
      <c r="AJ640" s="373"/>
      <c r="AK640" s="284"/>
      <c r="AL640" s="164"/>
      <c r="AM640" s="328"/>
      <c r="AN640" s="221"/>
      <c r="AO640" s="221"/>
      <c r="AP640" s="284">
        <f t="shared" si="467"/>
        <v>33000000</v>
      </c>
      <c r="AQ640" s="164" t="b">
        <f t="shared" si="468"/>
        <v>1</v>
      </c>
      <c r="AR640" s="221"/>
      <c r="AS640" s="221"/>
      <c r="AU640" s="41"/>
      <c r="AV640" s="42"/>
      <c r="AW640" s="96"/>
      <c r="AX640" s="118"/>
      <c r="AY640" s="152"/>
    </row>
    <row r="641" spans="1:51" s="25" customFormat="1">
      <c r="A641" s="81"/>
      <c r="B641" s="338"/>
      <c r="C641" s="339"/>
      <c r="D641" s="645" t="s">
        <v>15</v>
      </c>
      <c r="E641" s="646"/>
      <c r="F641" s="81" t="s">
        <v>130</v>
      </c>
      <c r="G641" s="87">
        <f>SUM(G642:G648)</f>
        <v>33000000</v>
      </c>
      <c r="H641" s="87">
        <f t="shared" ref="H641:AH641" si="532">SUM(H642:H648)</f>
        <v>11259400</v>
      </c>
      <c r="I641" s="87">
        <f t="shared" si="532"/>
        <v>0</v>
      </c>
      <c r="J641" s="87">
        <f t="shared" si="532"/>
        <v>0</v>
      </c>
      <c r="K641" s="87">
        <f t="shared" si="532"/>
        <v>19834816</v>
      </c>
      <c r="L641" s="87">
        <f t="shared" si="532"/>
        <v>0</v>
      </c>
      <c r="M641" s="87">
        <f t="shared" si="532"/>
        <v>0</v>
      </c>
      <c r="N641" s="87">
        <f t="shared" si="532"/>
        <v>1905784</v>
      </c>
      <c r="O641" s="87">
        <f t="shared" si="532"/>
        <v>0</v>
      </c>
      <c r="P641" s="87">
        <f t="shared" si="532"/>
        <v>0</v>
      </c>
      <c r="Q641" s="87">
        <f t="shared" si="532"/>
        <v>0</v>
      </c>
      <c r="R641" s="87">
        <f t="shared" si="532"/>
        <v>0</v>
      </c>
      <c r="S641" s="87">
        <f t="shared" si="532"/>
        <v>0</v>
      </c>
      <c r="T641" s="87">
        <f t="shared" si="532"/>
        <v>0</v>
      </c>
      <c r="U641" s="87">
        <f t="shared" si="532"/>
        <v>0</v>
      </c>
      <c r="V641" s="87">
        <f t="shared" si="532"/>
        <v>0</v>
      </c>
      <c r="W641" s="87">
        <f t="shared" si="532"/>
        <v>0</v>
      </c>
      <c r="X641" s="87">
        <f t="shared" si="532"/>
        <v>0</v>
      </c>
      <c r="Y641" s="87">
        <f t="shared" si="532"/>
        <v>0</v>
      </c>
      <c r="Z641" s="87">
        <f t="shared" si="532"/>
        <v>0</v>
      </c>
      <c r="AA641" s="87">
        <f t="shared" si="532"/>
        <v>0</v>
      </c>
      <c r="AB641" s="87">
        <f t="shared" si="532"/>
        <v>0</v>
      </c>
      <c r="AC641" s="87">
        <f t="shared" si="532"/>
        <v>0</v>
      </c>
      <c r="AD641" s="87">
        <f t="shared" si="532"/>
        <v>0</v>
      </c>
      <c r="AE641" s="87">
        <f t="shared" si="532"/>
        <v>0</v>
      </c>
      <c r="AF641" s="87">
        <f t="shared" si="532"/>
        <v>0</v>
      </c>
      <c r="AG641" s="87">
        <f t="shared" si="532"/>
        <v>0</v>
      </c>
      <c r="AH641" s="87">
        <f t="shared" si="532"/>
        <v>0</v>
      </c>
      <c r="AI641" s="498"/>
      <c r="AJ641" s="373"/>
      <c r="AK641" s="284"/>
      <c r="AL641" s="164"/>
      <c r="AM641" s="328"/>
      <c r="AN641" s="221"/>
      <c r="AO641" s="221"/>
      <c r="AP641" s="284">
        <f t="shared" si="467"/>
        <v>33000000</v>
      </c>
      <c r="AQ641" s="164" t="b">
        <f t="shared" si="468"/>
        <v>1</v>
      </c>
      <c r="AR641" s="221"/>
      <c r="AS641" s="221"/>
      <c r="AU641" s="41"/>
      <c r="AV641" s="42"/>
      <c r="AW641" s="96"/>
      <c r="AX641" s="118"/>
      <c r="AY641" s="152"/>
    </row>
    <row r="642" spans="1:51" s="25" customFormat="1">
      <c r="A642" s="81"/>
      <c r="B642" s="338"/>
      <c r="C642" s="339"/>
      <c r="D642" s="334"/>
      <c r="E642" s="88" t="s">
        <v>55</v>
      </c>
      <c r="F642" s="81" t="s">
        <v>56</v>
      </c>
      <c r="G642" s="87">
        <v>1424400</v>
      </c>
      <c r="H642" s="496">
        <v>1424400</v>
      </c>
      <c r="I642" s="497"/>
      <c r="J642" s="497"/>
      <c r="K642" s="497"/>
      <c r="L642" s="497"/>
      <c r="M642" s="497"/>
      <c r="N642" s="497"/>
      <c r="O642" s="497"/>
      <c r="P642" s="497"/>
      <c r="Q642" s="497"/>
      <c r="R642" s="497"/>
      <c r="S642" s="497"/>
      <c r="T642" s="497"/>
      <c r="U642" s="497"/>
      <c r="V642" s="497"/>
      <c r="W642" s="497"/>
      <c r="X642" s="497"/>
      <c r="Y642" s="497"/>
      <c r="Z642" s="497"/>
      <c r="AA642" s="497"/>
      <c r="AB642" s="497"/>
      <c r="AC642" s="497"/>
      <c r="AD642" s="497"/>
      <c r="AE642" s="497"/>
      <c r="AF642" s="497"/>
      <c r="AG642" s="497"/>
      <c r="AH642" s="497"/>
      <c r="AI642" s="498"/>
      <c r="AJ642" s="373"/>
      <c r="AK642" s="284"/>
      <c r="AL642" s="164"/>
      <c r="AM642" s="328"/>
      <c r="AN642" s="221"/>
      <c r="AO642" s="221"/>
      <c r="AP642" s="284">
        <f t="shared" si="467"/>
        <v>1424400</v>
      </c>
      <c r="AQ642" s="164" t="b">
        <f t="shared" si="468"/>
        <v>1</v>
      </c>
      <c r="AR642" s="221"/>
      <c r="AS642" s="221"/>
      <c r="AU642" s="41"/>
      <c r="AV642" s="42"/>
      <c r="AW642" s="96"/>
      <c r="AX642" s="118"/>
      <c r="AY642" s="152"/>
    </row>
    <row r="643" spans="1:51" s="25" customFormat="1">
      <c r="A643" s="71"/>
      <c r="B643" s="333"/>
      <c r="C643" s="334"/>
      <c r="D643" s="334"/>
      <c r="E643" s="88" t="s">
        <v>16</v>
      </c>
      <c r="F643" s="71" t="s">
        <v>19</v>
      </c>
      <c r="G643" s="69">
        <v>135000</v>
      </c>
      <c r="H643" s="549">
        <v>135000</v>
      </c>
      <c r="I643" s="497"/>
      <c r="J643" s="497"/>
      <c r="K643" s="497"/>
      <c r="L643" s="497"/>
      <c r="M643" s="497"/>
      <c r="N643" s="497"/>
      <c r="O643" s="497"/>
      <c r="P643" s="497"/>
      <c r="Q643" s="497"/>
      <c r="R643" s="497"/>
      <c r="S643" s="497"/>
      <c r="T643" s="497"/>
      <c r="U643" s="497"/>
      <c r="V643" s="497"/>
      <c r="W643" s="497"/>
      <c r="X643" s="497"/>
      <c r="Y643" s="497"/>
      <c r="Z643" s="497"/>
      <c r="AA643" s="497"/>
      <c r="AB643" s="497"/>
      <c r="AC643" s="497"/>
      <c r="AD643" s="497"/>
      <c r="AE643" s="497"/>
      <c r="AF643" s="497"/>
      <c r="AG643" s="497"/>
      <c r="AH643" s="497"/>
      <c r="AI643" s="498"/>
      <c r="AJ643" s="373"/>
      <c r="AK643" s="284"/>
      <c r="AL643" s="164"/>
      <c r="AM643" s="328"/>
      <c r="AN643" s="221"/>
      <c r="AO643" s="221"/>
      <c r="AP643" s="284">
        <f t="shared" si="467"/>
        <v>135000</v>
      </c>
      <c r="AQ643" s="164" t="b">
        <f t="shared" si="468"/>
        <v>1</v>
      </c>
      <c r="AR643" s="221"/>
      <c r="AS643" s="221"/>
      <c r="AU643" s="41"/>
      <c r="AV643" s="42"/>
      <c r="AW643" s="96"/>
      <c r="AX643" s="118"/>
      <c r="AY643" s="152"/>
    </row>
    <row r="644" spans="1:51" s="25" customFormat="1">
      <c r="A644" s="71"/>
      <c r="B644" s="333"/>
      <c r="C644" s="334"/>
      <c r="D644" s="334"/>
      <c r="E644" s="88" t="s">
        <v>325</v>
      </c>
      <c r="F644" s="71"/>
      <c r="G644" s="69">
        <v>18000000</v>
      </c>
      <c r="H644" s="549">
        <v>4500000</v>
      </c>
      <c r="I644" s="550"/>
      <c r="J644" s="550"/>
      <c r="K644" s="550">
        <f>G644-H644</f>
        <v>13500000</v>
      </c>
      <c r="L644" s="550"/>
      <c r="M644" s="550"/>
      <c r="N644" s="550"/>
      <c r="O644" s="550"/>
      <c r="P644" s="550"/>
      <c r="Q644" s="550"/>
      <c r="R644" s="550"/>
      <c r="S644" s="550"/>
      <c r="T644" s="550"/>
      <c r="U644" s="550"/>
      <c r="V644" s="550"/>
      <c r="W644" s="550"/>
      <c r="X644" s="550"/>
      <c r="Y644" s="550"/>
      <c r="Z644" s="550"/>
      <c r="AA644" s="550"/>
      <c r="AB644" s="550"/>
      <c r="AC644" s="550"/>
      <c r="AD644" s="550"/>
      <c r="AE644" s="550"/>
      <c r="AF644" s="550"/>
      <c r="AG644" s="550"/>
      <c r="AH644" s="550"/>
      <c r="AI644" s="551"/>
      <c r="AJ644" s="373"/>
      <c r="AK644" s="284"/>
      <c r="AL644" s="164"/>
      <c r="AM644" s="328"/>
      <c r="AN644" s="221"/>
      <c r="AO644" s="221"/>
      <c r="AP644" s="284">
        <f t="shared" si="467"/>
        <v>18000000</v>
      </c>
      <c r="AQ644" s="164" t="b">
        <f t="shared" si="468"/>
        <v>1</v>
      </c>
      <c r="AR644" s="221"/>
      <c r="AS644" s="221"/>
      <c r="AU644" s="41"/>
      <c r="AV644" s="42"/>
      <c r="AW644" s="96"/>
      <c r="AX644" s="118"/>
      <c r="AY644" s="152"/>
    </row>
    <row r="645" spans="1:51" s="25" customFormat="1">
      <c r="A645" s="71"/>
      <c r="B645" s="333"/>
      <c r="C645" s="334"/>
      <c r="D645" s="334"/>
      <c r="E645" s="88" t="s">
        <v>59</v>
      </c>
      <c r="F645" s="71" t="s">
        <v>60</v>
      </c>
      <c r="G645" s="69">
        <v>200000</v>
      </c>
      <c r="H645" s="549">
        <v>200000</v>
      </c>
      <c r="I645" s="497"/>
      <c r="J645" s="497"/>
      <c r="K645" s="497"/>
      <c r="L645" s="497"/>
      <c r="M645" s="497"/>
      <c r="N645" s="497"/>
      <c r="O645" s="497"/>
      <c r="P645" s="497"/>
      <c r="Q645" s="497"/>
      <c r="R645" s="497"/>
      <c r="S645" s="497"/>
      <c r="T645" s="497"/>
      <c r="U645" s="497"/>
      <c r="V645" s="497"/>
      <c r="W645" s="497"/>
      <c r="X645" s="497"/>
      <c r="Y645" s="497"/>
      <c r="Z645" s="497"/>
      <c r="AA645" s="497"/>
      <c r="AB645" s="497"/>
      <c r="AC645" s="497"/>
      <c r="AD645" s="497"/>
      <c r="AE645" s="497"/>
      <c r="AF645" s="497"/>
      <c r="AG645" s="497"/>
      <c r="AH645" s="497"/>
      <c r="AI645" s="498"/>
      <c r="AJ645" s="373"/>
      <c r="AK645" s="284"/>
      <c r="AL645" s="164"/>
      <c r="AM645" s="328"/>
      <c r="AN645" s="221"/>
      <c r="AO645" s="221"/>
      <c r="AP645" s="284">
        <f t="shared" si="467"/>
        <v>200000</v>
      </c>
      <c r="AQ645" s="164" t="b">
        <f t="shared" si="468"/>
        <v>1</v>
      </c>
      <c r="AR645" s="221"/>
      <c r="AS645" s="221"/>
      <c r="AU645" s="41"/>
      <c r="AV645" s="42"/>
      <c r="AW645" s="96"/>
      <c r="AX645" s="118"/>
      <c r="AY645" s="152"/>
    </row>
    <row r="646" spans="1:51" s="25" customFormat="1">
      <c r="A646" s="71"/>
      <c r="B646" s="333"/>
      <c r="C646" s="334"/>
      <c r="D646" s="334"/>
      <c r="E646" s="88" t="s">
        <v>125</v>
      </c>
      <c r="F646" s="71" t="s">
        <v>126</v>
      </c>
      <c r="G646" s="69">
        <v>3000000</v>
      </c>
      <c r="H646" s="549"/>
      <c r="I646" s="550"/>
      <c r="J646" s="550"/>
      <c r="K646" s="550">
        <f>G646-N646</f>
        <v>1094216</v>
      </c>
      <c r="L646" s="550"/>
      <c r="M646" s="550"/>
      <c r="N646" s="550">
        <v>1905784</v>
      </c>
      <c r="O646" s="497"/>
      <c r="P646" s="497"/>
      <c r="Q646" s="497"/>
      <c r="R646" s="497"/>
      <c r="S646" s="497"/>
      <c r="T646" s="497"/>
      <c r="U646" s="497"/>
      <c r="V646" s="497"/>
      <c r="W646" s="497"/>
      <c r="X646" s="497"/>
      <c r="Y646" s="497"/>
      <c r="Z646" s="497"/>
      <c r="AA646" s="497"/>
      <c r="AB646" s="497"/>
      <c r="AC646" s="497"/>
      <c r="AD646" s="497"/>
      <c r="AE646" s="497"/>
      <c r="AF646" s="497"/>
      <c r="AG646" s="497"/>
      <c r="AH646" s="497"/>
      <c r="AI646" s="498"/>
      <c r="AJ646" s="373"/>
      <c r="AK646" s="284"/>
      <c r="AL646" s="164"/>
      <c r="AM646" s="328"/>
      <c r="AN646" s="221"/>
      <c r="AO646" s="221"/>
      <c r="AP646" s="284">
        <f t="shared" si="467"/>
        <v>3000000</v>
      </c>
      <c r="AQ646" s="164" t="b">
        <f t="shared" si="468"/>
        <v>1</v>
      </c>
      <c r="AR646" s="221"/>
      <c r="AS646" s="221"/>
      <c r="AU646" s="41"/>
      <c r="AV646" s="42"/>
      <c r="AW646" s="96"/>
      <c r="AX646" s="118"/>
      <c r="AY646" s="152"/>
    </row>
    <row r="647" spans="1:51" s="25" customFormat="1">
      <c r="A647" s="71"/>
      <c r="B647" s="333"/>
      <c r="C647" s="334"/>
      <c r="D647" s="334"/>
      <c r="E647" s="88" t="s">
        <v>61</v>
      </c>
      <c r="F647" s="71" t="s">
        <v>62</v>
      </c>
      <c r="G647" s="69">
        <v>4000000</v>
      </c>
      <c r="H647" s="549">
        <v>2000000</v>
      </c>
      <c r="I647" s="550"/>
      <c r="J647" s="550"/>
      <c r="K647" s="550">
        <v>2000000</v>
      </c>
      <c r="L647" s="550"/>
      <c r="M647" s="550"/>
      <c r="N647" s="550"/>
      <c r="O647" s="497"/>
      <c r="P647" s="497"/>
      <c r="Q647" s="497"/>
      <c r="R647" s="497"/>
      <c r="S647" s="497"/>
      <c r="T647" s="497"/>
      <c r="U647" s="497"/>
      <c r="V647" s="497"/>
      <c r="W647" s="497"/>
      <c r="X647" s="497"/>
      <c r="Y647" s="497"/>
      <c r="Z647" s="497"/>
      <c r="AA647" s="497"/>
      <c r="AB647" s="497"/>
      <c r="AC647" s="497"/>
      <c r="AD647" s="497"/>
      <c r="AE647" s="497"/>
      <c r="AF647" s="497"/>
      <c r="AG647" s="497"/>
      <c r="AH647" s="497"/>
      <c r="AI647" s="498"/>
      <c r="AJ647" s="373"/>
      <c r="AK647" s="284"/>
      <c r="AL647" s="164"/>
      <c r="AM647" s="328"/>
      <c r="AN647" s="221"/>
      <c r="AO647" s="221"/>
      <c r="AP647" s="284">
        <f t="shared" si="467"/>
        <v>4000000</v>
      </c>
      <c r="AQ647" s="164" t="b">
        <f t="shared" si="468"/>
        <v>1</v>
      </c>
      <c r="AR647" s="221"/>
      <c r="AS647" s="221"/>
      <c r="AU647" s="41"/>
      <c r="AV647" s="42"/>
      <c r="AW647" s="96"/>
      <c r="AX647" s="118"/>
      <c r="AY647" s="152"/>
    </row>
    <row r="648" spans="1:51" s="25" customFormat="1">
      <c r="A648" s="71"/>
      <c r="B648" s="333"/>
      <c r="C648" s="334"/>
      <c r="D648" s="334"/>
      <c r="E648" s="88" t="s">
        <v>20</v>
      </c>
      <c r="F648" s="71" t="s">
        <v>21</v>
      </c>
      <c r="G648" s="69">
        <v>6240600</v>
      </c>
      <c r="H648" s="549">
        <v>3000000</v>
      </c>
      <c r="I648" s="550"/>
      <c r="J648" s="550"/>
      <c r="K648" s="550">
        <f>G648-H648</f>
        <v>3240600</v>
      </c>
      <c r="L648" s="497"/>
      <c r="M648" s="497"/>
      <c r="N648" s="497"/>
      <c r="O648" s="497"/>
      <c r="P648" s="497"/>
      <c r="Q648" s="497"/>
      <c r="R648" s="497"/>
      <c r="S648" s="497"/>
      <c r="T648" s="497"/>
      <c r="U648" s="497"/>
      <c r="V648" s="497"/>
      <c r="W648" s="497"/>
      <c r="X648" s="497"/>
      <c r="Y648" s="497"/>
      <c r="Z648" s="497"/>
      <c r="AA648" s="497"/>
      <c r="AB648" s="497"/>
      <c r="AC648" s="497"/>
      <c r="AD648" s="497"/>
      <c r="AE648" s="497"/>
      <c r="AF648" s="497"/>
      <c r="AG648" s="497"/>
      <c r="AH648" s="497"/>
      <c r="AI648" s="498"/>
      <c r="AJ648" s="373"/>
      <c r="AK648" s="284"/>
      <c r="AL648" s="164"/>
      <c r="AM648" s="328"/>
      <c r="AN648" s="221"/>
      <c r="AO648" s="221"/>
      <c r="AP648" s="284">
        <f t="shared" si="467"/>
        <v>6240600</v>
      </c>
      <c r="AQ648" s="164" t="b">
        <f t="shared" si="468"/>
        <v>1</v>
      </c>
      <c r="AR648" s="221"/>
      <c r="AS648" s="221"/>
      <c r="AU648" s="41"/>
      <c r="AV648" s="42"/>
      <c r="AW648" s="96"/>
      <c r="AX648" s="118"/>
      <c r="AY648" s="152"/>
    </row>
    <row r="649" spans="1:51" s="25" customFormat="1">
      <c r="A649" s="10"/>
      <c r="B649" s="11"/>
      <c r="C649" s="12"/>
      <c r="D649" s="12"/>
      <c r="E649" s="13"/>
      <c r="F649" s="81"/>
      <c r="G649" s="87"/>
      <c r="H649" s="496"/>
      <c r="I649" s="497"/>
      <c r="J649" s="497"/>
      <c r="K649" s="497"/>
      <c r="L649" s="497"/>
      <c r="M649" s="497"/>
      <c r="N649" s="497"/>
      <c r="O649" s="497"/>
      <c r="P649" s="497"/>
      <c r="Q649" s="497"/>
      <c r="R649" s="497"/>
      <c r="S649" s="497"/>
      <c r="T649" s="497"/>
      <c r="U649" s="497"/>
      <c r="V649" s="497"/>
      <c r="W649" s="497"/>
      <c r="X649" s="497"/>
      <c r="Y649" s="497"/>
      <c r="Z649" s="497"/>
      <c r="AA649" s="497"/>
      <c r="AB649" s="497"/>
      <c r="AC649" s="497"/>
      <c r="AD649" s="497"/>
      <c r="AE649" s="497"/>
      <c r="AF649" s="497"/>
      <c r="AG649" s="497"/>
      <c r="AH649" s="497"/>
      <c r="AI649" s="498"/>
      <c r="AJ649" s="373"/>
      <c r="AK649" s="284"/>
      <c r="AL649" s="164"/>
      <c r="AM649" s="328"/>
      <c r="AN649" s="221"/>
      <c r="AO649" s="221"/>
      <c r="AP649" s="284">
        <f t="shared" si="467"/>
        <v>0</v>
      </c>
      <c r="AQ649" s="164" t="b">
        <f t="shared" si="468"/>
        <v>1</v>
      </c>
      <c r="AR649" s="221"/>
      <c r="AS649" s="221"/>
      <c r="AU649" s="41"/>
      <c r="AV649" s="42"/>
      <c r="AW649" s="96"/>
      <c r="AX649" s="118"/>
      <c r="AY649" s="152"/>
    </row>
    <row r="650" spans="1:51" s="25" customFormat="1">
      <c r="A650" s="253"/>
      <c r="B650" s="248"/>
      <c r="C650" s="249"/>
      <c r="D650" s="249"/>
      <c r="E650" s="250"/>
      <c r="F650" s="251"/>
      <c r="G650" s="480"/>
      <c r="H650" s="499"/>
      <c r="I650" s="500"/>
      <c r="J650" s="500"/>
      <c r="K650" s="500"/>
      <c r="L650" s="500"/>
      <c r="M650" s="500"/>
      <c r="N650" s="500"/>
      <c r="O650" s="500"/>
      <c r="P650" s="500"/>
      <c r="Q650" s="500"/>
      <c r="R650" s="500"/>
      <c r="S650" s="500"/>
      <c r="T650" s="500"/>
      <c r="U650" s="500"/>
      <c r="V650" s="500"/>
      <c r="W650" s="500"/>
      <c r="X650" s="500"/>
      <c r="Y650" s="500"/>
      <c r="Z650" s="500"/>
      <c r="AA650" s="500"/>
      <c r="AB650" s="500"/>
      <c r="AC650" s="500"/>
      <c r="AD650" s="500"/>
      <c r="AE650" s="500"/>
      <c r="AF650" s="500"/>
      <c r="AG650" s="500"/>
      <c r="AH650" s="500"/>
      <c r="AI650" s="501"/>
      <c r="AJ650" s="373"/>
      <c r="AK650" s="284"/>
      <c r="AL650" s="164"/>
      <c r="AM650" s="328"/>
      <c r="AN650" s="221"/>
      <c r="AO650" s="221"/>
      <c r="AP650" s="284">
        <f t="shared" si="467"/>
        <v>0</v>
      </c>
      <c r="AQ650" s="164" t="b">
        <f t="shared" si="468"/>
        <v>1</v>
      </c>
      <c r="AR650" s="221"/>
      <c r="AS650" s="221"/>
      <c r="AU650" s="41"/>
      <c r="AV650" s="42"/>
      <c r="AW650" s="96"/>
      <c r="AX650" s="118"/>
      <c r="AY650" s="152"/>
    </row>
    <row r="651" spans="1:51" s="25" customFormat="1">
      <c r="A651" s="216"/>
      <c r="B651" s="217"/>
      <c r="C651" s="217"/>
      <c r="D651" s="217"/>
      <c r="E651" s="217"/>
      <c r="F651" s="218"/>
      <c r="G651" s="219"/>
      <c r="H651" s="219"/>
      <c r="I651" s="220"/>
      <c r="J651" s="220"/>
      <c r="K651" s="220"/>
      <c r="L651" s="220"/>
      <c r="M651" s="220"/>
      <c r="N651" s="220"/>
      <c r="O651" s="220"/>
      <c r="P651" s="220"/>
      <c r="Q651" s="220"/>
      <c r="R651" s="220"/>
      <c r="S651" s="220"/>
      <c r="T651" s="220"/>
      <c r="U651" s="220"/>
      <c r="V651" s="220"/>
      <c r="W651" s="220"/>
      <c r="X651" s="220"/>
      <c r="Y651" s="220"/>
      <c r="Z651" s="220"/>
      <c r="AA651" s="220"/>
      <c r="AB651" s="220"/>
      <c r="AC651" s="220"/>
      <c r="AD651" s="220"/>
      <c r="AE651" s="220"/>
      <c r="AF651" s="220"/>
      <c r="AG651" s="220"/>
      <c r="AH651" s="220"/>
      <c r="AI651" s="221"/>
      <c r="AJ651" s="373"/>
      <c r="AK651" s="284"/>
      <c r="AL651" s="164"/>
      <c r="AM651" s="328"/>
      <c r="AN651" s="221"/>
      <c r="AO651" s="221"/>
      <c r="AP651" s="284">
        <f t="shared" si="467"/>
        <v>0</v>
      </c>
      <c r="AQ651" s="164" t="b">
        <f t="shared" si="468"/>
        <v>1</v>
      </c>
      <c r="AR651" s="221"/>
      <c r="AS651" s="221"/>
      <c r="AU651" s="41"/>
      <c r="AV651" s="42"/>
      <c r="AW651" s="96"/>
      <c r="AX651" s="118"/>
      <c r="AY651" s="152"/>
    </row>
    <row r="652" spans="1:51" s="25" customFormat="1">
      <c r="A652" s="216"/>
      <c r="B652" s="217"/>
      <c r="C652" s="217"/>
      <c r="D652" s="217"/>
      <c r="E652" s="217"/>
      <c r="F652" s="218"/>
      <c r="G652" s="219"/>
      <c r="H652" s="219"/>
      <c r="I652" s="220"/>
      <c r="J652" s="220"/>
      <c r="K652" s="220"/>
      <c r="L652" s="220"/>
      <c r="M652" s="220"/>
      <c r="N652" s="220"/>
      <c r="O652" s="220"/>
      <c r="P652" s="220"/>
      <c r="Q652" s="220"/>
      <c r="R652" s="220"/>
      <c r="S652" s="220"/>
      <c r="T652" s="220"/>
      <c r="U652" s="220"/>
      <c r="V652" s="220"/>
      <c r="W652" s="220"/>
      <c r="X652" s="220"/>
      <c r="Y652" s="220"/>
      <c r="Z652" s="220"/>
      <c r="AA652" s="220"/>
      <c r="AB652" s="220"/>
      <c r="AC652" s="220"/>
      <c r="AD652" s="220"/>
      <c r="AE652" s="220"/>
      <c r="AF652" s="220"/>
      <c r="AG652" s="220"/>
      <c r="AH652" s="220"/>
      <c r="AI652" s="221"/>
      <c r="AJ652" s="373"/>
      <c r="AK652" s="284"/>
      <c r="AL652" s="164"/>
      <c r="AM652" s="328"/>
      <c r="AN652" s="221"/>
      <c r="AO652" s="221"/>
      <c r="AP652" s="284">
        <f t="shared" si="467"/>
        <v>0</v>
      </c>
      <c r="AQ652" s="164" t="b">
        <f t="shared" si="468"/>
        <v>1</v>
      </c>
      <c r="AR652" s="221"/>
      <c r="AS652" s="221"/>
      <c r="AU652" s="41"/>
      <c r="AV652" s="42"/>
      <c r="AW652" s="96"/>
      <c r="AX652" s="118"/>
      <c r="AY652" s="152"/>
    </row>
    <row r="653" spans="1:51" s="25" customFormat="1">
      <c r="A653" s="216"/>
      <c r="B653" s="217"/>
      <c r="C653" s="217"/>
      <c r="D653" s="217"/>
      <c r="E653" s="217"/>
      <c r="F653" s="218"/>
      <c r="G653" s="219"/>
      <c r="H653" s="219"/>
      <c r="I653" s="220"/>
      <c r="J653" s="220"/>
      <c r="K653" s="220"/>
      <c r="L653" s="220"/>
      <c r="M653" s="220"/>
      <c r="N653" s="220"/>
      <c r="O653" s="220"/>
      <c r="P653" s="220"/>
      <c r="Q653" s="220"/>
      <c r="R653" s="220"/>
      <c r="S653" s="220"/>
      <c r="T653" s="220"/>
      <c r="U653" s="220"/>
      <c r="V653" s="220"/>
      <c r="W653" s="220"/>
      <c r="X653" s="220"/>
      <c r="Y653" s="220"/>
      <c r="Z653" s="220"/>
      <c r="AA653" s="220"/>
      <c r="AB653" s="220"/>
      <c r="AC653" s="220"/>
      <c r="AD653" s="220"/>
      <c r="AE653" s="220"/>
      <c r="AF653" s="220"/>
      <c r="AG653" s="220"/>
      <c r="AH653" s="220"/>
      <c r="AI653" s="221"/>
      <c r="AJ653" s="373"/>
      <c r="AK653" s="284"/>
      <c r="AL653" s="164"/>
      <c r="AM653" s="328"/>
      <c r="AN653" s="221"/>
      <c r="AO653" s="221"/>
      <c r="AP653" s="284"/>
      <c r="AQ653" s="164"/>
      <c r="AR653" s="221"/>
      <c r="AS653" s="221"/>
      <c r="AU653" s="41"/>
      <c r="AV653" s="42"/>
      <c r="AW653" s="96"/>
      <c r="AX653" s="118"/>
      <c r="AY653" s="152"/>
    </row>
    <row r="654" spans="1:51" s="25" customFormat="1">
      <c r="A654" s="216"/>
      <c r="B654" s="217"/>
      <c r="C654" s="217"/>
      <c r="D654" s="217"/>
      <c r="E654" s="217"/>
      <c r="F654" s="218"/>
      <c r="G654" s="219"/>
      <c r="H654" s="219"/>
      <c r="I654" s="220"/>
      <c r="J654" s="220"/>
      <c r="K654" s="220"/>
      <c r="L654" s="220"/>
      <c r="M654" s="220"/>
      <c r="N654" s="220"/>
      <c r="O654" s="220"/>
      <c r="P654" s="220"/>
      <c r="Q654" s="220"/>
      <c r="R654" s="220"/>
      <c r="S654" s="220"/>
      <c r="T654" s="220"/>
      <c r="U654" s="220"/>
      <c r="V654" s="220"/>
      <c r="W654" s="220"/>
      <c r="X654" s="220"/>
      <c r="Y654" s="220"/>
      <c r="Z654" s="220"/>
      <c r="AA654" s="220"/>
      <c r="AB654" s="220"/>
      <c r="AC654" s="220"/>
      <c r="AD654" s="220"/>
      <c r="AE654" s="220"/>
      <c r="AF654" s="220"/>
      <c r="AG654" s="220"/>
      <c r="AH654" s="220"/>
      <c r="AI654" s="221"/>
      <c r="AJ654" s="373"/>
      <c r="AK654" s="284"/>
      <c r="AL654" s="164"/>
      <c r="AM654" s="328"/>
      <c r="AN654" s="221"/>
      <c r="AO654" s="221"/>
      <c r="AP654" s="284"/>
      <c r="AQ654" s="164"/>
      <c r="AR654" s="221"/>
      <c r="AS654" s="221"/>
      <c r="AU654" s="41"/>
      <c r="AV654" s="42"/>
      <c r="AW654" s="96"/>
      <c r="AX654" s="118"/>
      <c r="AY654" s="152"/>
    </row>
    <row r="655" spans="1:51" s="25" customFormat="1">
      <c r="A655" s="216"/>
      <c r="B655" s="217"/>
      <c r="C655" s="217"/>
      <c r="D655" s="217"/>
      <c r="E655" s="217"/>
      <c r="F655" s="218"/>
      <c r="G655" s="219"/>
      <c r="H655" s="219"/>
      <c r="I655" s="220"/>
      <c r="J655" s="220"/>
      <c r="K655" s="220"/>
      <c r="L655" s="220"/>
      <c r="M655" s="220"/>
      <c r="N655" s="220"/>
      <c r="O655" s="220"/>
      <c r="P655" s="220"/>
      <c r="Q655" s="220"/>
      <c r="R655" s="220"/>
      <c r="S655" s="220"/>
      <c r="T655" s="220"/>
      <c r="U655" s="220"/>
      <c r="V655" s="220"/>
      <c r="W655" s="220"/>
      <c r="X655" s="220"/>
      <c r="Y655" s="220"/>
      <c r="Z655" s="220"/>
      <c r="AA655" s="220"/>
      <c r="AB655" s="220"/>
      <c r="AC655" s="220"/>
      <c r="AD655" s="220"/>
      <c r="AE655" s="220"/>
      <c r="AF655" s="220"/>
      <c r="AG655" s="220"/>
      <c r="AH655" s="220"/>
      <c r="AI655" s="221"/>
      <c r="AJ655" s="373"/>
      <c r="AK655" s="284"/>
      <c r="AL655" s="164"/>
      <c r="AM655" s="328"/>
      <c r="AN655" s="221"/>
      <c r="AO655" s="221"/>
      <c r="AP655" s="284"/>
      <c r="AQ655" s="164"/>
      <c r="AR655" s="221"/>
      <c r="AS655" s="221"/>
      <c r="AU655" s="41"/>
      <c r="AV655" s="42"/>
      <c r="AW655" s="96"/>
      <c r="AX655" s="118"/>
      <c r="AY655" s="152"/>
    </row>
    <row r="656" spans="1:51" s="25" customFormat="1">
      <c r="A656" s="216"/>
      <c r="B656" s="217"/>
      <c r="C656" s="217"/>
      <c r="D656" s="217"/>
      <c r="E656" s="217"/>
      <c r="F656" s="218"/>
      <c r="G656" s="219"/>
      <c r="H656" s="219"/>
      <c r="I656" s="220"/>
      <c r="J656" s="220"/>
      <c r="K656" s="220"/>
      <c r="L656" s="220"/>
      <c r="M656" s="220"/>
      <c r="N656" s="220"/>
      <c r="O656" s="220"/>
      <c r="P656" s="220"/>
      <c r="Q656" s="220"/>
      <c r="R656" s="220"/>
      <c r="S656" s="220"/>
      <c r="T656" s="220"/>
      <c r="U656" s="220"/>
      <c r="V656" s="220"/>
      <c r="W656" s="220"/>
      <c r="X656" s="220"/>
      <c r="Y656" s="220"/>
      <c r="Z656" s="220"/>
      <c r="AA656" s="220"/>
      <c r="AB656" s="220"/>
      <c r="AC656" s="220"/>
      <c r="AD656" s="220"/>
      <c r="AE656" s="220"/>
      <c r="AF656" s="220"/>
      <c r="AG656" s="220"/>
      <c r="AH656" s="220"/>
      <c r="AI656" s="221"/>
      <c r="AJ656" s="373"/>
      <c r="AK656" s="284"/>
      <c r="AL656" s="164"/>
      <c r="AM656" s="328"/>
      <c r="AN656" s="221"/>
      <c r="AO656" s="221"/>
      <c r="AP656" s="284"/>
      <c r="AQ656" s="164"/>
      <c r="AR656" s="221"/>
      <c r="AS656" s="221"/>
      <c r="AU656" s="41"/>
      <c r="AV656" s="42"/>
      <c r="AW656" s="96"/>
      <c r="AX656" s="118"/>
      <c r="AY656" s="152"/>
    </row>
    <row r="657" spans="1:51" s="25" customFormat="1">
      <c r="A657" s="216"/>
      <c r="B657" s="217"/>
      <c r="C657" s="217"/>
      <c r="D657" s="217"/>
      <c r="E657" s="217"/>
      <c r="F657" s="218"/>
      <c r="G657" s="219"/>
      <c r="H657" s="219"/>
      <c r="I657" s="220"/>
      <c r="J657" s="220"/>
      <c r="K657" s="220"/>
      <c r="L657" s="220"/>
      <c r="M657" s="220"/>
      <c r="N657" s="220"/>
      <c r="O657" s="220"/>
      <c r="P657" s="220"/>
      <c r="Q657" s="220"/>
      <c r="R657" s="220"/>
      <c r="S657" s="220"/>
      <c r="T657" s="220"/>
      <c r="U657" s="220"/>
      <c r="V657" s="220"/>
      <c r="W657" s="220"/>
      <c r="X657" s="220"/>
      <c r="Y657" s="220"/>
      <c r="Z657" s="220"/>
      <c r="AA657" s="220"/>
      <c r="AB657" s="220"/>
      <c r="AC657" s="220"/>
      <c r="AD657" s="220"/>
      <c r="AE657" s="220"/>
      <c r="AF657" s="220"/>
      <c r="AG657" s="220"/>
      <c r="AH657" s="220"/>
      <c r="AI657" s="221"/>
      <c r="AJ657" s="373"/>
      <c r="AK657" s="284"/>
      <c r="AL657" s="164"/>
      <c r="AM657" s="328"/>
      <c r="AN657" s="221"/>
      <c r="AO657" s="221"/>
      <c r="AP657" s="284"/>
      <c r="AQ657" s="164"/>
      <c r="AR657" s="221"/>
      <c r="AS657" s="221"/>
      <c r="AU657" s="41"/>
      <c r="AV657" s="42"/>
      <c r="AW657" s="96"/>
      <c r="AX657" s="118"/>
      <c r="AY657" s="152"/>
    </row>
    <row r="658" spans="1:51" s="25" customFormat="1">
      <c r="A658" s="216"/>
      <c r="B658" s="217"/>
      <c r="C658" s="217"/>
      <c r="D658" s="217"/>
      <c r="E658" s="217"/>
      <c r="F658" s="218"/>
      <c r="G658" s="219"/>
      <c r="H658" s="219"/>
      <c r="I658" s="220"/>
      <c r="J658" s="220"/>
      <c r="K658" s="220"/>
      <c r="L658" s="220"/>
      <c r="M658" s="220"/>
      <c r="N658" s="220"/>
      <c r="O658" s="220"/>
      <c r="P658" s="220"/>
      <c r="Q658" s="220"/>
      <c r="R658" s="220"/>
      <c r="S658" s="220"/>
      <c r="T658" s="220"/>
      <c r="U658" s="220"/>
      <c r="V658" s="220"/>
      <c r="W658" s="220"/>
      <c r="X658" s="220"/>
      <c r="Y658" s="220"/>
      <c r="Z658" s="220"/>
      <c r="AA658" s="220"/>
      <c r="AB658" s="220"/>
      <c r="AC658" s="220"/>
      <c r="AD658" s="220"/>
      <c r="AE658" s="220"/>
      <c r="AF658" s="220"/>
      <c r="AG658" s="220"/>
      <c r="AH658" s="220"/>
      <c r="AI658" s="221"/>
      <c r="AJ658" s="373"/>
      <c r="AK658" s="284"/>
      <c r="AL658" s="164"/>
      <c r="AM658" s="328"/>
      <c r="AN658" s="221"/>
      <c r="AO658" s="221"/>
      <c r="AP658" s="284"/>
      <c r="AQ658" s="164"/>
      <c r="AR658" s="221"/>
      <c r="AS658" s="221"/>
      <c r="AU658" s="41"/>
      <c r="AV658" s="42"/>
      <c r="AW658" s="96"/>
      <c r="AX658" s="118"/>
      <c r="AY658" s="152"/>
    </row>
    <row r="659" spans="1:51" s="25" customFormat="1">
      <c r="A659" s="216"/>
      <c r="B659" s="217"/>
      <c r="C659" s="217"/>
      <c r="D659" s="217"/>
      <c r="E659" s="217"/>
      <c r="F659" s="218"/>
      <c r="G659" s="219"/>
      <c r="H659" s="219"/>
      <c r="I659" s="220"/>
      <c r="J659" s="220"/>
      <c r="K659" s="220"/>
      <c r="L659" s="220"/>
      <c r="M659" s="220"/>
      <c r="N659" s="220"/>
      <c r="O659" s="220"/>
      <c r="P659" s="220"/>
      <c r="Q659" s="220"/>
      <c r="R659" s="220"/>
      <c r="S659" s="220"/>
      <c r="T659" s="220"/>
      <c r="U659" s="220"/>
      <c r="V659" s="220"/>
      <c r="W659" s="220"/>
      <c r="X659" s="220"/>
      <c r="Y659" s="220"/>
      <c r="Z659" s="220"/>
      <c r="AA659" s="220"/>
      <c r="AB659" s="220"/>
      <c r="AC659" s="220"/>
      <c r="AD659" s="220"/>
      <c r="AE659" s="220"/>
      <c r="AF659" s="220"/>
      <c r="AG659" s="220"/>
      <c r="AH659" s="220"/>
      <c r="AI659" s="221"/>
      <c r="AJ659" s="373"/>
      <c r="AK659" s="284"/>
      <c r="AL659" s="164"/>
      <c r="AM659" s="328"/>
      <c r="AN659" s="221"/>
      <c r="AO659" s="221"/>
      <c r="AP659" s="284"/>
      <c r="AQ659" s="164"/>
      <c r="AR659" s="221"/>
      <c r="AS659" s="221"/>
      <c r="AU659" s="41"/>
      <c r="AV659" s="42"/>
      <c r="AW659" s="96"/>
      <c r="AX659" s="118"/>
      <c r="AY659" s="152"/>
    </row>
    <row r="660" spans="1:51" s="25" customFormat="1">
      <c r="A660" s="216"/>
      <c r="B660" s="217"/>
      <c r="C660" s="217"/>
      <c r="D660" s="217"/>
      <c r="E660" s="217"/>
      <c r="F660" s="218"/>
      <c r="G660" s="219"/>
      <c r="H660" s="219"/>
      <c r="I660" s="220"/>
      <c r="J660" s="220"/>
      <c r="K660" s="220"/>
      <c r="L660" s="220"/>
      <c r="M660" s="220"/>
      <c r="N660" s="220"/>
      <c r="O660" s="220"/>
      <c r="P660" s="220"/>
      <c r="Q660" s="220"/>
      <c r="R660" s="220"/>
      <c r="S660" s="220"/>
      <c r="T660" s="220"/>
      <c r="U660" s="220"/>
      <c r="V660" s="220"/>
      <c r="W660" s="220"/>
      <c r="X660" s="220"/>
      <c r="Y660" s="220"/>
      <c r="Z660" s="220"/>
      <c r="AA660" s="220"/>
      <c r="AB660" s="220"/>
      <c r="AC660" s="220"/>
      <c r="AD660" s="220"/>
      <c r="AE660" s="220"/>
      <c r="AF660" s="220"/>
      <c r="AG660" s="220"/>
      <c r="AH660" s="220"/>
      <c r="AI660" s="221"/>
      <c r="AJ660" s="373"/>
      <c r="AK660" s="284"/>
      <c r="AL660" s="164"/>
      <c r="AM660" s="328"/>
      <c r="AN660" s="221"/>
      <c r="AO660" s="221"/>
      <c r="AP660" s="284"/>
      <c r="AQ660" s="164"/>
      <c r="AR660" s="221"/>
      <c r="AS660" s="221"/>
      <c r="AU660" s="41"/>
      <c r="AV660" s="42"/>
      <c r="AW660" s="96"/>
      <c r="AX660" s="118"/>
      <c r="AY660" s="152"/>
    </row>
    <row r="661" spans="1:51" s="25" customFormat="1">
      <c r="A661" s="216"/>
      <c r="B661" s="217"/>
      <c r="C661" s="217"/>
      <c r="D661" s="217"/>
      <c r="E661" s="217"/>
      <c r="F661" s="218"/>
      <c r="G661" s="219"/>
      <c r="H661" s="219"/>
      <c r="I661" s="220"/>
      <c r="J661" s="220"/>
      <c r="K661" s="220"/>
      <c r="L661" s="220"/>
      <c r="M661" s="220"/>
      <c r="N661" s="220"/>
      <c r="O661" s="220"/>
      <c r="P661" s="220"/>
      <c r="Q661" s="220"/>
      <c r="R661" s="220"/>
      <c r="S661" s="220"/>
      <c r="T661" s="220"/>
      <c r="U661" s="220"/>
      <c r="V661" s="220"/>
      <c r="W661" s="220"/>
      <c r="X661" s="220"/>
      <c r="Y661" s="220"/>
      <c r="Z661" s="220"/>
      <c r="AA661" s="220"/>
      <c r="AB661" s="220"/>
      <c r="AC661" s="220"/>
      <c r="AD661" s="220"/>
      <c r="AE661" s="220"/>
      <c r="AF661" s="220"/>
      <c r="AG661" s="220"/>
      <c r="AH661" s="220"/>
      <c r="AI661" s="221"/>
      <c r="AJ661" s="373"/>
      <c r="AK661" s="284"/>
      <c r="AL661" s="164"/>
      <c r="AM661" s="328"/>
      <c r="AN661" s="221"/>
      <c r="AO661" s="221"/>
      <c r="AP661" s="284"/>
      <c r="AQ661" s="164"/>
      <c r="AR661" s="221"/>
      <c r="AS661" s="221"/>
      <c r="AU661" s="41"/>
      <c r="AV661" s="42"/>
      <c r="AW661" s="96"/>
      <c r="AX661" s="118"/>
      <c r="AY661" s="152"/>
    </row>
    <row r="662" spans="1:51" s="25" customFormat="1">
      <c r="A662" s="216"/>
      <c r="B662" s="217"/>
      <c r="C662" s="217"/>
      <c r="D662" s="217"/>
      <c r="E662" s="217"/>
      <c r="F662" s="218"/>
      <c r="G662" s="219"/>
      <c r="H662" s="219"/>
      <c r="I662" s="220"/>
      <c r="J662" s="220"/>
      <c r="K662" s="220"/>
      <c r="L662" s="220"/>
      <c r="M662" s="220"/>
      <c r="N662" s="220"/>
      <c r="O662" s="220"/>
      <c r="P662" s="220"/>
      <c r="Q662" s="220"/>
      <c r="R662" s="220"/>
      <c r="S662" s="220"/>
      <c r="T662" s="220"/>
      <c r="U662" s="220"/>
      <c r="V662" s="220"/>
      <c r="W662" s="220"/>
      <c r="X662" s="220"/>
      <c r="Y662" s="220"/>
      <c r="Z662" s="220"/>
      <c r="AA662" s="220"/>
      <c r="AB662" s="220"/>
      <c r="AC662" s="220"/>
      <c r="AD662" s="220"/>
      <c r="AE662" s="220"/>
      <c r="AF662" s="220"/>
      <c r="AG662" s="220"/>
      <c r="AH662" s="220"/>
      <c r="AI662" s="221"/>
      <c r="AJ662" s="373"/>
      <c r="AK662" s="284"/>
      <c r="AL662" s="164"/>
      <c r="AM662" s="328"/>
      <c r="AN662" s="221"/>
      <c r="AO662" s="221"/>
      <c r="AP662" s="284"/>
      <c r="AQ662" s="164"/>
      <c r="AR662" s="221"/>
      <c r="AS662" s="221"/>
      <c r="AU662" s="41"/>
      <c r="AV662" s="42"/>
      <c r="AW662" s="96"/>
      <c r="AX662" s="118"/>
      <c r="AY662" s="152"/>
    </row>
    <row r="663" spans="1:51" s="25" customFormat="1">
      <c r="A663" s="216"/>
      <c r="B663" s="217"/>
      <c r="C663" s="217"/>
      <c r="D663" s="217"/>
      <c r="E663" s="217"/>
      <c r="F663" s="218"/>
      <c r="G663" s="219"/>
      <c r="H663" s="219"/>
      <c r="I663" s="220"/>
      <c r="J663" s="220"/>
      <c r="K663" s="220"/>
      <c r="L663" s="220"/>
      <c r="M663" s="220"/>
      <c r="N663" s="220"/>
      <c r="O663" s="220"/>
      <c r="P663" s="220"/>
      <c r="Q663" s="220"/>
      <c r="R663" s="220"/>
      <c r="S663" s="220"/>
      <c r="T663" s="220"/>
      <c r="U663" s="220"/>
      <c r="V663" s="220"/>
      <c r="W663" s="220"/>
      <c r="X663" s="220"/>
      <c r="Y663" s="220"/>
      <c r="Z663" s="220"/>
      <c r="AA663" s="220"/>
      <c r="AB663" s="220"/>
      <c r="AC663" s="220"/>
      <c r="AD663" s="220"/>
      <c r="AE663" s="220"/>
      <c r="AF663" s="220"/>
      <c r="AG663" s="220"/>
      <c r="AH663" s="220"/>
      <c r="AI663" s="221"/>
      <c r="AJ663" s="373"/>
      <c r="AK663" s="284"/>
      <c r="AL663" s="164"/>
      <c r="AM663" s="328"/>
      <c r="AN663" s="221"/>
      <c r="AO663" s="221"/>
      <c r="AP663" s="284"/>
      <c r="AQ663" s="164"/>
      <c r="AR663" s="221"/>
      <c r="AS663" s="221"/>
      <c r="AU663" s="41"/>
      <c r="AV663" s="42"/>
      <c r="AW663" s="96"/>
      <c r="AX663" s="118"/>
      <c r="AY663" s="152"/>
    </row>
    <row r="664" spans="1:51" s="25" customFormat="1">
      <c r="A664" s="216"/>
      <c r="B664" s="217"/>
      <c r="C664" s="217"/>
      <c r="D664" s="217"/>
      <c r="E664" s="217"/>
      <c r="F664" s="218"/>
      <c r="G664" s="219"/>
      <c r="H664" s="219"/>
      <c r="I664" s="220"/>
      <c r="J664" s="220"/>
      <c r="K664" s="220"/>
      <c r="L664" s="220"/>
      <c r="M664" s="220"/>
      <c r="N664" s="220"/>
      <c r="O664" s="220"/>
      <c r="P664" s="220"/>
      <c r="Q664" s="220"/>
      <c r="R664" s="220"/>
      <c r="S664" s="220"/>
      <c r="T664" s="220"/>
      <c r="U664" s="220"/>
      <c r="V664" s="220"/>
      <c r="W664" s="220"/>
      <c r="X664" s="220"/>
      <c r="Y664" s="220"/>
      <c r="Z664" s="220"/>
      <c r="AA664" s="220"/>
      <c r="AB664" s="220"/>
      <c r="AC664" s="220"/>
      <c r="AD664" s="220"/>
      <c r="AE664" s="220"/>
      <c r="AF664" s="220"/>
      <c r="AG664" s="220"/>
      <c r="AH664" s="220"/>
      <c r="AI664" s="221"/>
      <c r="AJ664" s="373"/>
      <c r="AK664" s="284"/>
      <c r="AL664" s="164"/>
      <c r="AM664" s="328"/>
      <c r="AN664" s="221"/>
      <c r="AO664" s="221"/>
      <c r="AP664" s="284"/>
      <c r="AQ664" s="164"/>
      <c r="AR664" s="221"/>
      <c r="AS664" s="221"/>
      <c r="AU664" s="41"/>
      <c r="AV664" s="42"/>
      <c r="AW664" s="96"/>
      <c r="AX664" s="118"/>
      <c r="AY664" s="152"/>
    </row>
    <row r="665" spans="1:51" s="25" customFormat="1">
      <c r="A665" s="216"/>
      <c r="B665" s="217"/>
      <c r="C665" s="217"/>
      <c r="D665" s="217"/>
      <c r="E665" s="217"/>
      <c r="F665" s="218"/>
      <c r="G665" s="219"/>
      <c r="H665" s="219"/>
      <c r="I665" s="220"/>
      <c r="J665" s="220"/>
      <c r="K665" s="220"/>
      <c r="L665" s="220"/>
      <c r="M665" s="220"/>
      <c r="N665" s="220"/>
      <c r="O665" s="220"/>
      <c r="P665" s="220"/>
      <c r="Q665" s="220"/>
      <c r="R665" s="220"/>
      <c r="S665" s="220"/>
      <c r="T665" s="220"/>
      <c r="U665" s="220"/>
      <c r="V665" s="220"/>
      <c r="W665" s="220"/>
      <c r="X665" s="220"/>
      <c r="Y665" s="220"/>
      <c r="Z665" s="220"/>
      <c r="AA665" s="220"/>
      <c r="AB665" s="220"/>
      <c r="AC665" s="220"/>
      <c r="AD665" s="220"/>
      <c r="AE665" s="220"/>
      <c r="AF665" s="220"/>
      <c r="AG665" s="220"/>
      <c r="AH665" s="220"/>
      <c r="AI665" s="221"/>
      <c r="AJ665" s="373"/>
      <c r="AK665" s="284"/>
      <c r="AL665" s="164"/>
      <c r="AM665" s="328"/>
      <c r="AN665" s="221"/>
      <c r="AO665" s="221"/>
      <c r="AP665" s="284"/>
      <c r="AQ665" s="164"/>
      <c r="AR665" s="221"/>
      <c r="AS665" s="221"/>
      <c r="AU665" s="41"/>
      <c r="AV665" s="42"/>
      <c r="AW665" s="96"/>
      <c r="AX665" s="118"/>
      <c r="AY665" s="152"/>
    </row>
    <row r="666" spans="1:51" s="25" customFormat="1">
      <c r="A666" s="216"/>
      <c r="B666" s="217"/>
      <c r="C666" s="217"/>
      <c r="D666" s="217"/>
      <c r="E666" s="217"/>
      <c r="F666" s="218"/>
      <c r="G666" s="219"/>
      <c r="H666" s="219"/>
      <c r="I666" s="220"/>
      <c r="J666" s="220"/>
      <c r="K666" s="220"/>
      <c r="L666" s="220"/>
      <c r="M666" s="220"/>
      <c r="N666" s="220"/>
      <c r="O666" s="220"/>
      <c r="P666" s="220"/>
      <c r="Q666" s="220"/>
      <c r="R666" s="220"/>
      <c r="S666" s="220"/>
      <c r="T666" s="220"/>
      <c r="U666" s="220"/>
      <c r="V666" s="220"/>
      <c r="W666" s="220"/>
      <c r="X666" s="220"/>
      <c r="Y666" s="220"/>
      <c r="Z666" s="220"/>
      <c r="AA666" s="220"/>
      <c r="AB666" s="220"/>
      <c r="AC666" s="220"/>
      <c r="AD666" s="220"/>
      <c r="AE666" s="220"/>
      <c r="AF666" s="220"/>
      <c r="AG666" s="220"/>
      <c r="AH666" s="220"/>
      <c r="AI666" s="221"/>
      <c r="AJ666" s="373"/>
      <c r="AK666" s="284"/>
      <c r="AL666" s="164"/>
      <c r="AM666" s="328"/>
      <c r="AN666" s="221"/>
      <c r="AO666" s="221"/>
      <c r="AP666" s="284"/>
      <c r="AQ666" s="164"/>
      <c r="AR666" s="221"/>
      <c r="AS666" s="221"/>
      <c r="AU666" s="41"/>
      <c r="AV666" s="42"/>
      <c r="AW666" s="96"/>
      <c r="AX666" s="118"/>
      <c r="AY666" s="152"/>
    </row>
    <row r="667" spans="1:51" s="25" customFormat="1">
      <c r="A667" s="216"/>
      <c r="B667" s="217"/>
      <c r="C667" s="217"/>
      <c r="D667" s="217"/>
      <c r="E667" s="217"/>
      <c r="F667" s="218"/>
      <c r="G667" s="219"/>
      <c r="H667" s="219"/>
      <c r="I667" s="220"/>
      <c r="J667" s="220"/>
      <c r="K667" s="220"/>
      <c r="L667" s="220"/>
      <c r="M667" s="220"/>
      <c r="N667" s="220"/>
      <c r="O667" s="220"/>
      <c r="P667" s="220"/>
      <c r="Q667" s="220"/>
      <c r="R667" s="220"/>
      <c r="S667" s="220"/>
      <c r="T667" s="220"/>
      <c r="U667" s="220"/>
      <c r="V667" s="220"/>
      <c r="W667" s="220"/>
      <c r="X667" s="220"/>
      <c r="Y667" s="220"/>
      <c r="Z667" s="220"/>
      <c r="AA667" s="220"/>
      <c r="AB667" s="220"/>
      <c r="AC667" s="220"/>
      <c r="AD667" s="220"/>
      <c r="AE667" s="220"/>
      <c r="AF667" s="220"/>
      <c r="AG667" s="220"/>
      <c r="AH667" s="220"/>
      <c r="AI667" s="221"/>
      <c r="AJ667" s="373"/>
      <c r="AK667" s="284"/>
      <c r="AL667" s="164"/>
      <c r="AM667" s="328"/>
      <c r="AN667" s="221"/>
      <c r="AO667" s="221"/>
      <c r="AP667" s="284"/>
      <c r="AQ667" s="164"/>
      <c r="AR667" s="221"/>
      <c r="AS667" s="221"/>
      <c r="AU667" s="41"/>
      <c r="AV667" s="42"/>
      <c r="AW667" s="96"/>
      <c r="AX667" s="118"/>
      <c r="AY667" s="152"/>
    </row>
    <row r="668" spans="1:51" s="25" customFormat="1">
      <c r="A668" s="216"/>
      <c r="B668" s="217"/>
      <c r="C668" s="217"/>
      <c r="D668" s="217"/>
      <c r="E668" s="217"/>
      <c r="F668" s="218"/>
      <c r="G668" s="219"/>
      <c r="H668" s="219"/>
      <c r="I668" s="220"/>
      <c r="J668" s="220"/>
      <c r="K668" s="220"/>
      <c r="L668" s="220"/>
      <c r="M668" s="220"/>
      <c r="N668" s="220"/>
      <c r="O668" s="220"/>
      <c r="P668" s="220"/>
      <c r="Q668" s="220"/>
      <c r="R668" s="220"/>
      <c r="S668" s="220"/>
      <c r="T668" s="220"/>
      <c r="U668" s="220"/>
      <c r="V668" s="220"/>
      <c r="W668" s="220"/>
      <c r="X668" s="220"/>
      <c r="Y668" s="220"/>
      <c r="Z668" s="220"/>
      <c r="AA668" s="220"/>
      <c r="AB668" s="220"/>
      <c r="AC668" s="220"/>
      <c r="AD668" s="220"/>
      <c r="AE668" s="220"/>
      <c r="AF668" s="220"/>
      <c r="AG668" s="220"/>
      <c r="AH668" s="220"/>
      <c r="AI668" s="221"/>
      <c r="AJ668" s="373"/>
      <c r="AK668" s="284"/>
      <c r="AL668" s="164"/>
      <c r="AM668" s="328"/>
      <c r="AN668" s="221"/>
      <c r="AO668" s="221"/>
      <c r="AP668" s="284"/>
      <c r="AQ668" s="164"/>
      <c r="AR668" s="221"/>
      <c r="AS668" s="221"/>
      <c r="AU668" s="41"/>
      <c r="AV668" s="42"/>
      <c r="AW668" s="96"/>
      <c r="AX668" s="118"/>
      <c r="AY668" s="152"/>
    </row>
    <row r="669" spans="1:51" s="25" customFormat="1">
      <c r="A669" s="216"/>
      <c r="B669" s="217"/>
      <c r="C669" s="217"/>
      <c r="D669" s="217"/>
      <c r="E669" s="217"/>
      <c r="F669" s="218"/>
      <c r="G669" s="219"/>
      <c r="H669" s="219"/>
      <c r="I669" s="220"/>
      <c r="J669" s="220"/>
      <c r="K669" s="220"/>
      <c r="L669" s="220"/>
      <c r="M669" s="220"/>
      <c r="N669" s="220"/>
      <c r="O669" s="220"/>
      <c r="P669" s="220"/>
      <c r="Q669" s="220"/>
      <c r="R669" s="220"/>
      <c r="S669" s="220"/>
      <c r="T669" s="220"/>
      <c r="U669" s="220"/>
      <c r="V669" s="220"/>
      <c r="W669" s="220"/>
      <c r="X669" s="220"/>
      <c r="Y669" s="220"/>
      <c r="Z669" s="220"/>
      <c r="AA669" s="220"/>
      <c r="AB669" s="220"/>
      <c r="AC669" s="220"/>
      <c r="AD669" s="220"/>
      <c r="AE669" s="220"/>
      <c r="AF669" s="220"/>
      <c r="AG669" s="220"/>
      <c r="AH669" s="220"/>
      <c r="AI669" s="221"/>
      <c r="AJ669" s="373"/>
      <c r="AK669" s="284"/>
      <c r="AL669" s="164"/>
      <c r="AM669" s="328"/>
      <c r="AN669" s="221"/>
      <c r="AO669" s="221"/>
      <c r="AP669" s="284"/>
      <c r="AQ669" s="164"/>
      <c r="AR669" s="221"/>
      <c r="AS669" s="221"/>
      <c r="AU669" s="41"/>
      <c r="AV669" s="42"/>
      <c r="AW669" s="96"/>
      <c r="AX669" s="118"/>
      <c r="AY669" s="152"/>
    </row>
    <row r="670" spans="1:51" s="25" customFormat="1">
      <c r="A670" s="216"/>
      <c r="B670" s="217"/>
      <c r="C670" s="217"/>
      <c r="D670" s="217"/>
      <c r="E670" s="217"/>
      <c r="F670" s="218"/>
      <c r="G670" s="219"/>
      <c r="H670" s="219"/>
      <c r="I670" s="220"/>
      <c r="J670" s="220"/>
      <c r="K670" s="220"/>
      <c r="L670" s="220"/>
      <c r="M670" s="220"/>
      <c r="N670" s="220"/>
      <c r="O670" s="220"/>
      <c r="P670" s="220"/>
      <c r="Q670" s="220"/>
      <c r="R670" s="220"/>
      <c r="S670" s="220"/>
      <c r="T670" s="220"/>
      <c r="U670" s="220"/>
      <c r="V670" s="220"/>
      <c r="W670" s="220"/>
      <c r="X670" s="220"/>
      <c r="Y670" s="220"/>
      <c r="Z670" s="220"/>
      <c r="AA670" s="220"/>
      <c r="AB670" s="220"/>
      <c r="AC670" s="220"/>
      <c r="AD670" s="220"/>
      <c r="AE670" s="220"/>
      <c r="AF670" s="220"/>
      <c r="AG670" s="220"/>
      <c r="AH670" s="220"/>
      <c r="AI670" s="221"/>
      <c r="AJ670" s="373"/>
      <c r="AK670" s="284"/>
      <c r="AL670" s="164"/>
      <c r="AM670" s="328"/>
      <c r="AN670" s="221"/>
      <c r="AO670" s="221"/>
      <c r="AP670" s="284"/>
      <c r="AQ670" s="164"/>
      <c r="AR670" s="221"/>
      <c r="AS670" s="221"/>
      <c r="AU670" s="41"/>
      <c r="AV670" s="42"/>
      <c r="AW670" s="96"/>
      <c r="AX670" s="118"/>
      <c r="AY670" s="152"/>
    </row>
    <row r="671" spans="1:51" s="25" customFormat="1">
      <c r="A671" s="216"/>
      <c r="B671" s="217"/>
      <c r="C671" s="217"/>
      <c r="D671" s="217"/>
      <c r="E671" s="217"/>
      <c r="F671" s="218"/>
      <c r="G671" s="219"/>
      <c r="H671" s="219"/>
      <c r="I671" s="220"/>
      <c r="J671" s="220"/>
      <c r="K671" s="220"/>
      <c r="L671" s="220"/>
      <c r="M671" s="220"/>
      <c r="N671" s="220"/>
      <c r="O671" s="220"/>
      <c r="P671" s="220"/>
      <c r="Q671" s="220"/>
      <c r="R671" s="220"/>
      <c r="S671" s="220"/>
      <c r="T671" s="220"/>
      <c r="U671" s="220"/>
      <c r="V671" s="220"/>
      <c r="W671" s="220"/>
      <c r="X671" s="220"/>
      <c r="Y671" s="220"/>
      <c r="Z671" s="220"/>
      <c r="AA671" s="220"/>
      <c r="AB671" s="220"/>
      <c r="AC671" s="220"/>
      <c r="AD671" s="220"/>
      <c r="AE671" s="220"/>
      <c r="AF671" s="220"/>
      <c r="AG671" s="220"/>
      <c r="AH671" s="220"/>
      <c r="AI671" s="221"/>
      <c r="AJ671" s="373"/>
      <c r="AK671" s="284"/>
      <c r="AL671" s="164"/>
      <c r="AM671" s="328"/>
      <c r="AN671" s="221"/>
      <c r="AO671" s="221"/>
      <c r="AP671" s="284"/>
      <c r="AQ671" s="164"/>
      <c r="AR671" s="221"/>
      <c r="AS671" s="221"/>
      <c r="AU671" s="41"/>
      <c r="AV671" s="42"/>
      <c r="AW671" s="96"/>
      <c r="AX671" s="118"/>
      <c r="AY671" s="152"/>
    </row>
    <row r="672" spans="1:51" s="25" customFormat="1">
      <c r="A672" s="216"/>
      <c r="B672" s="217"/>
      <c r="C672" s="217"/>
      <c r="D672" s="217"/>
      <c r="E672" s="217"/>
      <c r="F672" s="218"/>
      <c r="G672" s="219"/>
      <c r="H672" s="219"/>
      <c r="I672" s="220"/>
      <c r="J672" s="220"/>
      <c r="K672" s="220"/>
      <c r="L672" s="220"/>
      <c r="M672" s="220"/>
      <c r="N672" s="220"/>
      <c r="O672" s="220"/>
      <c r="P672" s="220"/>
      <c r="Q672" s="220"/>
      <c r="R672" s="220"/>
      <c r="S672" s="220"/>
      <c r="T672" s="220"/>
      <c r="U672" s="220"/>
      <c r="V672" s="220"/>
      <c r="W672" s="220"/>
      <c r="X672" s="220"/>
      <c r="Y672" s="220"/>
      <c r="Z672" s="220"/>
      <c r="AA672" s="220"/>
      <c r="AB672" s="220"/>
      <c r="AC672" s="220"/>
      <c r="AD672" s="220"/>
      <c r="AE672" s="220"/>
      <c r="AF672" s="220"/>
      <c r="AG672" s="220"/>
      <c r="AH672" s="220"/>
      <c r="AI672" s="221"/>
      <c r="AJ672" s="373"/>
      <c r="AK672" s="284"/>
      <c r="AL672" s="164"/>
      <c r="AM672" s="328"/>
      <c r="AN672" s="221"/>
      <c r="AO672" s="221"/>
      <c r="AP672" s="284"/>
      <c r="AQ672" s="164"/>
      <c r="AR672" s="221"/>
      <c r="AS672" s="221"/>
      <c r="AU672" s="41"/>
      <c r="AV672" s="42"/>
      <c r="AW672" s="96"/>
      <c r="AX672" s="118"/>
      <c r="AY672" s="152"/>
    </row>
    <row r="673" spans="1:51" s="25" customFormat="1">
      <c r="A673" s="216"/>
      <c r="B673" s="217"/>
      <c r="C673" s="217"/>
      <c r="D673" s="217"/>
      <c r="E673" s="217"/>
      <c r="F673" s="218"/>
      <c r="G673" s="219"/>
      <c r="H673" s="219"/>
      <c r="I673" s="220"/>
      <c r="J673" s="220"/>
      <c r="K673" s="220"/>
      <c r="L673" s="220"/>
      <c r="M673" s="220"/>
      <c r="N673" s="220"/>
      <c r="O673" s="220"/>
      <c r="P673" s="220"/>
      <c r="Q673" s="220"/>
      <c r="R673" s="220"/>
      <c r="S673" s="220"/>
      <c r="T673" s="220"/>
      <c r="U673" s="220"/>
      <c r="V673" s="220"/>
      <c r="W673" s="220"/>
      <c r="X673" s="220"/>
      <c r="Y673" s="220"/>
      <c r="Z673" s="220"/>
      <c r="AA673" s="220"/>
      <c r="AB673" s="220"/>
      <c r="AC673" s="220"/>
      <c r="AD673" s="220"/>
      <c r="AE673" s="220"/>
      <c r="AF673" s="220"/>
      <c r="AG673" s="220"/>
      <c r="AH673" s="220"/>
      <c r="AI673" s="221"/>
      <c r="AJ673" s="373"/>
      <c r="AK673" s="284"/>
      <c r="AL673" s="164"/>
      <c r="AM673" s="328"/>
      <c r="AN673" s="221"/>
      <c r="AO673" s="221"/>
      <c r="AP673" s="284"/>
      <c r="AQ673" s="164"/>
      <c r="AR673" s="221"/>
      <c r="AS673" s="221"/>
      <c r="AU673" s="41"/>
      <c r="AV673" s="42"/>
      <c r="AW673" s="96"/>
      <c r="AX673" s="118"/>
      <c r="AY673" s="152"/>
    </row>
    <row r="674" spans="1:51" s="25" customFormat="1">
      <c r="A674" s="216"/>
      <c r="B674" s="217"/>
      <c r="C674" s="217"/>
      <c r="D674" s="217"/>
      <c r="E674" s="217"/>
      <c r="F674" s="218"/>
      <c r="G674" s="219"/>
      <c r="H674" s="219"/>
      <c r="I674" s="220"/>
      <c r="J674" s="220"/>
      <c r="K674" s="220"/>
      <c r="L674" s="220"/>
      <c r="M674" s="220"/>
      <c r="N674" s="220"/>
      <c r="O674" s="220"/>
      <c r="P674" s="220"/>
      <c r="Q674" s="220"/>
      <c r="R674" s="220"/>
      <c r="S674" s="220"/>
      <c r="T674" s="220"/>
      <c r="U674" s="220"/>
      <c r="V674" s="220"/>
      <c r="W674" s="220"/>
      <c r="X674" s="220"/>
      <c r="Y674" s="220"/>
      <c r="Z674" s="220"/>
      <c r="AA674" s="220"/>
      <c r="AB674" s="220"/>
      <c r="AC674" s="220"/>
      <c r="AD674" s="220"/>
      <c r="AE674" s="220"/>
      <c r="AF674" s="220"/>
      <c r="AG674" s="220"/>
      <c r="AH674" s="220"/>
      <c r="AI674" s="221"/>
      <c r="AJ674" s="373"/>
      <c r="AK674" s="284"/>
      <c r="AL674" s="164"/>
      <c r="AM674" s="328"/>
      <c r="AN674" s="221"/>
      <c r="AO674" s="221"/>
      <c r="AP674" s="284"/>
      <c r="AQ674" s="164"/>
      <c r="AR674" s="221"/>
      <c r="AS674" s="221"/>
      <c r="AU674" s="41"/>
      <c r="AV674" s="42"/>
      <c r="AW674" s="96"/>
      <c r="AX674" s="118"/>
      <c r="AY674" s="152"/>
    </row>
    <row r="675" spans="1:51" s="25" customFormat="1">
      <c r="A675" s="216"/>
      <c r="B675" s="217"/>
      <c r="C675" s="217"/>
      <c r="D675" s="217"/>
      <c r="E675" s="217"/>
      <c r="F675" s="218"/>
      <c r="G675" s="219"/>
      <c r="H675" s="219"/>
      <c r="I675" s="220"/>
      <c r="J675" s="220"/>
      <c r="K675" s="220"/>
      <c r="L675" s="220"/>
      <c r="M675" s="220"/>
      <c r="N675" s="220"/>
      <c r="O675" s="220"/>
      <c r="P675" s="220"/>
      <c r="Q675" s="220"/>
      <c r="R675" s="220"/>
      <c r="S675" s="220"/>
      <c r="T675" s="220"/>
      <c r="U675" s="220"/>
      <c r="V675" s="220"/>
      <c r="W675" s="220"/>
      <c r="X675" s="220"/>
      <c r="Y675" s="220"/>
      <c r="Z675" s="220"/>
      <c r="AA675" s="220"/>
      <c r="AB675" s="220"/>
      <c r="AC675" s="220"/>
      <c r="AD675" s="220"/>
      <c r="AE675" s="220"/>
      <c r="AF675" s="220"/>
      <c r="AG675" s="220"/>
      <c r="AH675" s="220"/>
      <c r="AI675" s="221"/>
      <c r="AJ675" s="373"/>
      <c r="AK675" s="284"/>
      <c r="AL675" s="164"/>
      <c r="AM675" s="328"/>
      <c r="AN675" s="221"/>
      <c r="AO675" s="221"/>
      <c r="AP675" s="284"/>
      <c r="AQ675" s="164"/>
      <c r="AR675" s="221"/>
      <c r="AS675" s="221"/>
      <c r="AU675" s="41"/>
      <c r="AV675" s="42"/>
      <c r="AW675" s="96"/>
      <c r="AX675" s="118"/>
      <c r="AY675" s="152"/>
    </row>
    <row r="676" spans="1:51" s="25" customFormat="1">
      <c r="A676" s="216"/>
      <c r="B676" s="217"/>
      <c r="C676" s="217"/>
      <c r="D676" s="217"/>
      <c r="E676" s="217"/>
      <c r="F676" s="218"/>
      <c r="G676" s="219"/>
      <c r="H676" s="219"/>
      <c r="I676" s="220"/>
      <c r="J676" s="220"/>
      <c r="K676" s="220"/>
      <c r="L676" s="220"/>
      <c r="M676" s="220"/>
      <c r="N676" s="220"/>
      <c r="O676" s="220"/>
      <c r="P676" s="220"/>
      <c r="Q676" s="220"/>
      <c r="R676" s="220"/>
      <c r="S676" s="220"/>
      <c r="T676" s="220"/>
      <c r="U676" s="220"/>
      <c r="V676" s="220"/>
      <c r="W676" s="220"/>
      <c r="X676" s="220"/>
      <c r="Y676" s="220"/>
      <c r="Z676" s="220"/>
      <c r="AA676" s="220"/>
      <c r="AB676" s="220"/>
      <c r="AC676" s="220"/>
      <c r="AD676" s="220"/>
      <c r="AE676" s="220"/>
      <c r="AF676" s="220"/>
      <c r="AG676" s="220"/>
      <c r="AH676" s="220"/>
      <c r="AI676" s="221"/>
      <c r="AJ676" s="373"/>
      <c r="AK676" s="284"/>
      <c r="AL676" s="164"/>
      <c r="AM676" s="328"/>
      <c r="AN676" s="221"/>
      <c r="AO676" s="221"/>
      <c r="AP676" s="284"/>
      <c r="AQ676" s="164"/>
      <c r="AR676" s="221"/>
      <c r="AS676" s="221"/>
      <c r="AU676" s="41"/>
      <c r="AV676" s="42"/>
      <c r="AW676" s="96"/>
      <c r="AX676" s="118"/>
      <c r="AY676" s="152"/>
    </row>
    <row r="677" spans="1:51" s="25" customFormat="1">
      <c r="A677" s="216"/>
      <c r="B677" s="217"/>
      <c r="C677" s="217"/>
      <c r="D677" s="217"/>
      <c r="E677" s="217"/>
      <c r="F677" s="218"/>
      <c r="G677" s="219"/>
      <c r="H677" s="219"/>
      <c r="I677" s="220"/>
      <c r="J677" s="220"/>
      <c r="K677" s="220"/>
      <c r="L677" s="220"/>
      <c r="M677" s="220"/>
      <c r="N677" s="220"/>
      <c r="O677" s="220"/>
      <c r="P677" s="220"/>
      <c r="Q677" s="220"/>
      <c r="R677" s="220"/>
      <c r="S677" s="220"/>
      <c r="T677" s="220"/>
      <c r="U677" s="220"/>
      <c r="V677" s="220"/>
      <c r="W677" s="220"/>
      <c r="X677" s="220"/>
      <c r="Y677" s="220"/>
      <c r="Z677" s="220"/>
      <c r="AA677" s="220"/>
      <c r="AB677" s="220"/>
      <c r="AC677" s="220"/>
      <c r="AD677" s="220"/>
      <c r="AE677" s="220"/>
      <c r="AF677" s="220"/>
      <c r="AG677" s="220"/>
      <c r="AH677" s="220"/>
      <c r="AI677" s="221"/>
      <c r="AJ677" s="373"/>
      <c r="AK677" s="284"/>
      <c r="AL677" s="164"/>
      <c r="AM677" s="328"/>
      <c r="AN677" s="221"/>
      <c r="AO677" s="221"/>
      <c r="AP677" s="284"/>
      <c r="AQ677" s="164"/>
      <c r="AR677" s="221"/>
      <c r="AS677" s="221"/>
      <c r="AU677" s="41"/>
      <c r="AV677" s="42"/>
      <c r="AW677" s="96"/>
      <c r="AX677" s="118"/>
      <c r="AY677" s="152"/>
    </row>
    <row r="678" spans="1:51" s="25" customFormat="1">
      <c r="A678" s="216"/>
      <c r="B678" s="217"/>
      <c r="C678" s="217"/>
      <c r="D678" s="217"/>
      <c r="E678" s="217"/>
      <c r="F678" s="218"/>
      <c r="G678" s="219"/>
      <c r="H678" s="219"/>
      <c r="I678" s="220"/>
      <c r="J678" s="220"/>
      <c r="K678" s="220"/>
      <c r="L678" s="220"/>
      <c r="M678" s="220"/>
      <c r="N678" s="220"/>
      <c r="O678" s="220"/>
      <c r="P678" s="220"/>
      <c r="Q678" s="220"/>
      <c r="R678" s="220"/>
      <c r="S678" s="220"/>
      <c r="T678" s="220"/>
      <c r="U678" s="220"/>
      <c r="V678" s="220"/>
      <c r="W678" s="220"/>
      <c r="X678" s="220"/>
      <c r="Y678" s="220"/>
      <c r="Z678" s="220"/>
      <c r="AA678" s="220"/>
      <c r="AB678" s="220"/>
      <c r="AC678" s="220"/>
      <c r="AD678" s="220"/>
      <c r="AE678" s="220"/>
      <c r="AF678" s="220"/>
      <c r="AG678" s="220"/>
      <c r="AH678" s="220"/>
      <c r="AI678" s="221"/>
      <c r="AJ678" s="373"/>
      <c r="AK678" s="284"/>
      <c r="AL678" s="164"/>
      <c r="AM678" s="328"/>
      <c r="AN678" s="221"/>
      <c r="AO678" s="221"/>
      <c r="AP678" s="284"/>
      <c r="AQ678" s="164"/>
      <c r="AR678" s="221"/>
      <c r="AS678" s="221"/>
      <c r="AU678" s="41"/>
      <c r="AV678" s="42"/>
      <c r="AW678" s="96"/>
      <c r="AX678" s="118"/>
      <c r="AY678" s="152"/>
    </row>
    <row r="679" spans="1:51" s="25" customFormat="1">
      <c r="A679" s="216"/>
      <c r="B679" s="217"/>
      <c r="C679" s="217"/>
      <c r="D679" s="217"/>
      <c r="E679" s="217"/>
      <c r="F679" s="218"/>
      <c r="G679" s="219"/>
      <c r="H679" s="219"/>
      <c r="I679" s="220"/>
      <c r="J679" s="220"/>
      <c r="K679" s="220"/>
      <c r="L679" s="220"/>
      <c r="M679" s="220"/>
      <c r="N679" s="220"/>
      <c r="O679" s="220"/>
      <c r="P679" s="220"/>
      <c r="Q679" s="220"/>
      <c r="R679" s="220"/>
      <c r="S679" s="220"/>
      <c r="T679" s="220"/>
      <c r="U679" s="220"/>
      <c r="V679" s="220"/>
      <c r="W679" s="220"/>
      <c r="X679" s="220"/>
      <c r="Y679" s="220"/>
      <c r="Z679" s="220"/>
      <c r="AA679" s="220"/>
      <c r="AB679" s="220"/>
      <c r="AC679" s="220"/>
      <c r="AD679" s="220"/>
      <c r="AE679" s="220"/>
      <c r="AF679" s="220"/>
      <c r="AG679" s="220"/>
      <c r="AH679" s="220"/>
      <c r="AI679" s="221"/>
      <c r="AJ679" s="373"/>
      <c r="AK679" s="284"/>
      <c r="AL679" s="164"/>
      <c r="AM679" s="328"/>
      <c r="AN679" s="221"/>
      <c r="AO679" s="221"/>
      <c r="AP679" s="284"/>
      <c r="AQ679" s="164"/>
      <c r="AR679" s="221"/>
      <c r="AS679" s="221"/>
      <c r="AU679" s="41"/>
      <c r="AV679" s="42"/>
      <c r="AW679" s="96"/>
      <c r="AX679" s="118"/>
      <c r="AY679" s="152"/>
    </row>
    <row r="680" spans="1:51" s="25" customFormat="1">
      <c r="A680" s="216"/>
      <c r="B680" s="217"/>
      <c r="C680" s="217"/>
      <c r="D680" s="217"/>
      <c r="E680" s="217"/>
      <c r="F680" s="218"/>
      <c r="G680" s="219"/>
      <c r="H680" s="219"/>
      <c r="I680" s="220"/>
      <c r="J680" s="220"/>
      <c r="K680" s="220"/>
      <c r="L680" s="220"/>
      <c r="M680" s="220"/>
      <c r="N680" s="220"/>
      <c r="O680" s="220"/>
      <c r="P680" s="220"/>
      <c r="Q680" s="220"/>
      <c r="R680" s="220"/>
      <c r="S680" s="220"/>
      <c r="T680" s="220"/>
      <c r="U680" s="220"/>
      <c r="V680" s="220"/>
      <c r="W680" s="220"/>
      <c r="X680" s="220"/>
      <c r="Y680" s="220"/>
      <c r="Z680" s="220"/>
      <c r="AA680" s="220"/>
      <c r="AB680" s="220"/>
      <c r="AC680" s="220"/>
      <c r="AD680" s="220"/>
      <c r="AE680" s="220"/>
      <c r="AF680" s="220"/>
      <c r="AG680" s="220"/>
      <c r="AH680" s="220"/>
      <c r="AI680" s="221"/>
      <c r="AJ680" s="373"/>
      <c r="AK680" s="284"/>
      <c r="AL680" s="164"/>
      <c r="AM680" s="328"/>
      <c r="AN680" s="221"/>
      <c r="AO680" s="221"/>
      <c r="AP680" s="284"/>
      <c r="AQ680" s="164"/>
      <c r="AR680" s="221"/>
      <c r="AS680" s="221"/>
      <c r="AU680" s="41"/>
      <c r="AV680" s="42"/>
      <c r="AW680" s="96"/>
      <c r="AX680" s="118"/>
      <c r="AY680" s="152"/>
    </row>
    <row r="681" spans="1:51" s="25" customFormat="1">
      <c r="A681" s="216"/>
      <c r="B681" s="217"/>
      <c r="C681" s="217"/>
      <c r="D681" s="217"/>
      <c r="E681" s="217"/>
      <c r="F681" s="218"/>
      <c r="G681" s="219"/>
      <c r="H681" s="219"/>
      <c r="I681" s="220"/>
      <c r="J681" s="220"/>
      <c r="K681" s="220"/>
      <c r="L681" s="220"/>
      <c r="M681" s="220"/>
      <c r="N681" s="220"/>
      <c r="O681" s="220"/>
      <c r="P681" s="220"/>
      <c r="Q681" s="220"/>
      <c r="R681" s="220"/>
      <c r="S681" s="220"/>
      <c r="T681" s="220"/>
      <c r="U681" s="220"/>
      <c r="V681" s="220"/>
      <c r="W681" s="220"/>
      <c r="X681" s="220"/>
      <c r="Y681" s="220"/>
      <c r="Z681" s="220"/>
      <c r="AA681" s="220"/>
      <c r="AB681" s="220"/>
      <c r="AC681" s="220"/>
      <c r="AD681" s="220"/>
      <c r="AE681" s="220"/>
      <c r="AF681" s="220"/>
      <c r="AG681" s="220"/>
      <c r="AH681" s="220"/>
      <c r="AI681" s="221"/>
      <c r="AJ681" s="373"/>
      <c r="AK681" s="284"/>
      <c r="AL681" s="164"/>
      <c r="AM681" s="328"/>
      <c r="AN681" s="221"/>
      <c r="AO681" s="221"/>
      <c r="AP681" s="284"/>
      <c r="AQ681" s="164"/>
      <c r="AR681" s="221"/>
      <c r="AS681" s="221"/>
      <c r="AU681" s="41"/>
      <c r="AV681" s="42"/>
      <c r="AW681" s="96"/>
      <c r="AX681" s="118"/>
      <c r="AY681" s="152"/>
    </row>
    <row r="682" spans="1:51" s="25" customFormat="1">
      <c r="A682" s="216"/>
      <c r="B682" s="217"/>
      <c r="C682" s="217"/>
      <c r="D682" s="217"/>
      <c r="E682" s="217"/>
      <c r="F682" s="218"/>
      <c r="G682" s="219"/>
      <c r="H682" s="219"/>
      <c r="I682" s="220"/>
      <c r="J682" s="220"/>
      <c r="K682" s="220"/>
      <c r="L682" s="220"/>
      <c r="M682" s="220"/>
      <c r="N682" s="220"/>
      <c r="O682" s="220"/>
      <c r="P682" s="220"/>
      <c r="Q682" s="220"/>
      <c r="R682" s="220"/>
      <c r="S682" s="220"/>
      <c r="T682" s="220"/>
      <c r="U682" s="220"/>
      <c r="V682" s="220"/>
      <c r="W682" s="220"/>
      <c r="X682" s="220"/>
      <c r="Y682" s="220"/>
      <c r="Z682" s="220"/>
      <c r="AA682" s="220"/>
      <c r="AB682" s="220"/>
      <c r="AC682" s="220"/>
      <c r="AD682" s="220"/>
      <c r="AE682" s="220"/>
      <c r="AF682" s="220"/>
      <c r="AG682" s="220"/>
      <c r="AH682" s="220"/>
      <c r="AI682" s="221"/>
      <c r="AJ682" s="373"/>
      <c r="AK682" s="284"/>
      <c r="AL682" s="164"/>
      <c r="AM682" s="328"/>
      <c r="AN682" s="221"/>
      <c r="AO682" s="221"/>
      <c r="AP682" s="284"/>
      <c r="AQ682" s="164"/>
      <c r="AR682" s="221"/>
      <c r="AS682" s="221"/>
      <c r="AU682" s="41"/>
      <c r="AV682" s="42"/>
      <c r="AW682" s="96"/>
      <c r="AX682" s="118"/>
      <c r="AY682" s="152"/>
    </row>
    <row r="683" spans="1:51" s="25" customFormat="1">
      <c r="A683" s="216"/>
      <c r="B683" s="217"/>
      <c r="C683" s="217"/>
      <c r="D683" s="217"/>
      <c r="E683" s="217"/>
      <c r="F683" s="218"/>
      <c r="G683" s="219"/>
      <c r="H683" s="219"/>
      <c r="I683" s="220"/>
      <c r="J683" s="220"/>
      <c r="K683" s="220"/>
      <c r="L683" s="220"/>
      <c r="M683" s="220"/>
      <c r="N683" s="220"/>
      <c r="O683" s="220"/>
      <c r="P683" s="220"/>
      <c r="Q683" s="220"/>
      <c r="R683" s="220"/>
      <c r="S683" s="220"/>
      <c r="T683" s="220"/>
      <c r="U683" s="220"/>
      <c r="V683" s="220"/>
      <c r="W683" s="220"/>
      <c r="X683" s="220"/>
      <c r="Y683" s="220"/>
      <c r="Z683" s="220"/>
      <c r="AA683" s="220"/>
      <c r="AB683" s="220"/>
      <c r="AC683" s="220"/>
      <c r="AD683" s="220"/>
      <c r="AE683" s="220"/>
      <c r="AF683" s="220"/>
      <c r="AG683" s="220"/>
      <c r="AH683" s="220"/>
      <c r="AI683" s="221"/>
      <c r="AJ683" s="373"/>
      <c r="AK683" s="284"/>
      <c r="AL683" s="164"/>
      <c r="AM683" s="328"/>
      <c r="AN683" s="221"/>
      <c r="AO683" s="221"/>
      <c r="AP683" s="284"/>
      <c r="AQ683" s="164"/>
      <c r="AR683" s="221"/>
      <c r="AS683" s="221"/>
      <c r="AU683" s="41"/>
      <c r="AV683" s="42"/>
      <c r="AW683" s="96"/>
      <c r="AX683" s="118"/>
      <c r="AY683" s="152"/>
    </row>
    <row r="684" spans="1:51" s="25" customFormat="1">
      <c r="A684" s="216"/>
      <c r="B684" s="217"/>
      <c r="C684" s="217"/>
      <c r="D684" s="217"/>
      <c r="E684" s="217"/>
      <c r="F684" s="218"/>
      <c r="G684" s="219"/>
      <c r="H684" s="219"/>
      <c r="I684" s="220"/>
      <c r="J684" s="220"/>
      <c r="K684" s="220"/>
      <c r="L684" s="220"/>
      <c r="M684" s="220"/>
      <c r="N684" s="220"/>
      <c r="O684" s="220"/>
      <c r="P684" s="220"/>
      <c r="Q684" s="220"/>
      <c r="R684" s="220"/>
      <c r="S684" s="220"/>
      <c r="T684" s="220"/>
      <c r="U684" s="220"/>
      <c r="V684" s="220"/>
      <c r="W684" s="220"/>
      <c r="X684" s="220"/>
      <c r="Y684" s="220"/>
      <c r="Z684" s="220"/>
      <c r="AA684" s="220"/>
      <c r="AB684" s="220"/>
      <c r="AC684" s="220"/>
      <c r="AD684" s="220"/>
      <c r="AE684" s="220"/>
      <c r="AF684" s="220"/>
      <c r="AG684" s="220"/>
      <c r="AH684" s="220"/>
      <c r="AI684" s="221"/>
      <c r="AJ684" s="373"/>
      <c r="AK684" s="284"/>
      <c r="AL684" s="164"/>
      <c r="AM684" s="328"/>
      <c r="AN684" s="221"/>
      <c r="AO684" s="221"/>
      <c r="AP684" s="284"/>
      <c r="AQ684" s="164"/>
      <c r="AR684" s="221"/>
      <c r="AS684" s="221"/>
      <c r="AU684" s="41"/>
      <c r="AV684" s="42"/>
      <c r="AW684" s="96"/>
      <c r="AX684" s="118"/>
      <c r="AY684" s="152"/>
    </row>
    <row r="685" spans="1:51" s="25" customFormat="1">
      <c r="A685" s="216"/>
      <c r="B685" s="217"/>
      <c r="C685" s="217"/>
      <c r="D685" s="217"/>
      <c r="E685" s="217"/>
      <c r="F685" s="218"/>
      <c r="G685" s="219"/>
      <c r="H685" s="219"/>
      <c r="I685" s="220"/>
      <c r="J685" s="220"/>
      <c r="K685" s="220"/>
      <c r="L685" s="220"/>
      <c r="M685" s="220"/>
      <c r="N685" s="220"/>
      <c r="O685" s="220"/>
      <c r="P685" s="220"/>
      <c r="Q685" s="220"/>
      <c r="R685" s="220"/>
      <c r="S685" s="220"/>
      <c r="T685" s="220"/>
      <c r="U685" s="220"/>
      <c r="V685" s="220"/>
      <c r="W685" s="220"/>
      <c r="X685" s="220"/>
      <c r="Y685" s="220"/>
      <c r="Z685" s="220"/>
      <c r="AA685" s="220"/>
      <c r="AB685" s="220"/>
      <c r="AC685" s="220"/>
      <c r="AD685" s="220"/>
      <c r="AE685" s="220"/>
      <c r="AF685" s="220"/>
      <c r="AG685" s="220"/>
      <c r="AH685" s="220"/>
      <c r="AI685" s="221"/>
      <c r="AJ685" s="373"/>
      <c r="AK685" s="284"/>
      <c r="AL685" s="164"/>
      <c r="AM685" s="328"/>
      <c r="AN685" s="221"/>
      <c r="AO685" s="221"/>
      <c r="AP685" s="284"/>
      <c r="AQ685" s="164"/>
      <c r="AR685" s="221"/>
      <c r="AS685" s="221"/>
      <c r="AU685" s="41"/>
      <c r="AV685" s="42"/>
      <c r="AW685" s="96"/>
      <c r="AX685" s="118"/>
      <c r="AY685" s="152"/>
    </row>
    <row r="686" spans="1:51" s="25" customFormat="1">
      <c r="A686" s="216"/>
      <c r="B686" s="217"/>
      <c r="C686" s="217"/>
      <c r="D686" s="217"/>
      <c r="E686" s="217"/>
      <c r="F686" s="218"/>
      <c r="G686" s="219"/>
      <c r="H686" s="219"/>
      <c r="I686" s="220"/>
      <c r="J686" s="220"/>
      <c r="K686" s="220"/>
      <c r="L686" s="220"/>
      <c r="M686" s="220"/>
      <c r="N686" s="220"/>
      <c r="O686" s="220"/>
      <c r="P686" s="220"/>
      <c r="Q686" s="220"/>
      <c r="R686" s="220"/>
      <c r="S686" s="220"/>
      <c r="T686" s="220"/>
      <c r="U686" s="220"/>
      <c r="V686" s="220"/>
      <c r="W686" s="220"/>
      <c r="X686" s="220"/>
      <c r="Y686" s="220"/>
      <c r="Z686" s="220"/>
      <c r="AA686" s="220"/>
      <c r="AB686" s="220"/>
      <c r="AC686" s="220"/>
      <c r="AD686" s="220"/>
      <c r="AE686" s="220"/>
      <c r="AF686" s="220"/>
      <c r="AG686" s="220"/>
      <c r="AH686" s="220"/>
      <c r="AI686" s="221"/>
      <c r="AJ686" s="373"/>
      <c r="AK686" s="284"/>
      <c r="AL686" s="164"/>
      <c r="AM686" s="328"/>
      <c r="AN686" s="221"/>
      <c r="AO686" s="221"/>
      <c r="AP686" s="284"/>
      <c r="AQ686" s="164"/>
      <c r="AR686" s="221"/>
      <c r="AS686" s="221"/>
      <c r="AU686" s="41"/>
      <c r="AV686" s="42"/>
      <c r="AW686" s="96"/>
      <c r="AX686" s="118"/>
      <c r="AY686" s="152"/>
    </row>
    <row r="687" spans="1:51" s="25" customFormat="1">
      <c r="A687" s="216"/>
      <c r="B687" s="217"/>
      <c r="C687" s="217"/>
      <c r="D687" s="217"/>
      <c r="E687" s="217"/>
      <c r="F687" s="218"/>
      <c r="G687" s="219"/>
      <c r="H687" s="219"/>
      <c r="I687" s="220"/>
      <c r="J687" s="220"/>
      <c r="K687" s="220"/>
      <c r="L687" s="220"/>
      <c r="M687" s="220"/>
      <c r="N687" s="220"/>
      <c r="O687" s="220"/>
      <c r="P687" s="220"/>
      <c r="Q687" s="220"/>
      <c r="R687" s="220"/>
      <c r="S687" s="220"/>
      <c r="T687" s="220"/>
      <c r="U687" s="220"/>
      <c r="V687" s="220"/>
      <c r="W687" s="220"/>
      <c r="X687" s="220"/>
      <c r="Y687" s="220"/>
      <c r="Z687" s="220"/>
      <c r="AA687" s="220"/>
      <c r="AB687" s="220"/>
      <c r="AC687" s="220"/>
      <c r="AD687" s="220"/>
      <c r="AE687" s="220"/>
      <c r="AF687" s="220"/>
      <c r="AG687" s="220"/>
      <c r="AH687" s="220"/>
      <c r="AI687" s="221"/>
      <c r="AJ687" s="373"/>
      <c r="AK687" s="284">
        <f t="shared" si="519"/>
        <v>0</v>
      </c>
      <c r="AL687" s="164" t="b">
        <f t="shared" si="511"/>
        <v>1</v>
      </c>
      <c r="AM687" s="328">
        <f t="shared" si="523"/>
        <v>0</v>
      </c>
      <c r="AN687" s="221"/>
      <c r="AO687" s="221"/>
      <c r="AP687" s="284">
        <f t="shared" si="467"/>
        <v>0</v>
      </c>
      <c r="AQ687" s="164" t="b">
        <f t="shared" si="468"/>
        <v>1</v>
      </c>
      <c r="AR687" s="221"/>
      <c r="AS687" s="221"/>
      <c r="AU687" s="41"/>
      <c r="AV687" s="42"/>
      <c r="AW687" s="96">
        <f t="shared" si="514"/>
        <v>0</v>
      </c>
      <c r="AX687" s="118">
        <f t="shared" si="515"/>
        <v>0</v>
      </c>
      <c r="AY687" s="152" t="b">
        <f t="shared" si="516"/>
        <v>1</v>
      </c>
    </row>
    <row r="688" spans="1:51" s="25" customFormat="1">
      <c r="A688" s="216"/>
      <c r="B688" s="217"/>
      <c r="C688" s="217"/>
      <c r="D688" s="217"/>
      <c r="E688" s="217"/>
      <c r="F688" s="218"/>
      <c r="G688" s="219"/>
      <c r="H688" s="219"/>
      <c r="I688" s="220"/>
      <c r="J688" s="220"/>
      <c r="K688" s="220"/>
      <c r="L688" s="220"/>
      <c r="M688" s="220"/>
      <c r="N688" s="220"/>
      <c r="O688" s="220"/>
      <c r="P688" s="220"/>
      <c r="Q688" s="220"/>
      <c r="R688" s="220"/>
      <c r="S688" s="220"/>
      <c r="T688" s="220"/>
      <c r="U688" s="220"/>
      <c r="V688" s="220"/>
      <c r="W688" s="220"/>
      <c r="X688" s="220"/>
      <c r="Y688" s="220"/>
      <c r="Z688" s="220"/>
      <c r="AA688" s="220"/>
      <c r="AB688" s="220"/>
      <c r="AC688" s="220"/>
      <c r="AD688" s="220"/>
      <c r="AE688" s="220"/>
      <c r="AF688" s="220"/>
      <c r="AG688" s="220"/>
      <c r="AH688" s="220"/>
      <c r="AI688" s="221"/>
      <c r="AJ688" s="373"/>
      <c r="AK688" s="284">
        <f t="shared" si="519"/>
        <v>0</v>
      </c>
      <c r="AL688" s="164" t="b">
        <f t="shared" si="511"/>
        <v>1</v>
      </c>
      <c r="AM688" s="328">
        <f t="shared" si="523"/>
        <v>0</v>
      </c>
      <c r="AN688" s="221"/>
      <c r="AO688" s="221"/>
      <c r="AP688" s="284">
        <f t="shared" ref="AP688:AP743" si="533">H688+K688+N688+Q688+T688+W688+Z688+AC688+AF688</f>
        <v>0</v>
      </c>
      <c r="AQ688" s="164" t="b">
        <f t="shared" si="468"/>
        <v>1</v>
      </c>
      <c r="AR688" s="221"/>
      <c r="AS688" s="221"/>
      <c r="AU688" s="41"/>
      <c r="AV688" s="42"/>
      <c r="AW688" s="96">
        <f t="shared" si="514"/>
        <v>0</v>
      </c>
      <c r="AX688" s="118">
        <f t="shared" si="515"/>
        <v>0</v>
      </c>
      <c r="AY688" s="152" t="b">
        <f t="shared" si="516"/>
        <v>1</v>
      </c>
    </row>
    <row r="689" spans="1:51" s="25" customFormat="1">
      <c r="A689" s="216"/>
      <c r="B689" s="217"/>
      <c r="C689" s="217"/>
      <c r="D689" s="217"/>
      <c r="E689" s="217"/>
      <c r="F689" s="218"/>
      <c r="G689" s="219"/>
      <c r="H689" s="219"/>
      <c r="I689" s="220"/>
      <c r="J689" s="220"/>
      <c r="K689" s="220"/>
      <c r="L689" s="220"/>
      <c r="M689" s="220"/>
      <c r="N689" s="220"/>
      <c r="O689" s="220"/>
      <c r="P689" s="220"/>
      <c r="Q689" s="220"/>
      <c r="R689" s="220"/>
      <c r="S689" s="220"/>
      <c r="T689" s="220"/>
      <c r="U689" s="220"/>
      <c r="V689" s="220"/>
      <c r="W689" s="220"/>
      <c r="X689" s="220"/>
      <c r="Y689" s="220"/>
      <c r="Z689" s="220"/>
      <c r="AA689" s="220"/>
      <c r="AB689" s="220"/>
      <c r="AC689" s="220"/>
      <c r="AD689" s="220"/>
      <c r="AE689" s="220"/>
      <c r="AF689" s="220"/>
      <c r="AG689" s="220"/>
      <c r="AH689" s="220"/>
      <c r="AI689" s="221"/>
      <c r="AJ689" s="373"/>
      <c r="AK689" s="284">
        <f t="shared" si="519"/>
        <v>0</v>
      </c>
      <c r="AL689" s="164" t="b">
        <f t="shared" si="511"/>
        <v>1</v>
      </c>
      <c r="AM689" s="328">
        <f t="shared" si="523"/>
        <v>0</v>
      </c>
      <c r="AN689" s="221"/>
      <c r="AO689" s="221"/>
      <c r="AP689" s="284">
        <f t="shared" si="533"/>
        <v>0</v>
      </c>
      <c r="AQ689" s="164" t="b">
        <f t="shared" ref="AQ689:AQ743" si="534">AP689=G689</f>
        <v>1</v>
      </c>
      <c r="AR689" s="221"/>
      <c r="AS689" s="221"/>
      <c r="AU689" s="41"/>
      <c r="AV689" s="42"/>
      <c r="AW689" s="96">
        <f t="shared" si="514"/>
        <v>0</v>
      </c>
      <c r="AX689" s="118">
        <f t="shared" si="515"/>
        <v>0</v>
      </c>
      <c r="AY689" s="152" t="b">
        <f t="shared" si="516"/>
        <v>1</v>
      </c>
    </row>
    <row r="690" spans="1:51" s="25" customFormat="1">
      <c r="A690" s="222"/>
      <c r="B690" s="223"/>
      <c r="C690" s="223"/>
      <c r="D690" s="223"/>
      <c r="E690" s="223"/>
      <c r="F690" s="224"/>
      <c r="G690" s="225"/>
      <c r="H690" s="225"/>
      <c r="I690" s="226"/>
      <c r="J690" s="226"/>
      <c r="K690" s="226"/>
      <c r="L690" s="226"/>
      <c r="M690" s="226"/>
      <c r="N690" s="226"/>
      <c r="O690" s="226"/>
      <c r="P690" s="226"/>
      <c r="Q690" s="226"/>
      <c r="R690" s="226"/>
      <c r="S690" s="226"/>
      <c r="T690" s="226"/>
      <c r="U690" s="226"/>
      <c r="V690" s="226"/>
      <c r="W690" s="226"/>
      <c r="X690" s="226"/>
      <c r="Y690" s="226"/>
      <c r="Z690" s="226"/>
      <c r="AA690" s="226"/>
      <c r="AB690" s="226"/>
      <c r="AC690" s="226"/>
      <c r="AD690" s="226"/>
      <c r="AE690" s="226"/>
      <c r="AF690" s="226"/>
      <c r="AG690" s="226"/>
      <c r="AH690" s="226"/>
      <c r="AI690" s="227"/>
      <c r="AJ690" s="373"/>
      <c r="AK690" s="284">
        <f t="shared" si="519"/>
        <v>0</v>
      </c>
      <c r="AL690" s="164" t="b">
        <f t="shared" si="511"/>
        <v>1</v>
      </c>
      <c r="AM690" s="328">
        <f t="shared" si="523"/>
        <v>0</v>
      </c>
      <c r="AN690" s="221"/>
      <c r="AO690" s="221"/>
      <c r="AP690" s="284">
        <f t="shared" si="533"/>
        <v>0</v>
      </c>
      <c r="AQ690" s="164" t="b">
        <f t="shared" si="534"/>
        <v>1</v>
      </c>
      <c r="AR690" s="221"/>
      <c r="AS690" s="221"/>
      <c r="AU690" s="41"/>
      <c r="AV690" s="42"/>
      <c r="AW690" s="96">
        <f t="shared" si="514"/>
        <v>0</v>
      </c>
      <c r="AX690" s="118">
        <f t="shared" si="515"/>
        <v>0</v>
      </c>
      <c r="AY690" s="152" t="b">
        <f t="shared" si="516"/>
        <v>1</v>
      </c>
    </row>
    <row r="691" spans="1:51" s="3" customFormat="1">
      <c r="A691" s="632" t="s">
        <v>0</v>
      </c>
      <c r="B691" s="632" t="s">
        <v>1</v>
      </c>
      <c r="C691" s="632"/>
      <c r="D691" s="632"/>
      <c r="E691" s="632"/>
      <c r="F691" s="632" t="s">
        <v>3</v>
      </c>
      <c r="G691" s="632" t="s">
        <v>4</v>
      </c>
      <c r="H691" s="637" t="s">
        <v>387</v>
      </c>
      <c r="I691" s="638"/>
      <c r="J691" s="638"/>
      <c r="K691" s="638"/>
      <c r="L691" s="638"/>
      <c r="M691" s="638"/>
      <c r="N691" s="638"/>
      <c r="O691" s="638"/>
      <c r="P691" s="638"/>
      <c r="Q691" s="638"/>
      <c r="R691" s="638"/>
      <c r="S691" s="638"/>
      <c r="T691" s="638"/>
      <c r="U691" s="638"/>
      <c r="V691" s="638"/>
      <c r="W691" s="638"/>
      <c r="X691" s="638"/>
      <c r="Y691" s="638"/>
      <c r="Z691" s="638"/>
      <c r="AA691" s="638"/>
      <c r="AB691" s="638"/>
      <c r="AC691" s="638"/>
      <c r="AD691" s="638"/>
      <c r="AE691" s="638"/>
      <c r="AF691" s="638"/>
      <c r="AG691" s="543"/>
      <c r="AH691" s="544"/>
      <c r="AI691" s="632" t="s">
        <v>11</v>
      </c>
      <c r="AJ691" s="375"/>
      <c r="AK691" s="284"/>
      <c r="AL691" s="164"/>
      <c r="AM691" s="328" t="e">
        <f t="shared" si="523"/>
        <v>#VALUE!</v>
      </c>
      <c r="AN691" s="311"/>
      <c r="AO691" s="311"/>
      <c r="AP691" s="284" t="e">
        <f t="shared" si="533"/>
        <v>#VALUE!</v>
      </c>
      <c r="AQ691" s="164" t="e">
        <f t="shared" si="534"/>
        <v>#VALUE!</v>
      </c>
      <c r="AR691" s="311"/>
      <c r="AS691" s="311"/>
      <c r="AT691" s="152"/>
      <c r="AW691" s="96">
        <f t="shared" si="514"/>
        <v>0</v>
      </c>
      <c r="AX691" s="118" t="e">
        <f t="shared" si="515"/>
        <v>#VALUE!</v>
      </c>
      <c r="AY691" s="152" t="e">
        <f t="shared" si="516"/>
        <v>#VALUE!</v>
      </c>
    </row>
    <row r="692" spans="1:51" s="3" customFormat="1">
      <c r="A692" s="633"/>
      <c r="B692" s="633"/>
      <c r="C692" s="633"/>
      <c r="D692" s="633"/>
      <c r="E692" s="633"/>
      <c r="F692" s="633"/>
      <c r="G692" s="633"/>
      <c r="H692" s="634" t="s">
        <v>5</v>
      </c>
      <c r="I692" s="635"/>
      <c r="J692" s="636"/>
      <c r="K692" s="634" t="s">
        <v>240</v>
      </c>
      <c r="L692" s="635"/>
      <c r="M692" s="636"/>
      <c r="N692" s="634" t="s">
        <v>6</v>
      </c>
      <c r="O692" s="635"/>
      <c r="P692" s="636"/>
      <c r="Q692" s="634" t="s">
        <v>273</v>
      </c>
      <c r="R692" s="635"/>
      <c r="S692" s="636"/>
      <c r="T692" s="634" t="s">
        <v>9</v>
      </c>
      <c r="U692" s="635"/>
      <c r="V692" s="636"/>
      <c r="W692" s="637" t="s">
        <v>374</v>
      </c>
      <c r="X692" s="638"/>
      <c r="Y692" s="639"/>
      <c r="Z692" s="634" t="s">
        <v>272</v>
      </c>
      <c r="AA692" s="635"/>
      <c r="AB692" s="636"/>
      <c r="AC692" s="637" t="s">
        <v>375</v>
      </c>
      <c r="AD692" s="638"/>
      <c r="AE692" s="639"/>
      <c r="AF692" s="637" t="s">
        <v>376</v>
      </c>
      <c r="AG692" s="638"/>
      <c r="AH692" s="639"/>
      <c r="AI692" s="633"/>
      <c r="AJ692" s="375"/>
      <c r="AK692" s="284"/>
      <c r="AL692" s="164"/>
      <c r="AM692" s="328">
        <f t="shared" si="523"/>
        <v>0</v>
      </c>
      <c r="AN692" s="311"/>
      <c r="AO692" s="311"/>
      <c r="AP692" s="284" t="e">
        <f t="shared" si="533"/>
        <v>#VALUE!</v>
      </c>
      <c r="AQ692" s="164" t="e">
        <f t="shared" si="534"/>
        <v>#VALUE!</v>
      </c>
      <c r="AR692" s="311"/>
      <c r="AS692" s="311"/>
      <c r="AT692" s="152"/>
      <c r="AW692" s="96" t="e">
        <f>I692+L692+O692+R692+U692+W692</f>
        <v>#VALUE!</v>
      </c>
      <c r="AX692" s="118" t="e">
        <f>H692+K692+N692+Q692+T692+#REF!</f>
        <v>#VALUE!</v>
      </c>
      <c r="AY692" s="152" t="e">
        <f t="shared" si="516"/>
        <v>#VALUE!</v>
      </c>
    </row>
    <row r="693" spans="1:51">
      <c r="A693" s="142"/>
      <c r="B693" s="143"/>
      <c r="C693" s="144"/>
      <c r="D693" s="144"/>
      <c r="E693" s="145"/>
      <c r="F693" s="146"/>
      <c r="G693" s="146"/>
      <c r="H693" s="491" t="s">
        <v>237</v>
      </c>
      <c r="I693" s="141" t="s">
        <v>238</v>
      </c>
      <c r="J693" s="489" t="s">
        <v>235</v>
      </c>
      <c r="K693" s="491" t="s">
        <v>237</v>
      </c>
      <c r="L693" s="141" t="s">
        <v>238</v>
      </c>
      <c r="M693" s="489" t="s">
        <v>235</v>
      </c>
      <c r="N693" s="491" t="s">
        <v>237</v>
      </c>
      <c r="O693" s="141" t="s">
        <v>238</v>
      </c>
      <c r="P693" s="489" t="s">
        <v>235</v>
      </c>
      <c r="Q693" s="491" t="s">
        <v>237</v>
      </c>
      <c r="R693" s="141" t="s">
        <v>238</v>
      </c>
      <c r="S693" s="489" t="s">
        <v>235</v>
      </c>
      <c r="T693" s="491" t="s">
        <v>237</v>
      </c>
      <c r="U693" s="141" t="s">
        <v>238</v>
      </c>
      <c r="V693" s="489" t="s">
        <v>235</v>
      </c>
      <c r="W693" s="491" t="s">
        <v>237</v>
      </c>
      <c r="X693" s="141" t="s">
        <v>238</v>
      </c>
      <c r="Y693" s="489" t="s">
        <v>235</v>
      </c>
      <c r="Z693" s="491" t="s">
        <v>237</v>
      </c>
      <c r="AA693" s="141" t="s">
        <v>238</v>
      </c>
      <c r="AB693" s="489" t="s">
        <v>235</v>
      </c>
      <c r="AC693" s="491" t="s">
        <v>237</v>
      </c>
      <c r="AD693" s="141" t="s">
        <v>238</v>
      </c>
      <c r="AE693" s="489" t="s">
        <v>235</v>
      </c>
      <c r="AF693" s="491" t="s">
        <v>237</v>
      </c>
      <c r="AG693" s="141" t="s">
        <v>238</v>
      </c>
      <c r="AH693" s="489" t="s">
        <v>235</v>
      </c>
      <c r="AI693" s="146"/>
      <c r="AJ693" s="376"/>
      <c r="AK693" s="284"/>
      <c r="AL693" s="164"/>
      <c r="AM693" s="328">
        <f t="shared" si="523"/>
        <v>0</v>
      </c>
      <c r="AN693" s="278"/>
      <c r="AO693" s="278"/>
      <c r="AP693" s="284" t="e">
        <f t="shared" si="533"/>
        <v>#VALUE!</v>
      </c>
      <c r="AQ693" s="164" t="e">
        <f t="shared" si="534"/>
        <v>#VALUE!</v>
      </c>
      <c r="AR693" s="278"/>
      <c r="AS693" s="278"/>
      <c r="AW693" s="96" t="e">
        <f t="shared" ref="AW693" si="535">I693+L693+O693+R693+U693+X693</f>
        <v>#VALUE!</v>
      </c>
      <c r="AX693" s="118" t="e">
        <f t="shared" ref="AX693" si="536">H693+K693+N693+Q693+T693+W693</f>
        <v>#VALUE!</v>
      </c>
      <c r="AY693" s="152" t="e">
        <f t="shared" si="516"/>
        <v>#VALUE!</v>
      </c>
    </row>
    <row r="694" spans="1:51">
      <c r="A694" s="147"/>
      <c r="B694" s="148"/>
      <c r="C694" s="149"/>
      <c r="D694" s="149"/>
      <c r="E694" s="150"/>
      <c r="F694" s="151"/>
      <c r="G694" s="151"/>
      <c r="H694" s="151"/>
      <c r="I694" s="151"/>
      <c r="J694" s="151"/>
      <c r="K694" s="151"/>
      <c r="L694" s="151"/>
      <c r="M694" s="151"/>
      <c r="N694" s="151"/>
      <c r="O694" s="151"/>
      <c r="P694" s="151"/>
      <c r="Q694" s="151"/>
      <c r="R694" s="151"/>
      <c r="S694" s="151"/>
      <c r="T694" s="151"/>
      <c r="U694" s="151"/>
      <c r="V694" s="151"/>
      <c r="W694" s="151"/>
      <c r="X694" s="151"/>
      <c r="Y694" s="151"/>
      <c r="Z694" s="151"/>
      <c r="AA694" s="151"/>
      <c r="AB694" s="151"/>
      <c r="AC694" s="151"/>
      <c r="AD694" s="151"/>
      <c r="AE694" s="151"/>
      <c r="AF694" s="151"/>
      <c r="AG694" s="151"/>
      <c r="AH694" s="151"/>
      <c r="AI694" s="151"/>
      <c r="AJ694" s="376"/>
      <c r="AK694" s="284">
        <f t="shared" si="519"/>
        <v>0</v>
      </c>
      <c r="AL694" s="164" t="b">
        <f t="shared" si="511"/>
        <v>1</v>
      </c>
      <c r="AM694" s="328">
        <f t="shared" si="523"/>
        <v>0</v>
      </c>
      <c r="AN694" s="278"/>
      <c r="AO694" s="278"/>
      <c r="AP694" s="284">
        <f t="shared" si="533"/>
        <v>0</v>
      </c>
      <c r="AQ694" s="164" t="b">
        <f t="shared" si="534"/>
        <v>1</v>
      </c>
      <c r="AR694" s="278"/>
      <c r="AS694" s="278"/>
      <c r="AV694" s="42" t="b">
        <f t="shared" ref="AV694" si="537">G694=AU694</f>
        <v>1</v>
      </c>
      <c r="AW694" s="96">
        <f t="shared" ref="AW694:AW733" si="538">I694+L694+O694+R694+U694+X694</f>
        <v>0</v>
      </c>
      <c r="AX694" s="118">
        <f t="shared" ref="AX694:AX716" si="539">H694+K694+N694+Q694+T694+W694</f>
        <v>0</v>
      </c>
      <c r="AY694" s="152" t="b">
        <f t="shared" ref="AY694:AY732" si="540">G694=AX694</f>
        <v>1</v>
      </c>
    </row>
    <row r="695" spans="1:51" s="80" customFormat="1">
      <c r="A695" s="26">
        <v>13</v>
      </c>
      <c r="B695" s="653" t="s">
        <v>372</v>
      </c>
      <c r="C695" s="654"/>
      <c r="D695" s="654"/>
      <c r="E695" s="655"/>
      <c r="F695" s="56">
        <v>22</v>
      </c>
      <c r="G695" s="536">
        <f t="shared" ref="G695:AF695" si="541">G696+G722+G749</f>
        <v>12646998600.450001</v>
      </c>
      <c r="H695" s="17">
        <f t="shared" si="541"/>
        <v>915949100</v>
      </c>
      <c r="I695" s="17" t="e">
        <f t="shared" si="541"/>
        <v>#REF!</v>
      </c>
      <c r="J695" s="17" t="e">
        <f t="shared" si="541"/>
        <v>#REF!</v>
      </c>
      <c r="K695" s="17">
        <f t="shared" si="541"/>
        <v>467439883</v>
      </c>
      <c r="L695" s="17">
        <f t="shared" si="541"/>
        <v>0</v>
      </c>
      <c r="M695" s="17">
        <f t="shared" si="541"/>
        <v>0</v>
      </c>
      <c r="N695" s="17">
        <f t="shared" si="541"/>
        <v>100506500.22</v>
      </c>
      <c r="O695" s="17" t="e">
        <f t="shared" si="541"/>
        <v>#REF!</v>
      </c>
      <c r="P695" s="17" t="e">
        <f t="shared" si="541"/>
        <v>#REF!</v>
      </c>
      <c r="Q695" s="17">
        <f t="shared" si="541"/>
        <v>7500000000</v>
      </c>
      <c r="R695" s="17">
        <f t="shared" si="541"/>
        <v>0</v>
      </c>
      <c r="S695" s="17">
        <f t="shared" si="541"/>
        <v>0</v>
      </c>
      <c r="T695" s="17">
        <f t="shared" si="541"/>
        <v>0</v>
      </c>
      <c r="U695" s="17">
        <f t="shared" si="541"/>
        <v>0</v>
      </c>
      <c r="V695" s="17">
        <f t="shared" si="541"/>
        <v>0</v>
      </c>
      <c r="W695" s="17">
        <f t="shared" si="541"/>
        <v>0</v>
      </c>
      <c r="X695" s="17">
        <f t="shared" si="541"/>
        <v>0</v>
      </c>
      <c r="Y695" s="17">
        <f t="shared" si="541"/>
        <v>0</v>
      </c>
      <c r="Z695" s="17">
        <f t="shared" si="541"/>
        <v>3475917317.23</v>
      </c>
      <c r="AA695" s="17">
        <f t="shared" si="541"/>
        <v>0</v>
      </c>
      <c r="AB695" s="17">
        <f t="shared" si="541"/>
        <v>0</v>
      </c>
      <c r="AC695" s="17">
        <f t="shared" si="541"/>
        <v>0</v>
      </c>
      <c r="AD695" s="17">
        <f t="shared" si="541"/>
        <v>0</v>
      </c>
      <c r="AE695" s="17">
        <f t="shared" si="541"/>
        <v>0</v>
      </c>
      <c r="AF695" s="17">
        <f t="shared" si="541"/>
        <v>187185800</v>
      </c>
      <c r="AG695" s="17"/>
      <c r="AH695" s="17"/>
      <c r="AI695" s="17"/>
      <c r="AJ695" s="372"/>
      <c r="AK695" s="284"/>
      <c r="AL695" s="164"/>
      <c r="AM695" s="328"/>
      <c r="AN695" s="164"/>
      <c r="AO695" s="164"/>
      <c r="AP695" s="284">
        <f t="shared" si="533"/>
        <v>12646998600.449999</v>
      </c>
      <c r="AQ695" s="164" t="b">
        <f t="shared" si="534"/>
        <v>1</v>
      </c>
      <c r="AR695" s="164"/>
      <c r="AS695" s="164"/>
      <c r="AU695" s="335"/>
      <c r="AV695" s="72"/>
      <c r="AW695" s="335"/>
      <c r="AX695" s="336"/>
      <c r="AY695" s="152"/>
    </row>
    <row r="696" spans="1:51" s="110" customFormat="1">
      <c r="A696" s="119"/>
      <c r="B696" s="127" t="s">
        <v>22</v>
      </c>
      <c r="C696" s="630" t="s">
        <v>351</v>
      </c>
      <c r="D696" s="651"/>
      <c r="E696" s="652"/>
      <c r="F696" s="134">
        <v>22001</v>
      </c>
      <c r="G696" s="290">
        <f>G697+G700+G712</f>
        <v>8427122100.4499998</v>
      </c>
      <c r="H696" s="290">
        <f t="shared" ref="H696:AF696" si="542">H697+H700+H712</f>
        <v>50164000</v>
      </c>
      <c r="I696" s="290" t="e">
        <f t="shared" si="542"/>
        <v>#REF!</v>
      </c>
      <c r="J696" s="290" t="e">
        <f t="shared" si="542"/>
        <v>#REF!</v>
      </c>
      <c r="K696" s="290">
        <f t="shared" si="542"/>
        <v>133225000</v>
      </c>
      <c r="L696" s="290">
        <f t="shared" si="542"/>
        <v>0</v>
      </c>
      <c r="M696" s="290">
        <f t="shared" si="542"/>
        <v>0</v>
      </c>
      <c r="N696" s="290">
        <f t="shared" si="542"/>
        <v>8182000.2199999997</v>
      </c>
      <c r="O696" s="290" t="e">
        <f t="shared" si="542"/>
        <v>#REF!</v>
      </c>
      <c r="P696" s="290" t="e">
        <f t="shared" si="542"/>
        <v>#REF!</v>
      </c>
      <c r="Q696" s="116">
        <f t="shared" si="542"/>
        <v>7500000000</v>
      </c>
      <c r="R696" s="290">
        <f t="shared" si="542"/>
        <v>0</v>
      </c>
      <c r="S696" s="290">
        <f t="shared" si="542"/>
        <v>0</v>
      </c>
      <c r="T696" s="290">
        <f t="shared" si="542"/>
        <v>0</v>
      </c>
      <c r="U696" s="290">
        <f t="shared" si="542"/>
        <v>0</v>
      </c>
      <c r="V696" s="290">
        <f t="shared" si="542"/>
        <v>0</v>
      </c>
      <c r="W696" s="290">
        <f t="shared" si="542"/>
        <v>0</v>
      </c>
      <c r="X696" s="290">
        <f t="shared" si="542"/>
        <v>0</v>
      </c>
      <c r="Y696" s="290">
        <f t="shared" si="542"/>
        <v>0</v>
      </c>
      <c r="Z696" s="290">
        <f t="shared" si="542"/>
        <v>576918917.23000002</v>
      </c>
      <c r="AA696" s="290">
        <f t="shared" si="542"/>
        <v>0</v>
      </c>
      <c r="AB696" s="290">
        <f t="shared" si="542"/>
        <v>0</v>
      </c>
      <c r="AC696" s="290">
        <f t="shared" si="542"/>
        <v>0</v>
      </c>
      <c r="AD696" s="290">
        <f t="shared" si="542"/>
        <v>0</v>
      </c>
      <c r="AE696" s="290">
        <f t="shared" si="542"/>
        <v>0</v>
      </c>
      <c r="AF696" s="290">
        <f t="shared" si="542"/>
        <v>158632183</v>
      </c>
      <c r="AG696" s="116">
        <f t="shared" ref="AG696:AH696" si="543">AG697+AG700+AG712</f>
        <v>0</v>
      </c>
      <c r="AH696" s="116">
        <f t="shared" si="543"/>
        <v>0</v>
      </c>
      <c r="AI696" s="94"/>
      <c r="AJ696" s="373"/>
      <c r="AK696" s="284">
        <f t="shared" si="519"/>
        <v>8427122100.4500008</v>
      </c>
      <c r="AL696" s="164" t="b">
        <f t="shared" si="511"/>
        <v>1</v>
      </c>
      <c r="AM696" s="328">
        <f t="shared" si="523"/>
        <v>0</v>
      </c>
      <c r="AN696" s="221"/>
      <c r="AO696" s="221"/>
      <c r="AP696" s="284">
        <f t="shared" si="533"/>
        <v>8427122100.4500008</v>
      </c>
      <c r="AQ696" s="164" t="b">
        <f t="shared" si="534"/>
        <v>1</v>
      </c>
      <c r="AR696" s="221"/>
      <c r="AS696" s="221"/>
      <c r="AT696" s="25"/>
      <c r="AU696" s="111" t="e">
        <f>SUM(I696:X696)</f>
        <v>#REF!</v>
      </c>
      <c r="AV696" s="112" t="e">
        <f t="shared" si="513"/>
        <v>#REF!</v>
      </c>
      <c r="AW696" s="96" t="e">
        <f t="shared" si="538"/>
        <v>#REF!</v>
      </c>
      <c r="AX696" s="118">
        <f t="shared" si="539"/>
        <v>7691571000.2200003</v>
      </c>
      <c r="AY696" s="152" t="b">
        <f t="shared" si="540"/>
        <v>0</v>
      </c>
    </row>
    <row r="697" spans="1:51" s="25" customFormat="1">
      <c r="A697" s="29"/>
      <c r="B697" s="353"/>
      <c r="C697" s="21"/>
      <c r="D697" s="645" t="s">
        <v>14</v>
      </c>
      <c r="E697" s="646"/>
      <c r="F697" s="51" t="s">
        <v>131</v>
      </c>
      <c r="G697" s="52">
        <f>SUM(G698:G699)</f>
        <v>9490000</v>
      </c>
      <c r="H697" s="52">
        <f t="shared" ref="H697:AF697" si="544">SUM(H698:H699)</f>
        <v>0</v>
      </c>
      <c r="I697" s="52" t="e">
        <f t="shared" si="544"/>
        <v>#REF!</v>
      </c>
      <c r="J697" s="52" t="e">
        <f t="shared" si="544"/>
        <v>#REF!</v>
      </c>
      <c r="K697" s="52">
        <f t="shared" si="544"/>
        <v>6990000</v>
      </c>
      <c r="L697" s="52">
        <f t="shared" si="544"/>
        <v>0</v>
      </c>
      <c r="M697" s="52">
        <f t="shared" si="544"/>
        <v>0</v>
      </c>
      <c r="N697" s="52">
        <f t="shared" si="544"/>
        <v>2500000</v>
      </c>
      <c r="O697" s="52" t="e">
        <f t="shared" si="544"/>
        <v>#REF!</v>
      </c>
      <c r="P697" s="52" t="e">
        <f t="shared" si="544"/>
        <v>#REF!</v>
      </c>
      <c r="Q697" s="52">
        <f t="shared" si="544"/>
        <v>0</v>
      </c>
      <c r="R697" s="52">
        <f t="shared" si="544"/>
        <v>0</v>
      </c>
      <c r="S697" s="52">
        <f t="shared" si="544"/>
        <v>0</v>
      </c>
      <c r="T697" s="52">
        <f t="shared" si="544"/>
        <v>0</v>
      </c>
      <c r="U697" s="52">
        <f t="shared" si="544"/>
        <v>0</v>
      </c>
      <c r="V697" s="52">
        <f t="shared" si="544"/>
        <v>0</v>
      </c>
      <c r="W697" s="52">
        <f t="shared" si="544"/>
        <v>0</v>
      </c>
      <c r="X697" s="52">
        <f t="shared" si="544"/>
        <v>0</v>
      </c>
      <c r="Y697" s="52">
        <f t="shared" si="544"/>
        <v>0</v>
      </c>
      <c r="Z697" s="52">
        <f t="shared" si="544"/>
        <v>0</v>
      </c>
      <c r="AA697" s="52">
        <f t="shared" si="544"/>
        <v>0</v>
      </c>
      <c r="AB697" s="52">
        <f t="shared" si="544"/>
        <v>0</v>
      </c>
      <c r="AC697" s="52">
        <f t="shared" si="544"/>
        <v>0</v>
      </c>
      <c r="AD697" s="52">
        <f t="shared" si="544"/>
        <v>0</v>
      </c>
      <c r="AE697" s="52">
        <f t="shared" si="544"/>
        <v>0</v>
      </c>
      <c r="AF697" s="52">
        <f t="shared" si="544"/>
        <v>0</v>
      </c>
      <c r="AG697" s="52">
        <f t="shared" ref="AG697:AH697" si="545">SUM(AG698:AG699)</f>
        <v>0</v>
      </c>
      <c r="AH697" s="52">
        <f t="shared" si="545"/>
        <v>0</v>
      </c>
      <c r="AI697" s="23"/>
      <c r="AJ697" s="373"/>
      <c r="AK697" s="284">
        <f t="shared" si="519"/>
        <v>9490000</v>
      </c>
      <c r="AL697" s="164" t="b">
        <f t="shared" si="511"/>
        <v>1</v>
      </c>
      <c r="AM697" s="328">
        <f t="shared" si="523"/>
        <v>0</v>
      </c>
      <c r="AN697" s="221"/>
      <c r="AO697" s="221"/>
      <c r="AP697" s="284">
        <f t="shared" si="533"/>
        <v>9490000</v>
      </c>
      <c r="AQ697" s="164" t="b">
        <f t="shared" si="534"/>
        <v>1</v>
      </c>
      <c r="AR697" s="221"/>
      <c r="AS697" s="221"/>
      <c r="AU697" s="335" t="e">
        <f t="shared" si="447"/>
        <v>#REF!</v>
      </c>
      <c r="AV697" s="72" t="e">
        <f t="shared" si="513"/>
        <v>#REF!</v>
      </c>
      <c r="AW697" s="335" t="e">
        <f t="shared" si="538"/>
        <v>#REF!</v>
      </c>
      <c r="AX697" s="336">
        <f t="shared" si="539"/>
        <v>9490000</v>
      </c>
      <c r="AY697" s="152" t="b">
        <f t="shared" si="540"/>
        <v>1</v>
      </c>
    </row>
    <row r="698" spans="1:51" s="72" customFormat="1">
      <c r="A698" s="65"/>
      <c r="B698" s="390"/>
      <c r="C698" s="331"/>
      <c r="D698" s="363"/>
      <c r="E698" s="384" t="s">
        <v>164</v>
      </c>
      <c r="F698" s="68" t="s">
        <v>165</v>
      </c>
      <c r="G698" s="69">
        <v>5500000</v>
      </c>
      <c r="H698" s="52"/>
      <c r="I698" s="70" t="e">
        <f>#REF!</f>
        <v>#REF!</v>
      </c>
      <c r="J698" s="53" t="e">
        <f t="shared" ref="J698:J714" si="546">H698-I698</f>
        <v>#REF!</v>
      </c>
      <c r="K698" s="70">
        <v>3000000</v>
      </c>
      <c r="L698" s="70"/>
      <c r="M698" s="70"/>
      <c r="N698" s="70">
        <v>2500000</v>
      </c>
      <c r="O698" s="70" t="e">
        <f>#REF!+10385000+10385000</f>
        <v>#REF!</v>
      </c>
      <c r="P698" s="70" t="e">
        <f>N698-O698</f>
        <v>#REF!</v>
      </c>
      <c r="Q698" s="70"/>
      <c r="R698" s="70"/>
      <c r="S698" s="70"/>
      <c r="T698" s="70"/>
      <c r="U698" s="70"/>
      <c r="V698" s="70"/>
      <c r="W698" s="70"/>
      <c r="X698" s="70"/>
      <c r="Y698" s="70"/>
      <c r="Z698" s="70"/>
      <c r="AA698" s="70"/>
      <c r="AB698" s="70"/>
      <c r="AC698" s="70"/>
      <c r="AD698" s="70"/>
      <c r="AE698" s="70"/>
      <c r="AF698" s="70"/>
      <c r="AG698" s="70"/>
      <c r="AH698" s="70"/>
      <c r="AI698" s="71"/>
      <c r="AJ698" s="374"/>
      <c r="AK698" s="284">
        <f t="shared" si="519"/>
        <v>5500000</v>
      </c>
      <c r="AL698" s="164" t="b">
        <f t="shared" ref="AL698:AL732" si="547">AK698=G698</f>
        <v>1</v>
      </c>
      <c r="AM698" s="328">
        <f t="shared" si="523"/>
        <v>0</v>
      </c>
      <c r="AN698" s="232"/>
      <c r="AO698" s="232"/>
      <c r="AP698" s="284">
        <f t="shared" si="533"/>
        <v>5500000</v>
      </c>
      <c r="AQ698" s="164" t="b">
        <f t="shared" si="534"/>
        <v>1</v>
      </c>
      <c r="AR698" s="232"/>
      <c r="AS698" s="232"/>
      <c r="AU698" s="335" t="e">
        <f t="shared" si="447"/>
        <v>#REF!</v>
      </c>
      <c r="AV698" s="72" t="e">
        <f t="shared" si="513"/>
        <v>#REF!</v>
      </c>
      <c r="AW698" s="335" t="e">
        <f t="shared" si="538"/>
        <v>#REF!</v>
      </c>
      <c r="AX698" s="336">
        <f t="shared" si="539"/>
        <v>5500000</v>
      </c>
      <c r="AY698" s="152" t="b">
        <f t="shared" si="540"/>
        <v>1</v>
      </c>
    </row>
    <row r="699" spans="1:51" s="72" customFormat="1">
      <c r="A699" s="65"/>
      <c r="B699" s="390"/>
      <c r="C699" s="331"/>
      <c r="D699" s="363"/>
      <c r="E699" s="88" t="s">
        <v>166</v>
      </c>
      <c r="F699" s="71" t="s">
        <v>167</v>
      </c>
      <c r="G699" s="69">
        <v>3990000</v>
      </c>
      <c r="H699" s="52"/>
      <c r="I699" s="70"/>
      <c r="J699" s="53">
        <f t="shared" si="546"/>
        <v>0</v>
      </c>
      <c r="K699" s="70">
        <v>3990000</v>
      </c>
      <c r="L699" s="70"/>
      <c r="M699" s="70"/>
      <c r="N699" s="70"/>
      <c r="O699" s="70" t="e">
        <f>#REF!+7030000</f>
        <v>#REF!</v>
      </c>
      <c r="P699" s="70" t="e">
        <f t="shared" ref="P699:P714" si="548">N699-O699</f>
        <v>#REF!</v>
      </c>
      <c r="Q699" s="70"/>
      <c r="R699" s="70"/>
      <c r="S699" s="70"/>
      <c r="T699" s="70"/>
      <c r="U699" s="70"/>
      <c r="V699" s="70"/>
      <c r="W699" s="70"/>
      <c r="X699" s="70"/>
      <c r="Y699" s="70"/>
      <c r="Z699" s="70"/>
      <c r="AA699" s="70"/>
      <c r="AB699" s="70"/>
      <c r="AC699" s="70"/>
      <c r="AD699" s="70"/>
      <c r="AE699" s="70"/>
      <c r="AF699" s="70"/>
      <c r="AG699" s="70"/>
      <c r="AH699" s="70"/>
      <c r="AI699" s="71"/>
      <c r="AJ699" s="374"/>
      <c r="AK699" s="284">
        <f t="shared" si="519"/>
        <v>3990000</v>
      </c>
      <c r="AL699" s="164" t="b">
        <f t="shared" si="547"/>
        <v>1</v>
      </c>
      <c r="AM699" s="328">
        <f t="shared" si="523"/>
        <v>0</v>
      </c>
      <c r="AN699" s="232"/>
      <c r="AO699" s="232"/>
      <c r="AP699" s="284">
        <f t="shared" si="533"/>
        <v>3990000</v>
      </c>
      <c r="AQ699" s="164" t="b">
        <f t="shared" si="534"/>
        <v>1</v>
      </c>
      <c r="AR699" s="232"/>
      <c r="AS699" s="232"/>
      <c r="AU699" s="335" t="e">
        <f t="shared" ref="AU699:AU766" si="549">SUM(I699:X699)</f>
        <v>#REF!</v>
      </c>
      <c r="AV699" s="72" t="e">
        <f t="shared" si="513"/>
        <v>#REF!</v>
      </c>
      <c r="AW699" s="335" t="e">
        <f t="shared" si="538"/>
        <v>#REF!</v>
      </c>
      <c r="AX699" s="336">
        <f t="shared" si="539"/>
        <v>3990000</v>
      </c>
      <c r="AY699" s="152" t="b">
        <f t="shared" si="540"/>
        <v>1</v>
      </c>
    </row>
    <row r="700" spans="1:51" s="54" customFormat="1">
      <c r="A700" s="50"/>
      <c r="B700" s="355"/>
      <c r="C700" s="61"/>
      <c r="D700" s="656" t="s">
        <v>15</v>
      </c>
      <c r="E700" s="657"/>
      <c r="F700" s="81" t="s">
        <v>130</v>
      </c>
      <c r="G700" s="52">
        <f t="shared" ref="G700:AH700" si="550">SUM(G701:G711)</f>
        <v>178668100.44999999</v>
      </c>
      <c r="H700" s="52">
        <f t="shared" si="550"/>
        <v>41200000</v>
      </c>
      <c r="I700" s="52" t="e">
        <f t="shared" si="550"/>
        <v>#REF!</v>
      </c>
      <c r="J700" s="52" t="e">
        <f t="shared" si="550"/>
        <v>#REF!</v>
      </c>
      <c r="K700" s="52">
        <f t="shared" si="550"/>
        <v>126235000</v>
      </c>
      <c r="L700" s="52">
        <f t="shared" si="550"/>
        <v>0</v>
      </c>
      <c r="M700" s="52">
        <f t="shared" si="550"/>
        <v>0</v>
      </c>
      <c r="N700" s="52">
        <f t="shared" si="550"/>
        <v>5682000.2199999997</v>
      </c>
      <c r="O700" s="52" t="e">
        <f t="shared" si="550"/>
        <v>#REF!</v>
      </c>
      <c r="P700" s="52" t="e">
        <f t="shared" si="550"/>
        <v>#REF!</v>
      </c>
      <c r="Q700" s="52">
        <f t="shared" si="550"/>
        <v>0</v>
      </c>
      <c r="R700" s="52">
        <f t="shared" si="550"/>
        <v>0</v>
      </c>
      <c r="S700" s="52">
        <f t="shared" si="550"/>
        <v>0</v>
      </c>
      <c r="T700" s="52">
        <f t="shared" si="550"/>
        <v>0</v>
      </c>
      <c r="U700" s="52">
        <f t="shared" si="550"/>
        <v>0</v>
      </c>
      <c r="V700" s="52">
        <f t="shared" si="550"/>
        <v>0</v>
      </c>
      <c r="W700" s="52">
        <f t="shared" si="550"/>
        <v>0</v>
      </c>
      <c r="X700" s="52">
        <f t="shared" si="550"/>
        <v>0</v>
      </c>
      <c r="Y700" s="52">
        <f t="shared" si="550"/>
        <v>0</v>
      </c>
      <c r="Z700" s="52">
        <f t="shared" si="550"/>
        <v>5551100.2300000004</v>
      </c>
      <c r="AA700" s="52">
        <f t="shared" si="550"/>
        <v>0</v>
      </c>
      <c r="AB700" s="52">
        <f t="shared" si="550"/>
        <v>0</v>
      </c>
      <c r="AC700" s="52">
        <f t="shared" si="550"/>
        <v>0</v>
      </c>
      <c r="AD700" s="52">
        <f t="shared" si="550"/>
        <v>0</v>
      </c>
      <c r="AE700" s="52">
        <f t="shared" si="550"/>
        <v>0</v>
      </c>
      <c r="AF700" s="52">
        <f t="shared" si="550"/>
        <v>0</v>
      </c>
      <c r="AG700" s="52">
        <f t="shared" si="550"/>
        <v>0</v>
      </c>
      <c r="AH700" s="52">
        <f t="shared" si="550"/>
        <v>0</v>
      </c>
      <c r="AI700" s="51"/>
      <c r="AJ700" s="372"/>
      <c r="AK700" s="284">
        <f t="shared" si="519"/>
        <v>178668100.44999999</v>
      </c>
      <c r="AL700" s="164" t="b">
        <f t="shared" si="547"/>
        <v>1</v>
      </c>
      <c r="AM700" s="328">
        <f t="shared" si="523"/>
        <v>0</v>
      </c>
      <c r="AN700" s="200"/>
      <c r="AO700" s="200"/>
      <c r="AP700" s="284">
        <f t="shared" si="533"/>
        <v>178668100.44999999</v>
      </c>
      <c r="AQ700" s="164" t="b">
        <f t="shared" si="534"/>
        <v>1</v>
      </c>
      <c r="AR700" s="200"/>
      <c r="AS700" s="200"/>
      <c r="AU700" s="335" t="e">
        <f>SUM(I700:X700)</f>
        <v>#REF!</v>
      </c>
      <c r="AV700" s="72" t="e">
        <f t="shared" si="513"/>
        <v>#REF!</v>
      </c>
      <c r="AW700" s="335" t="e">
        <f t="shared" si="538"/>
        <v>#REF!</v>
      </c>
      <c r="AX700" s="336">
        <f t="shared" si="539"/>
        <v>173117000.22</v>
      </c>
      <c r="AY700" s="152" t="b">
        <f t="shared" si="540"/>
        <v>0</v>
      </c>
    </row>
    <row r="701" spans="1:51" s="72" customFormat="1">
      <c r="A701" s="65"/>
      <c r="B701" s="390"/>
      <c r="C701" s="331"/>
      <c r="D701" s="331"/>
      <c r="E701" s="67" t="s">
        <v>55</v>
      </c>
      <c r="F701" s="71" t="s">
        <v>56</v>
      </c>
      <c r="G701" s="69">
        <v>6051100</v>
      </c>
      <c r="H701" s="52">
        <v>4000000</v>
      </c>
      <c r="I701" s="70"/>
      <c r="J701" s="53">
        <f t="shared" si="546"/>
        <v>4000000</v>
      </c>
      <c r="K701" s="70"/>
      <c r="L701" s="70">
        <v>0</v>
      </c>
      <c r="M701" s="70"/>
      <c r="N701" s="70"/>
      <c r="O701" s="70" t="e">
        <f>#REF!+2807420</f>
        <v>#REF!</v>
      </c>
      <c r="P701" s="70" t="e">
        <f t="shared" si="548"/>
        <v>#REF!</v>
      </c>
      <c r="Q701" s="70"/>
      <c r="R701" s="70"/>
      <c r="S701" s="70"/>
      <c r="T701" s="70"/>
      <c r="U701" s="70"/>
      <c r="V701" s="70"/>
      <c r="W701" s="70"/>
      <c r="X701" s="70"/>
      <c r="Y701" s="70"/>
      <c r="Z701" s="70">
        <f>G701-H701</f>
        <v>2051100</v>
      </c>
      <c r="AA701" s="70"/>
      <c r="AB701" s="70"/>
      <c r="AC701" s="70"/>
      <c r="AD701" s="70"/>
      <c r="AE701" s="70"/>
      <c r="AF701" s="70"/>
      <c r="AG701" s="70"/>
      <c r="AH701" s="70"/>
      <c r="AI701" s="71"/>
      <c r="AJ701" s="374"/>
      <c r="AK701" s="284">
        <f t="shared" si="519"/>
        <v>6051100</v>
      </c>
      <c r="AL701" s="164" t="b">
        <f t="shared" si="547"/>
        <v>1</v>
      </c>
      <c r="AM701" s="328">
        <f t="shared" si="523"/>
        <v>0</v>
      </c>
      <c r="AN701" s="232"/>
      <c r="AO701" s="232"/>
      <c r="AP701" s="284">
        <f t="shared" si="533"/>
        <v>6051100</v>
      </c>
      <c r="AQ701" s="164" t="b">
        <f t="shared" si="534"/>
        <v>1</v>
      </c>
      <c r="AR701" s="232"/>
      <c r="AS701" s="232"/>
      <c r="AU701" s="335" t="e">
        <f t="shared" si="549"/>
        <v>#REF!</v>
      </c>
      <c r="AV701" s="72" t="e">
        <f t="shared" si="513"/>
        <v>#REF!</v>
      </c>
      <c r="AW701" s="335" t="e">
        <f t="shared" si="538"/>
        <v>#REF!</v>
      </c>
      <c r="AX701" s="336">
        <f t="shared" si="539"/>
        <v>4000000</v>
      </c>
      <c r="AY701" s="152" t="b">
        <f t="shared" si="540"/>
        <v>0</v>
      </c>
    </row>
    <row r="702" spans="1:51" s="72" customFormat="1">
      <c r="A702" s="65"/>
      <c r="B702" s="390"/>
      <c r="C702" s="331"/>
      <c r="D702" s="331"/>
      <c r="E702" s="88" t="s">
        <v>16</v>
      </c>
      <c r="F702" s="71" t="s">
        <v>19</v>
      </c>
      <c r="G702" s="69">
        <v>135000</v>
      </c>
      <c r="H702" s="52"/>
      <c r="I702" s="70"/>
      <c r="J702" s="53">
        <f t="shared" si="546"/>
        <v>0</v>
      </c>
      <c r="K702" s="70">
        <v>135000</v>
      </c>
      <c r="L702" s="70">
        <v>0</v>
      </c>
      <c r="M702" s="70"/>
      <c r="N702" s="70"/>
      <c r="O702" s="70" t="e">
        <f>#REF!+420000</f>
        <v>#REF!</v>
      </c>
      <c r="P702" s="70" t="e">
        <f t="shared" si="548"/>
        <v>#REF!</v>
      </c>
      <c r="Q702" s="70"/>
      <c r="R702" s="70"/>
      <c r="S702" s="70"/>
      <c r="T702" s="70"/>
      <c r="U702" s="70"/>
      <c r="V702" s="70"/>
      <c r="W702" s="70"/>
      <c r="X702" s="70"/>
      <c r="Y702" s="70"/>
      <c r="Z702" s="70"/>
      <c r="AA702" s="70"/>
      <c r="AB702" s="70"/>
      <c r="AC702" s="70"/>
      <c r="AD702" s="70"/>
      <c r="AE702" s="70"/>
      <c r="AF702" s="70"/>
      <c r="AG702" s="70"/>
      <c r="AH702" s="70"/>
      <c r="AI702" s="71"/>
      <c r="AJ702" s="374"/>
      <c r="AK702" s="284">
        <f t="shared" si="519"/>
        <v>135000</v>
      </c>
      <c r="AL702" s="164" t="b">
        <f t="shared" si="547"/>
        <v>1</v>
      </c>
      <c r="AM702" s="328">
        <f t="shared" si="523"/>
        <v>0</v>
      </c>
      <c r="AN702" s="232"/>
      <c r="AO702" s="232"/>
      <c r="AP702" s="284">
        <f t="shared" si="533"/>
        <v>135000</v>
      </c>
      <c r="AQ702" s="164" t="b">
        <f t="shared" si="534"/>
        <v>1</v>
      </c>
      <c r="AR702" s="232"/>
      <c r="AS702" s="232"/>
      <c r="AU702" s="335" t="e">
        <f t="shared" si="549"/>
        <v>#REF!</v>
      </c>
      <c r="AV702" s="72" t="e">
        <f t="shared" si="513"/>
        <v>#REF!</v>
      </c>
      <c r="AW702" s="335" t="e">
        <f t="shared" si="538"/>
        <v>#REF!</v>
      </c>
      <c r="AX702" s="336">
        <f t="shared" si="539"/>
        <v>135000</v>
      </c>
      <c r="AY702" s="152" t="b">
        <f t="shared" si="540"/>
        <v>1</v>
      </c>
    </row>
    <row r="703" spans="1:51" s="72" customFormat="1">
      <c r="A703" s="65"/>
      <c r="B703" s="390"/>
      <c r="C703" s="331"/>
      <c r="D703" s="331"/>
      <c r="E703" s="88" t="s">
        <v>352</v>
      </c>
      <c r="F703" s="71" t="s">
        <v>353</v>
      </c>
      <c r="G703" s="69">
        <v>500000</v>
      </c>
      <c r="H703" s="52"/>
      <c r="I703" s="70" t="e">
        <f>#REF!</f>
        <v>#REF!</v>
      </c>
      <c r="J703" s="53" t="e">
        <f t="shared" si="546"/>
        <v>#REF!</v>
      </c>
      <c r="K703" s="70">
        <v>500000</v>
      </c>
      <c r="L703" s="70">
        <v>0</v>
      </c>
      <c r="M703" s="70"/>
      <c r="N703" s="70"/>
      <c r="O703" s="70" t="e">
        <f>#REF!+4387500</f>
        <v>#REF!</v>
      </c>
      <c r="P703" s="70" t="e">
        <f t="shared" si="548"/>
        <v>#REF!</v>
      </c>
      <c r="Q703" s="70"/>
      <c r="R703" s="70"/>
      <c r="S703" s="70"/>
      <c r="T703" s="70"/>
      <c r="U703" s="70"/>
      <c r="V703" s="70"/>
      <c r="W703" s="70"/>
      <c r="X703" s="70"/>
      <c r="Y703" s="70"/>
      <c r="Z703" s="70"/>
      <c r="AA703" s="70"/>
      <c r="AB703" s="70"/>
      <c r="AC703" s="70"/>
      <c r="AD703" s="70"/>
      <c r="AE703" s="70"/>
      <c r="AF703" s="70"/>
      <c r="AG703" s="70"/>
      <c r="AH703" s="70"/>
      <c r="AI703" s="71"/>
      <c r="AJ703" s="374"/>
      <c r="AK703" s="284">
        <f t="shared" si="519"/>
        <v>500000</v>
      </c>
      <c r="AL703" s="164" t="b">
        <f t="shared" si="547"/>
        <v>1</v>
      </c>
      <c r="AM703" s="328">
        <f t="shared" si="523"/>
        <v>0</v>
      </c>
      <c r="AN703" s="232"/>
      <c r="AO703" s="232"/>
      <c r="AP703" s="284">
        <f t="shared" si="533"/>
        <v>500000</v>
      </c>
      <c r="AQ703" s="164" t="b">
        <f t="shared" si="534"/>
        <v>1</v>
      </c>
      <c r="AR703" s="232"/>
      <c r="AS703" s="232"/>
      <c r="AU703" s="335" t="e">
        <f t="shared" si="549"/>
        <v>#REF!</v>
      </c>
      <c r="AV703" s="72" t="e">
        <f t="shared" si="513"/>
        <v>#REF!</v>
      </c>
      <c r="AW703" s="335" t="e">
        <f t="shared" si="538"/>
        <v>#REF!</v>
      </c>
      <c r="AX703" s="336">
        <f t="shared" si="539"/>
        <v>500000</v>
      </c>
      <c r="AY703" s="152" t="b">
        <f t="shared" si="540"/>
        <v>1</v>
      </c>
    </row>
    <row r="704" spans="1:51" s="72" customFormat="1">
      <c r="A704" s="65"/>
      <c r="B704" s="390"/>
      <c r="C704" s="331"/>
      <c r="D704" s="363"/>
      <c r="E704" s="384" t="s">
        <v>197</v>
      </c>
      <c r="F704" s="68" t="s">
        <v>354</v>
      </c>
      <c r="G704" s="241">
        <v>9000000</v>
      </c>
      <c r="H704" s="52">
        <v>9000000</v>
      </c>
      <c r="I704" s="70" t="e">
        <f>#REF!</f>
        <v>#REF!</v>
      </c>
      <c r="J704" s="53" t="e">
        <f t="shared" si="546"/>
        <v>#REF!</v>
      </c>
      <c r="K704" s="70"/>
      <c r="L704" s="70"/>
      <c r="M704" s="70"/>
      <c r="N704" s="70"/>
      <c r="O704" s="70" t="e">
        <f>#REF!+124810000+117463333</f>
        <v>#REF!</v>
      </c>
      <c r="P704" s="70" t="e">
        <f t="shared" si="548"/>
        <v>#REF!</v>
      </c>
      <c r="Q704" s="70"/>
      <c r="R704" s="70"/>
      <c r="S704" s="70"/>
      <c r="T704" s="70"/>
      <c r="U704" s="70"/>
      <c r="V704" s="70"/>
      <c r="W704" s="70"/>
      <c r="X704" s="70"/>
      <c r="Y704" s="70"/>
      <c r="Z704" s="70"/>
      <c r="AA704" s="70"/>
      <c r="AB704" s="70"/>
      <c r="AC704" s="70"/>
      <c r="AD704" s="70"/>
      <c r="AE704" s="70"/>
      <c r="AF704" s="70"/>
      <c r="AG704" s="70"/>
      <c r="AH704" s="70"/>
      <c r="AI704" s="71"/>
      <c r="AJ704" s="374"/>
      <c r="AK704" s="284">
        <f t="shared" si="519"/>
        <v>9000000</v>
      </c>
      <c r="AL704" s="164" t="b">
        <f t="shared" si="547"/>
        <v>1</v>
      </c>
      <c r="AM704" s="328">
        <f t="shared" si="523"/>
        <v>0</v>
      </c>
      <c r="AN704" s="232"/>
      <c r="AO704" s="232"/>
      <c r="AP704" s="284">
        <f t="shared" si="533"/>
        <v>9000000</v>
      </c>
      <c r="AQ704" s="164" t="b">
        <f t="shared" si="534"/>
        <v>1</v>
      </c>
      <c r="AR704" s="232"/>
      <c r="AS704" s="232"/>
      <c r="AU704" s="335" t="e">
        <f t="shared" si="549"/>
        <v>#REF!</v>
      </c>
      <c r="AV704" s="72" t="e">
        <f t="shared" si="513"/>
        <v>#REF!</v>
      </c>
      <c r="AW704" s="335" t="e">
        <f t="shared" si="538"/>
        <v>#REF!</v>
      </c>
      <c r="AX704" s="336">
        <f t="shared" si="539"/>
        <v>9000000</v>
      </c>
      <c r="AY704" s="152" t="b">
        <f t="shared" si="540"/>
        <v>1</v>
      </c>
    </row>
    <row r="705" spans="1:51" s="72" customFormat="1">
      <c r="A705" s="65"/>
      <c r="B705" s="66"/>
      <c r="C705" s="331"/>
      <c r="D705" s="331"/>
      <c r="E705" s="67" t="s">
        <v>17</v>
      </c>
      <c r="F705" s="68" t="s">
        <v>18</v>
      </c>
      <c r="G705" s="241">
        <v>100800000</v>
      </c>
      <c r="H705" s="52">
        <v>25200000</v>
      </c>
      <c r="I705" s="70">
        <f>2402400+597600</f>
        <v>3000000</v>
      </c>
      <c r="J705" s="53">
        <f t="shared" si="546"/>
        <v>22200000</v>
      </c>
      <c r="K705" s="70">
        <f>G705-H705</f>
        <v>75600000</v>
      </c>
      <c r="L705" s="70">
        <v>0</v>
      </c>
      <c r="M705" s="70"/>
      <c r="N705" s="70"/>
      <c r="O705" s="70">
        <f>770000+1034800</f>
        <v>1804800</v>
      </c>
      <c r="P705" s="70">
        <f t="shared" si="548"/>
        <v>-1804800</v>
      </c>
      <c r="Q705" s="70"/>
      <c r="R705" s="70"/>
      <c r="S705" s="70"/>
      <c r="T705" s="70"/>
      <c r="U705" s="70"/>
      <c r="V705" s="70"/>
      <c r="W705" s="70"/>
      <c r="X705" s="70"/>
      <c r="Y705" s="70"/>
      <c r="Z705" s="70"/>
      <c r="AA705" s="70"/>
      <c r="AB705" s="70"/>
      <c r="AC705" s="70"/>
      <c r="AD705" s="70"/>
      <c r="AE705" s="70"/>
      <c r="AF705" s="70"/>
      <c r="AG705" s="70"/>
      <c r="AH705" s="70"/>
      <c r="AI705" s="71"/>
      <c r="AJ705" s="374"/>
      <c r="AK705" s="284">
        <f t="shared" si="519"/>
        <v>100800000</v>
      </c>
      <c r="AL705" s="164" t="b">
        <f t="shared" si="547"/>
        <v>1</v>
      </c>
      <c r="AM705" s="328">
        <f t="shared" si="523"/>
        <v>0</v>
      </c>
      <c r="AN705" s="232"/>
      <c r="AO705" s="232"/>
      <c r="AP705" s="284">
        <f t="shared" si="533"/>
        <v>100800000</v>
      </c>
      <c r="AQ705" s="164" t="b">
        <f t="shared" si="534"/>
        <v>1</v>
      </c>
      <c r="AR705" s="232"/>
      <c r="AS705" s="232"/>
      <c r="AU705" s="335">
        <f t="shared" si="549"/>
        <v>100800000</v>
      </c>
      <c r="AV705" s="72" t="b">
        <f t="shared" si="513"/>
        <v>1</v>
      </c>
      <c r="AW705" s="335">
        <f t="shared" si="538"/>
        <v>4804800</v>
      </c>
      <c r="AX705" s="336">
        <f t="shared" si="539"/>
        <v>100800000</v>
      </c>
      <c r="AY705" s="152" t="b">
        <f t="shared" si="540"/>
        <v>1</v>
      </c>
    </row>
    <row r="706" spans="1:51" s="72" customFormat="1">
      <c r="A706" s="65"/>
      <c r="B706" s="66"/>
      <c r="C706" s="428"/>
      <c r="D706" s="428"/>
      <c r="E706" s="487" t="s">
        <v>108</v>
      </c>
      <c r="F706" s="475" t="s">
        <v>109</v>
      </c>
      <c r="G706" s="241">
        <v>400000</v>
      </c>
      <c r="H706" s="52">
        <v>400000</v>
      </c>
      <c r="I706" s="70"/>
      <c r="J706" s="53"/>
      <c r="K706" s="70"/>
      <c r="L706" s="70"/>
      <c r="M706" s="70"/>
      <c r="N706" s="70"/>
      <c r="O706" s="70"/>
      <c r="P706" s="70"/>
      <c r="Q706" s="70"/>
      <c r="R706" s="70"/>
      <c r="S706" s="70"/>
      <c r="T706" s="70"/>
      <c r="U706" s="70"/>
      <c r="V706" s="70"/>
      <c r="W706" s="70"/>
      <c r="X706" s="70"/>
      <c r="Y706" s="70"/>
      <c r="Z706" s="70"/>
      <c r="AA706" s="70"/>
      <c r="AB706" s="70"/>
      <c r="AC706" s="70"/>
      <c r="AD706" s="70"/>
      <c r="AE706" s="70"/>
      <c r="AF706" s="70"/>
      <c r="AG706" s="70"/>
      <c r="AH706" s="70"/>
      <c r="AI706" s="71"/>
      <c r="AJ706" s="374"/>
      <c r="AK706" s="284"/>
      <c r="AL706" s="164"/>
      <c r="AM706" s="328"/>
      <c r="AN706" s="232"/>
      <c r="AO706" s="232"/>
      <c r="AP706" s="284">
        <f t="shared" si="533"/>
        <v>400000</v>
      </c>
      <c r="AQ706" s="164" t="b">
        <f t="shared" si="534"/>
        <v>1</v>
      </c>
      <c r="AR706" s="232"/>
      <c r="AS706" s="232"/>
      <c r="AU706" s="335"/>
      <c r="AW706" s="335"/>
      <c r="AX706" s="336"/>
      <c r="AY706" s="152"/>
    </row>
    <row r="707" spans="1:51" s="72" customFormat="1">
      <c r="A707" s="65"/>
      <c r="B707" s="66"/>
      <c r="C707" s="331"/>
      <c r="D707" s="331"/>
      <c r="E707" s="88" t="s">
        <v>59</v>
      </c>
      <c r="F707" s="71" t="s">
        <v>60</v>
      </c>
      <c r="G707" s="241">
        <v>600000</v>
      </c>
      <c r="H707" s="52"/>
      <c r="I707" s="70"/>
      <c r="J707" s="53"/>
      <c r="K707" s="70"/>
      <c r="L707" s="70"/>
      <c r="M707" s="70"/>
      <c r="N707" s="70">
        <v>600000</v>
      </c>
      <c r="O707" s="70"/>
      <c r="P707" s="70">
        <f t="shared" si="548"/>
        <v>600000</v>
      </c>
      <c r="Q707" s="70"/>
      <c r="R707" s="70"/>
      <c r="S707" s="70"/>
      <c r="T707" s="70"/>
      <c r="U707" s="70"/>
      <c r="V707" s="70"/>
      <c r="W707" s="70"/>
      <c r="X707" s="70"/>
      <c r="Y707" s="70"/>
      <c r="Z707" s="70"/>
      <c r="AA707" s="70"/>
      <c r="AB707" s="70"/>
      <c r="AC707" s="70"/>
      <c r="AD707" s="70"/>
      <c r="AE707" s="70"/>
      <c r="AF707" s="70"/>
      <c r="AG707" s="70"/>
      <c r="AH707" s="70"/>
      <c r="AI707" s="71"/>
      <c r="AJ707" s="374"/>
      <c r="AK707" s="284"/>
      <c r="AL707" s="164"/>
      <c r="AM707" s="328"/>
      <c r="AN707" s="232"/>
      <c r="AO707" s="232"/>
      <c r="AP707" s="284">
        <f t="shared" si="533"/>
        <v>600000</v>
      </c>
      <c r="AQ707" s="164" t="b">
        <f t="shared" si="534"/>
        <v>1</v>
      </c>
      <c r="AR707" s="232"/>
      <c r="AS707" s="232"/>
      <c r="AU707" s="335"/>
      <c r="AW707" s="335"/>
      <c r="AX707" s="336"/>
      <c r="AY707" s="152"/>
    </row>
    <row r="708" spans="1:51" s="72" customFormat="1">
      <c r="A708" s="65"/>
      <c r="B708" s="66"/>
      <c r="C708" s="331"/>
      <c r="D708" s="331"/>
      <c r="E708" s="88" t="s">
        <v>125</v>
      </c>
      <c r="F708" s="71" t="s">
        <v>126</v>
      </c>
      <c r="G708" s="241">
        <v>4687500</v>
      </c>
      <c r="H708" s="52">
        <v>1000000</v>
      </c>
      <c r="I708" s="70"/>
      <c r="J708" s="53"/>
      <c r="K708" s="70"/>
      <c r="L708" s="70"/>
      <c r="M708" s="70"/>
      <c r="N708" s="70">
        <f>G708-H708</f>
        <v>3687500</v>
      </c>
      <c r="O708" s="70"/>
      <c r="P708" s="70">
        <f t="shared" si="548"/>
        <v>3687500</v>
      </c>
      <c r="Q708" s="70"/>
      <c r="R708" s="70"/>
      <c r="S708" s="70"/>
      <c r="T708" s="70"/>
      <c r="U708" s="70"/>
      <c r="V708" s="70"/>
      <c r="W708" s="70"/>
      <c r="X708" s="70"/>
      <c r="Y708" s="70"/>
      <c r="Z708" s="70"/>
      <c r="AA708" s="70"/>
      <c r="AB708" s="70"/>
      <c r="AC708" s="70"/>
      <c r="AD708" s="70"/>
      <c r="AE708" s="70"/>
      <c r="AF708" s="70"/>
      <c r="AG708" s="70"/>
      <c r="AH708" s="70"/>
      <c r="AI708" s="71"/>
      <c r="AJ708" s="374"/>
      <c r="AK708" s="284"/>
      <c r="AL708" s="164"/>
      <c r="AM708" s="328"/>
      <c r="AN708" s="232"/>
      <c r="AO708" s="232"/>
      <c r="AP708" s="284">
        <f t="shared" si="533"/>
        <v>4687500</v>
      </c>
      <c r="AQ708" s="164" t="b">
        <f t="shared" si="534"/>
        <v>1</v>
      </c>
      <c r="AR708" s="232"/>
      <c r="AS708" s="232"/>
      <c r="AU708" s="335"/>
      <c r="AW708" s="335"/>
      <c r="AX708" s="336"/>
      <c r="AY708" s="152"/>
    </row>
    <row r="709" spans="1:51" s="72" customFormat="1">
      <c r="A709" s="65"/>
      <c r="B709" s="66"/>
      <c r="C709" s="428"/>
      <c r="D709" s="428"/>
      <c r="E709" s="88" t="s">
        <v>61</v>
      </c>
      <c r="F709" s="71" t="s">
        <v>62</v>
      </c>
      <c r="G709" s="241">
        <v>3500000</v>
      </c>
      <c r="H709" s="52">
        <v>600000</v>
      </c>
      <c r="I709" s="70"/>
      <c r="J709" s="53"/>
      <c r="K709" s="70"/>
      <c r="L709" s="70"/>
      <c r="M709" s="70"/>
      <c r="N709" s="70">
        <v>400000</v>
      </c>
      <c r="O709" s="70"/>
      <c r="P709" s="70"/>
      <c r="Q709" s="70"/>
      <c r="R709" s="70"/>
      <c r="S709" s="70"/>
      <c r="T709" s="70"/>
      <c r="U709" s="70"/>
      <c r="V709" s="70"/>
      <c r="W709" s="70"/>
      <c r="X709" s="70"/>
      <c r="Y709" s="70"/>
      <c r="Z709" s="70">
        <f>G709-H709-N709</f>
        <v>2500000</v>
      </c>
      <c r="AA709" s="70"/>
      <c r="AB709" s="70"/>
      <c r="AC709" s="70"/>
      <c r="AD709" s="70"/>
      <c r="AE709" s="70"/>
      <c r="AF709" s="70"/>
      <c r="AG709" s="70"/>
      <c r="AH709" s="70"/>
      <c r="AI709" s="71"/>
      <c r="AJ709" s="374"/>
      <c r="AK709" s="284"/>
      <c r="AL709" s="164"/>
      <c r="AM709" s="328"/>
      <c r="AN709" s="232"/>
      <c r="AO709" s="232"/>
      <c r="AP709" s="284">
        <f t="shared" si="533"/>
        <v>3500000</v>
      </c>
      <c r="AQ709" s="164" t="b">
        <f t="shared" si="534"/>
        <v>1</v>
      </c>
      <c r="AR709" s="232"/>
      <c r="AS709" s="232"/>
      <c r="AU709" s="335"/>
      <c r="AW709" s="335"/>
      <c r="AX709" s="336"/>
      <c r="AY709" s="152"/>
    </row>
    <row r="710" spans="1:51" s="72" customFormat="1">
      <c r="A710" s="65"/>
      <c r="B710" s="66"/>
      <c r="C710" s="331"/>
      <c r="D710" s="331"/>
      <c r="E710" s="67" t="s">
        <v>185</v>
      </c>
      <c r="F710" s="68" t="s">
        <v>186</v>
      </c>
      <c r="G710" s="241">
        <v>50000000</v>
      </c>
      <c r="H710" s="52"/>
      <c r="I710" s="70" t="e">
        <f>#REF!</f>
        <v>#REF!</v>
      </c>
      <c r="J710" s="53" t="e">
        <f t="shared" si="546"/>
        <v>#REF!</v>
      </c>
      <c r="K710" s="70">
        <v>50000000</v>
      </c>
      <c r="L710" s="70">
        <v>0</v>
      </c>
      <c r="M710" s="70"/>
      <c r="N710" s="70"/>
      <c r="O710" s="70" t="e">
        <f>#REF!</f>
        <v>#REF!</v>
      </c>
      <c r="P710" s="70" t="e">
        <f t="shared" si="548"/>
        <v>#REF!</v>
      </c>
      <c r="Q710" s="70"/>
      <c r="R710" s="70"/>
      <c r="S710" s="70"/>
      <c r="T710" s="70"/>
      <c r="U710" s="70"/>
      <c r="V710" s="70"/>
      <c r="W710" s="70"/>
      <c r="X710" s="70"/>
      <c r="Y710" s="70"/>
      <c r="Z710" s="70"/>
      <c r="AA710" s="70"/>
      <c r="AB710" s="70"/>
      <c r="AC710" s="70"/>
      <c r="AD710" s="70"/>
      <c r="AE710" s="70"/>
      <c r="AF710" s="70"/>
      <c r="AG710" s="70"/>
      <c r="AH710" s="70"/>
      <c r="AI710" s="71"/>
      <c r="AJ710" s="374"/>
      <c r="AK710" s="284">
        <f t="shared" si="519"/>
        <v>50000000</v>
      </c>
      <c r="AL710" s="164" t="b">
        <f t="shared" si="547"/>
        <v>1</v>
      </c>
      <c r="AM710" s="328">
        <f t="shared" si="523"/>
        <v>0</v>
      </c>
      <c r="AN710" s="232"/>
      <c r="AO710" s="232"/>
      <c r="AP710" s="284">
        <f t="shared" si="533"/>
        <v>50000000</v>
      </c>
      <c r="AQ710" s="164" t="b">
        <f t="shared" si="534"/>
        <v>1</v>
      </c>
      <c r="AR710" s="232"/>
      <c r="AS710" s="232"/>
      <c r="AU710" s="335" t="e">
        <f t="shared" si="549"/>
        <v>#REF!</v>
      </c>
      <c r="AV710" s="72" t="e">
        <f t="shared" si="513"/>
        <v>#REF!</v>
      </c>
      <c r="AW710" s="335" t="e">
        <f t="shared" si="538"/>
        <v>#REF!</v>
      </c>
      <c r="AX710" s="336">
        <f t="shared" si="539"/>
        <v>50000000</v>
      </c>
      <c r="AY710" s="152" t="b">
        <f t="shared" si="540"/>
        <v>1</v>
      </c>
    </row>
    <row r="711" spans="1:51" s="72" customFormat="1">
      <c r="A711" s="65"/>
      <c r="B711" s="66"/>
      <c r="C711" s="331"/>
      <c r="D711" s="331"/>
      <c r="E711" s="67" t="s">
        <v>20</v>
      </c>
      <c r="F711" s="68" t="s">
        <v>21</v>
      </c>
      <c r="G711" s="534">
        <v>2994500.45</v>
      </c>
      <c r="H711" s="52">
        <v>1000000</v>
      </c>
      <c r="I711" s="239" t="e">
        <f>#REF!</f>
        <v>#REF!</v>
      </c>
      <c r="J711" s="53" t="e">
        <f t="shared" si="546"/>
        <v>#REF!</v>
      </c>
      <c r="K711" s="239"/>
      <c r="L711" s="70">
        <v>0</v>
      </c>
      <c r="M711" s="70"/>
      <c r="N711" s="156">
        <v>994500.22</v>
      </c>
      <c r="O711" s="272" t="e">
        <f>#REF!+14798250</f>
        <v>#REF!</v>
      </c>
      <c r="P711" s="70" t="e">
        <f t="shared" si="548"/>
        <v>#REF!</v>
      </c>
      <c r="Q711" s="156"/>
      <c r="R711" s="156"/>
      <c r="S711" s="156">
        <f>Q711-R711</f>
        <v>0</v>
      </c>
      <c r="T711" s="156"/>
      <c r="U711" s="70"/>
      <c r="V711" s="70"/>
      <c r="W711" s="70"/>
      <c r="X711" s="70"/>
      <c r="Y711" s="70"/>
      <c r="Z711" s="156">
        <v>1000000.23</v>
      </c>
      <c r="AA711" s="70"/>
      <c r="AB711" s="70"/>
      <c r="AC711" s="70"/>
      <c r="AD711" s="70"/>
      <c r="AE711" s="70"/>
      <c r="AF711" s="70"/>
      <c r="AG711" s="70"/>
      <c r="AH711" s="70"/>
      <c r="AI711" s="71"/>
      <c r="AJ711" s="374"/>
      <c r="AK711" s="284">
        <f>H711+K711+N711+Q711+T711+W711+Z711+AC711+AF711</f>
        <v>2994500.45</v>
      </c>
      <c r="AL711" s="164" t="b">
        <f t="shared" si="547"/>
        <v>1</v>
      </c>
      <c r="AM711" s="328">
        <f>G711-AK711</f>
        <v>0</v>
      </c>
      <c r="AN711" s="232"/>
      <c r="AO711" s="232"/>
      <c r="AP711" s="284">
        <f t="shared" si="533"/>
        <v>2994500.45</v>
      </c>
      <c r="AQ711" s="164" t="b">
        <f t="shared" si="534"/>
        <v>1</v>
      </c>
      <c r="AR711" s="232"/>
      <c r="AS711" s="232"/>
      <c r="AU711" s="335" t="e">
        <f t="shared" si="549"/>
        <v>#REF!</v>
      </c>
      <c r="AV711" s="72" t="e">
        <f t="shared" si="513"/>
        <v>#REF!</v>
      </c>
      <c r="AW711" s="335" t="e">
        <f t="shared" si="538"/>
        <v>#REF!</v>
      </c>
      <c r="AX711" s="336">
        <f t="shared" si="539"/>
        <v>1994500.22</v>
      </c>
      <c r="AY711" s="152" t="b">
        <f t="shared" si="540"/>
        <v>0</v>
      </c>
    </row>
    <row r="712" spans="1:51" s="54" customFormat="1">
      <c r="A712" s="50"/>
      <c r="B712" s="60"/>
      <c r="C712" s="61"/>
      <c r="D712" s="645" t="s">
        <v>69</v>
      </c>
      <c r="E712" s="646"/>
      <c r="F712" s="81" t="s">
        <v>132</v>
      </c>
      <c r="G712" s="52">
        <f>G714+G713</f>
        <v>8238964000</v>
      </c>
      <c r="H712" s="52">
        <f t="shared" ref="H712:AF712" si="551">H714+H713</f>
        <v>8964000</v>
      </c>
      <c r="I712" s="52">
        <f t="shared" si="551"/>
        <v>0</v>
      </c>
      <c r="J712" s="52">
        <f t="shared" si="551"/>
        <v>0</v>
      </c>
      <c r="K712" s="52">
        <f t="shared" si="551"/>
        <v>0</v>
      </c>
      <c r="L712" s="52">
        <f t="shared" si="551"/>
        <v>0</v>
      </c>
      <c r="M712" s="52">
        <f t="shared" si="551"/>
        <v>0</v>
      </c>
      <c r="N712" s="52">
        <f t="shared" si="551"/>
        <v>0</v>
      </c>
      <c r="O712" s="52">
        <f t="shared" si="551"/>
        <v>196679000</v>
      </c>
      <c r="P712" s="52">
        <f t="shared" si="551"/>
        <v>-196679000</v>
      </c>
      <c r="Q712" s="52">
        <f>Q714+Q713</f>
        <v>7500000000</v>
      </c>
      <c r="R712" s="52">
        <f t="shared" ref="R712:Z712" si="552">R714+R713</f>
        <v>0</v>
      </c>
      <c r="S712" s="52">
        <f t="shared" si="552"/>
        <v>0</v>
      </c>
      <c r="T712" s="52">
        <f t="shared" si="552"/>
        <v>0</v>
      </c>
      <c r="U712" s="52">
        <f t="shared" si="552"/>
        <v>0</v>
      </c>
      <c r="V712" s="52">
        <f t="shared" si="552"/>
        <v>0</v>
      </c>
      <c r="W712" s="52">
        <f t="shared" si="552"/>
        <v>0</v>
      </c>
      <c r="X712" s="52">
        <f t="shared" si="552"/>
        <v>0</v>
      </c>
      <c r="Y712" s="52">
        <f t="shared" si="552"/>
        <v>0</v>
      </c>
      <c r="Z712" s="52">
        <f t="shared" si="552"/>
        <v>571367817</v>
      </c>
      <c r="AA712" s="52">
        <f t="shared" si="551"/>
        <v>0</v>
      </c>
      <c r="AB712" s="52">
        <f t="shared" si="551"/>
        <v>0</v>
      </c>
      <c r="AC712" s="52">
        <f t="shared" si="551"/>
        <v>0</v>
      </c>
      <c r="AD712" s="52">
        <f t="shared" si="551"/>
        <v>0</v>
      </c>
      <c r="AE712" s="52">
        <f t="shared" si="551"/>
        <v>0</v>
      </c>
      <c r="AF712" s="52">
        <f t="shared" si="551"/>
        <v>158632183</v>
      </c>
      <c r="AG712" s="53"/>
      <c r="AH712" s="53"/>
      <c r="AI712" s="51"/>
      <c r="AJ712" s="372"/>
      <c r="AK712" s="284">
        <f t="shared" si="519"/>
        <v>8238964000</v>
      </c>
      <c r="AL712" s="164" t="b">
        <f t="shared" si="547"/>
        <v>1</v>
      </c>
      <c r="AM712" s="328">
        <f t="shared" si="523"/>
        <v>0</v>
      </c>
      <c r="AN712" s="200"/>
      <c r="AO712" s="200"/>
      <c r="AP712" s="284">
        <f t="shared" si="533"/>
        <v>8238964000</v>
      </c>
      <c r="AQ712" s="164" t="b">
        <f t="shared" si="534"/>
        <v>1</v>
      </c>
      <c r="AR712" s="200"/>
      <c r="AS712" s="200"/>
      <c r="AU712" s="335">
        <f t="shared" si="549"/>
        <v>7500000000</v>
      </c>
      <c r="AV712" s="72" t="b">
        <f t="shared" si="513"/>
        <v>0</v>
      </c>
      <c r="AW712" s="335">
        <f t="shared" si="538"/>
        <v>196679000</v>
      </c>
      <c r="AX712" s="336">
        <f t="shared" si="539"/>
        <v>7508964000</v>
      </c>
      <c r="AY712" s="152" t="b">
        <f t="shared" si="540"/>
        <v>0</v>
      </c>
    </row>
    <row r="713" spans="1:51" s="54" customFormat="1" ht="30">
      <c r="A713" s="50"/>
      <c r="B713" s="60"/>
      <c r="C713" s="61"/>
      <c r="D713" s="330"/>
      <c r="E713" s="574" t="s">
        <v>199</v>
      </c>
      <c r="F713" s="68" t="s">
        <v>200</v>
      </c>
      <c r="G713" s="52">
        <v>8238964000</v>
      </c>
      <c r="H713" s="52">
        <v>8964000</v>
      </c>
      <c r="I713" s="53"/>
      <c r="J713" s="53"/>
      <c r="K713" s="53"/>
      <c r="L713" s="53"/>
      <c r="M713" s="53"/>
      <c r="N713" s="70"/>
      <c r="O713" s="53"/>
      <c r="P713" s="70">
        <f t="shared" si="548"/>
        <v>0</v>
      </c>
      <c r="Q713" s="70">
        <v>7500000000</v>
      </c>
      <c r="R713" s="53"/>
      <c r="S713" s="53"/>
      <c r="T713" s="53"/>
      <c r="U713" s="53"/>
      <c r="V713" s="53"/>
      <c r="W713" s="53"/>
      <c r="X713" s="53"/>
      <c r="Y713" s="53"/>
      <c r="Z713" s="53">
        <f>G713-H713-Q713-AF713</f>
        <v>571367817</v>
      </c>
      <c r="AA713" s="53"/>
      <c r="AB713" s="53"/>
      <c r="AC713" s="53"/>
      <c r="AD713" s="53"/>
      <c r="AE713" s="53"/>
      <c r="AF713" s="53">
        <v>158632183</v>
      </c>
      <c r="AG713" s="53"/>
      <c r="AH713" s="53"/>
      <c r="AI713" s="51"/>
      <c r="AJ713" s="372"/>
      <c r="AK713" s="284"/>
      <c r="AL713" s="164"/>
      <c r="AM713" s="328"/>
      <c r="AN713" s="200"/>
      <c r="AO713" s="200"/>
      <c r="AP713" s="284">
        <f t="shared" si="533"/>
        <v>8238964000</v>
      </c>
      <c r="AQ713" s="164" t="b">
        <f t="shared" si="534"/>
        <v>1</v>
      </c>
      <c r="AR713" s="200"/>
      <c r="AS713" s="200"/>
      <c r="AU713" s="335"/>
      <c r="AV713" s="72"/>
      <c r="AW713" s="335"/>
      <c r="AX713" s="336"/>
      <c r="AY713" s="152"/>
    </row>
    <row r="714" spans="1:51" s="54" customFormat="1">
      <c r="A714" s="50"/>
      <c r="B714" s="60"/>
      <c r="C714" s="61"/>
      <c r="D714" s="331"/>
      <c r="E714" s="67"/>
      <c r="F714" s="68"/>
      <c r="G714" s="52"/>
      <c r="H714" s="52"/>
      <c r="I714" s="53"/>
      <c r="J714" s="53">
        <f t="shared" si="546"/>
        <v>0</v>
      </c>
      <c r="K714" s="53"/>
      <c r="L714" s="53">
        <v>0</v>
      </c>
      <c r="M714" s="53"/>
      <c r="N714" s="70"/>
      <c r="O714" s="53">
        <v>196679000</v>
      </c>
      <c r="P714" s="70">
        <f t="shared" si="548"/>
        <v>-196679000</v>
      </c>
      <c r="Q714" s="70"/>
      <c r="R714" s="53"/>
      <c r="S714" s="53"/>
      <c r="T714" s="53"/>
      <c r="U714" s="53"/>
      <c r="V714" s="53"/>
      <c r="W714" s="53"/>
      <c r="X714" s="53"/>
      <c r="Y714" s="53"/>
      <c r="Z714" s="53"/>
      <c r="AA714" s="53"/>
      <c r="AB714" s="53"/>
      <c r="AC714" s="53"/>
      <c r="AD714" s="53"/>
      <c r="AE714" s="53"/>
      <c r="AF714" s="53"/>
      <c r="AG714" s="53"/>
      <c r="AH714" s="53"/>
      <c r="AI714" s="51"/>
      <c r="AJ714" s="372"/>
      <c r="AK714" s="284">
        <f t="shared" si="519"/>
        <v>0</v>
      </c>
      <c r="AL714" s="164" t="b">
        <f t="shared" si="547"/>
        <v>1</v>
      </c>
      <c r="AM714" s="328">
        <f t="shared" si="523"/>
        <v>0</v>
      </c>
      <c r="AN714" s="200"/>
      <c r="AO714" s="200"/>
      <c r="AP714" s="284">
        <f t="shared" si="533"/>
        <v>0</v>
      </c>
      <c r="AQ714" s="164" t="b">
        <f t="shared" si="534"/>
        <v>1</v>
      </c>
      <c r="AR714" s="200"/>
      <c r="AS714" s="200"/>
      <c r="AU714" s="335">
        <f t="shared" si="549"/>
        <v>0</v>
      </c>
      <c r="AV714" s="72" t="b">
        <f t="shared" si="513"/>
        <v>1</v>
      </c>
      <c r="AW714" s="335">
        <f t="shared" si="538"/>
        <v>196679000</v>
      </c>
      <c r="AX714" s="336">
        <f t="shared" si="539"/>
        <v>0</v>
      </c>
      <c r="AY714" s="152" t="b">
        <f t="shared" si="540"/>
        <v>1</v>
      </c>
    </row>
    <row r="715" spans="1:51" s="54" customFormat="1">
      <c r="A715" s="50"/>
      <c r="B715" s="60"/>
      <c r="C715" s="61"/>
      <c r="D715" s="61"/>
      <c r="E715" s="62"/>
      <c r="F715" s="63"/>
      <c r="G715" s="52"/>
      <c r="H715" s="52"/>
      <c r="I715" s="53"/>
      <c r="J715" s="53"/>
      <c r="K715" s="53"/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  <c r="X715" s="53"/>
      <c r="Y715" s="53"/>
      <c r="Z715" s="53"/>
      <c r="AA715" s="53"/>
      <c r="AB715" s="53"/>
      <c r="AC715" s="53"/>
      <c r="AD715" s="53"/>
      <c r="AE715" s="53"/>
      <c r="AF715" s="53"/>
      <c r="AG715" s="53"/>
      <c r="AH715" s="53"/>
      <c r="AI715" s="51"/>
      <c r="AJ715" s="372"/>
      <c r="AK715" s="284">
        <f t="shared" si="519"/>
        <v>0</v>
      </c>
      <c r="AL715" s="164" t="b">
        <f t="shared" si="547"/>
        <v>1</v>
      </c>
      <c r="AM715" s="328">
        <f t="shared" si="523"/>
        <v>0</v>
      </c>
      <c r="AN715" s="200"/>
      <c r="AO715" s="200"/>
      <c r="AP715" s="284">
        <f t="shared" si="533"/>
        <v>0</v>
      </c>
      <c r="AQ715" s="164" t="b">
        <f t="shared" si="534"/>
        <v>1</v>
      </c>
      <c r="AR715" s="200"/>
      <c r="AS715" s="200"/>
      <c r="AU715" s="41">
        <f t="shared" si="549"/>
        <v>0</v>
      </c>
      <c r="AV715" s="42" t="b">
        <f t="shared" si="513"/>
        <v>1</v>
      </c>
      <c r="AW715" s="96">
        <f t="shared" si="538"/>
        <v>0</v>
      </c>
      <c r="AX715" s="118">
        <f t="shared" si="539"/>
        <v>0</v>
      </c>
      <c r="AY715" s="152" t="b">
        <f t="shared" si="540"/>
        <v>1</v>
      </c>
    </row>
    <row r="716" spans="1:51" s="25" customFormat="1">
      <c r="A716" s="210"/>
      <c r="B716" s="211"/>
      <c r="C716" s="211"/>
      <c r="D716" s="211"/>
      <c r="E716" s="211"/>
      <c r="F716" s="212"/>
      <c r="G716" s="213"/>
      <c r="H716" s="213"/>
      <c r="I716" s="214"/>
      <c r="J716" s="214"/>
      <c r="K716" s="214"/>
      <c r="L716" s="214"/>
      <c r="M716" s="214"/>
      <c r="N716" s="214"/>
      <c r="O716" s="214"/>
      <c r="P716" s="214"/>
      <c r="Q716" s="214"/>
      <c r="R716" s="214"/>
      <c r="S716" s="214"/>
      <c r="T716" s="214"/>
      <c r="U716" s="214"/>
      <c r="V716" s="214"/>
      <c r="W716" s="214"/>
      <c r="X716" s="214"/>
      <c r="Y716" s="214"/>
      <c r="Z716" s="214"/>
      <c r="AA716" s="214"/>
      <c r="AB716" s="214"/>
      <c r="AC716" s="214"/>
      <c r="AD716" s="214"/>
      <c r="AE716" s="214"/>
      <c r="AF716" s="214"/>
      <c r="AG716" s="214"/>
      <c r="AH716" s="214"/>
      <c r="AI716" s="215"/>
      <c r="AJ716" s="373"/>
      <c r="AK716" s="284">
        <f t="shared" ref="AK716:AK739" si="553">H716+K716+N716+Q716+T716+W716+Z716+AC716+AF716</f>
        <v>0</v>
      </c>
      <c r="AL716" s="164" t="b">
        <f t="shared" si="547"/>
        <v>1</v>
      </c>
      <c r="AM716" s="328">
        <f t="shared" ref="AM716:AM743" si="554">G716-AK716</f>
        <v>0</v>
      </c>
      <c r="AN716" s="221"/>
      <c r="AO716" s="221"/>
      <c r="AP716" s="284">
        <f t="shared" si="533"/>
        <v>0</v>
      </c>
      <c r="AQ716" s="164" t="b">
        <f t="shared" si="534"/>
        <v>1</v>
      </c>
      <c r="AR716" s="221"/>
      <c r="AS716" s="221"/>
      <c r="AU716" s="41"/>
      <c r="AV716" s="42"/>
      <c r="AW716" s="96">
        <f t="shared" si="538"/>
        <v>0</v>
      </c>
      <c r="AX716" s="118">
        <f t="shared" si="539"/>
        <v>0</v>
      </c>
      <c r="AY716" s="152" t="b">
        <f t="shared" si="540"/>
        <v>1</v>
      </c>
    </row>
    <row r="717" spans="1:51" s="25" customFormat="1">
      <c r="A717" s="222"/>
      <c r="B717" s="223"/>
      <c r="C717" s="223"/>
      <c r="D717" s="223"/>
      <c r="E717" s="223"/>
      <c r="F717" s="224"/>
      <c r="G717" s="225"/>
      <c r="H717" s="225"/>
      <c r="I717" s="226"/>
      <c r="J717" s="226"/>
      <c r="K717" s="226"/>
      <c r="L717" s="226"/>
      <c r="M717" s="226"/>
      <c r="N717" s="226"/>
      <c r="O717" s="226"/>
      <c r="P717" s="226"/>
      <c r="Q717" s="226"/>
      <c r="R717" s="226"/>
      <c r="S717" s="226"/>
      <c r="T717" s="226"/>
      <c r="U717" s="226"/>
      <c r="V717" s="226"/>
      <c r="W717" s="226"/>
      <c r="X717" s="226"/>
      <c r="Y717" s="226"/>
      <c r="Z717" s="226"/>
      <c r="AA717" s="226"/>
      <c r="AB717" s="226"/>
      <c r="AC717" s="226"/>
      <c r="AD717" s="226"/>
      <c r="AE717" s="226"/>
      <c r="AF717" s="226"/>
      <c r="AG717" s="226"/>
      <c r="AH717" s="226"/>
      <c r="AI717" s="227"/>
      <c r="AJ717" s="373"/>
      <c r="AK717" s="284">
        <f t="shared" si="553"/>
        <v>0</v>
      </c>
      <c r="AL717" s="164" t="b">
        <f t="shared" si="547"/>
        <v>1</v>
      </c>
      <c r="AM717" s="328">
        <f t="shared" si="554"/>
        <v>0</v>
      </c>
      <c r="AN717" s="221"/>
      <c r="AO717" s="221"/>
      <c r="AP717" s="284">
        <f t="shared" si="533"/>
        <v>0</v>
      </c>
      <c r="AQ717" s="164" t="b">
        <f t="shared" si="534"/>
        <v>1</v>
      </c>
      <c r="AR717" s="221"/>
      <c r="AS717" s="221"/>
      <c r="AU717" s="41"/>
      <c r="AV717" s="42"/>
      <c r="AW717" s="96">
        <f t="shared" si="538"/>
        <v>0</v>
      </c>
      <c r="AX717" s="118">
        <f t="shared" ref="AX717:AX749" si="555">H717+K717+N717+Q717+T717+W717</f>
        <v>0</v>
      </c>
      <c r="AY717" s="152" t="b">
        <f t="shared" si="540"/>
        <v>1</v>
      </c>
    </row>
    <row r="718" spans="1:51" s="3" customFormat="1">
      <c r="A718" s="632" t="s">
        <v>0</v>
      </c>
      <c r="B718" s="632" t="s">
        <v>1</v>
      </c>
      <c r="C718" s="632"/>
      <c r="D718" s="632"/>
      <c r="E718" s="632"/>
      <c r="F718" s="632" t="s">
        <v>3</v>
      </c>
      <c r="G718" s="632" t="s">
        <v>4</v>
      </c>
      <c r="H718" s="637" t="s">
        <v>387</v>
      </c>
      <c r="I718" s="638"/>
      <c r="J718" s="638"/>
      <c r="K718" s="638"/>
      <c r="L718" s="638"/>
      <c r="M718" s="638"/>
      <c r="N718" s="638"/>
      <c r="O718" s="638"/>
      <c r="P718" s="638"/>
      <c r="Q718" s="638"/>
      <c r="R718" s="638"/>
      <c r="S718" s="638"/>
      <c r="T718" s="638"/>
      <c r="U718" s="638"/>
      <c r="V718" s="638"/>
      <c r="W718" s="638"/>
      <c r="X718" s="638"/>
      <c r="Y718" s="638"/>
      <c r="Z718" s="638"/>
      <c r="AA718" s="638"/>
      <c r="AB718" s="638"/>
      <c r="AC718" s="638"/>
      <c r="AD718" s="638"/>
      <c r="AE718" s="638"/>
      <c r="AF718" s="638"/>
      <c r="AG718" s="543"/>
      <c r="AH718" s="544"/>
      <c r="AI718" s="632" t="s">
        <v>11</v>
      </c>
      <c r="AJ718" s="375"/>
      <c r="AK718" s="284"/>
      <c r="AL718" s="164"/>
      <c r="AM718" s="328" t="e">
        <f t="shared" si="554"/>
        <v>#VALUE!</v>
      </c>
      <c r="AN718" s="311"/>
      <c r="AO718" s="311"/>
      <c r="AP718" s="284" t="e">
        <f t="shared" si="533"/>
        <v>#VALUE!</v>
      </c>
      <c r="AQ718" s="164" t="e">
        <f t="shared" si="534"/>
        <v>#VALUE!</v>
      </c>
      <c r="AR718" s="311"/>
      <c r="AS718" s="311"/>
      <c r="AT718" s="152"/>
      <c r="AW718" s="96">
        <f t="shared" si="538"/>
        <v>0</v>
      </c>
      <c r="AX718" s="118" t="e">
        <f t="shared" ref="AX718" si="556">H718+K718+N718+Q718+T718+W718</f>
        <v>#VALUE!</v>
      </c>
      <c r="AY718" s="152" t="e">
        <f t="shared" si="540"/>
        <v>#VALUE!</v>
      </c>
    </row>
    <row r="719" spans="1:51" s="3" customFormat="1">
      <c r="A719" s="633"/>
      <c r="B719" s="633"/>
      <c r="C719" s="633"/>
      <c r="D719" s="633"/>
      <c r="E719" s="633"/>
      <c r="F719" s="633"/>
      <c r="G719" s="633"/>
      <c r="H719" s="634" t="s">
        <v>5</v>
      </c>
      <c r="I719" s="635"/>
      <c r="J719" s="636"/>
      <c r="K719" s="634" t="s">
        <v>240</v>
      </c>
      <c r="L719" s="635"/>
      <c r="M719" s="636"/>
      <c r="N719" s="634" t="s">
        <v>6</v>
      </c>
      <c r="O719" s="635"/>
      <c r="P719" s="636"/>
      <c r="Q719" s="634" t="s">
        <v>273</v>
      </c>
      <c r="R719" s="635"/>
      <c r="S719" s="636"/>
      <c r="T719" s="634" t="s">
        <v>9</v>
      </c>
      <c r="U719" s="635"/>
      <c r="V719" s="636"/>
      <c r="W719" s="637" t="s">
        <v>374</v>
      </c>
      <c r="X719" s="638"/>
      <c r="Y719" s="639"/>
      <c r="Z719" s="634" t="s">
        <v>272</v>
      </c>
      <c r="AA719" s="635"/>
      <c r="AB719" s="636"/>
      <c r="AC719" s="637" t="s">
        <v>375</v>
      </c>
      <c r="AD719" s="638"/>
      <c r="AE719" s="639"/>
      <c r="AF719" s="637" t="s">
        <v>376</v>
      </c>
      <c r="AG719" s="638"/>
      <c r="AH719" s="639"/>
      <c r="AI719" s="633"/>
      <c r="AJ719" s="375"/>
      <c r="AK719" s="284"/>
      <c r="AL719" s="164"/>
      <c r="AM719" s="328">
        <f t="shared" si="554"/>
        <v>0</v>
      </c>
      <c r="AN719" s="311"/>
      <c r="AO719" s="311"/>
      <c r="AP719" s="284" t="e">
        <f t="shared" si="533"/>
        <v>#VALUE!</v>
      </c>
      <c r="AQ719" s="164" t="e">
        <f t="shared" si="534"/>
        <v>#VALUE!</v>
      </c>
      <c r="AR719" s="311"/>
      <c r="AS719" s="311"/>
      <c r="AT719" s="152"/>
      <c r="AW719" s="96" t="e">
        <f>I719+L719+O719+R719+U719+W719</f>
        <v>#VALUE!</v>
      </c>
      <c r="AX719" s="118" t="e">
        <f>H719+K719+N719+Q719+T719+#REF!</f>
        <v>#VALUE!</v>
      </c>
      <c r="AY719" s="152" t="e">
        <f t="shared" si="540"/>
        <v>#VALUE!</v>
      </c>
    </row>
    <row r="720" spans="1:51">
      <c r="A720" s="142"/>
      <c r="B720" s="143"/>
      <c r="C720" s="144"/>
      <c r="D720" s="144"/>
      <c r="E720" s="145"/>
      <c r="F720" s="146"/>
      <c r="G720" s="146"/>
      <c r="H720" s="491" t="s">
        <v>237</v>
      </c>
      <c r="I720" s="141" t="s">
        <v>238</v>
      </c>
      <c r="J720" s="489" t="s">
        <v>235</v>
      </c>
      <c r="K720" s="491" t="s">
        <v>237</v>
      </c>
      <c r="L720" s="141" t="s">
        <v>238</v>
      </c>
      <c r="M720" s="489" t="s">
        <v>235</v>
      </c>
      <c r="N720" s="491" t="s">
        <v>237</v>
      </c>
      <c r="O720" s="141" t="s">
        <v>238</v>
      </c>
      <c r="P720" s="489" t="s">
        <v>235</v>
      </c>
      <c r="Q720" s="491" t="s">
        <v>237</v>
      </c>
      <c r="R720" s="141" t="s">
        <v>238</v>
      </c>
      <c r="S720" s="489" t="s">
        <v>235</v>
      </c>
      <c r="T720" s="491" t="s">
        <v>237</v>
      </c>
      <c r="U720" s="141" t="s">
        <v>238</v>
      </c>
      <c r="V720" s="489" t="s">
        <v>235</v>
      </c>
      <c r="W720" s="491" t="s">
        <v>237</v>
      </c>
      <c r="X720" s="141" t="s">
        <v>238</v>
      </c>
      <c r="Y720" s="489" t="s">
        <v>235</v>
      </c>
      <c r="Z720" s="491" t="s">
        <v>237</v>
      </c>
      <c r="AA720" s="141" t="s">
        <v>238</v>
      </c>
      <c r="AB720" s="489" t="s">
        <v>235</v>
      </c>
      <c r="AC720" s="491" t="s">
        <v>237</v>
      </c>
      <c r="AD720" s="141" t="s">
        <v>238</v>
      </c>
      <c r="AE720" s="489" t="s">
        <v>235</v>
      </c>
      <c r="AF720" s="491" t="s">
        <v>237</v>
      </c>
      <c r="AG720" s="141" t="s">
        <v>238</v>
      </c>
      <c r="AH720" s="489" t="s">
        <v>235</v>
      </c>
      <c r="AI720" s="146"/>
      <c r="AJ720" s="376"/>
      <c r="AK720" s="284"/>
      <c r="AL720" s="164"/>
      <c r="AM720" s="328">
        <f t="shared" si="554"/>
        <v>0</v>
      </c>
      <c r="AN720" s="278"/>
      <c r="AO720" s="278"/>
      <c r="AP720" s="284" t="e">
        <f t="shared" si="533"/>
        <v>#VALUE!</v>
      </c>
      <c r="AQ720" s="164" t="e">
        <f t="shared" si="534"/>
        <v>#VALUE!</v>
      </c>
      <c r="AR720" s="278"/>
      <c r="AS720" s="278"/>
      <c r="AW720" s="96" t="e">
        <f t="shared" ref="AW720" si="557">I720+L720+O720+R720+U720+X720</f>
        <v>#VALUE!</v>
      </c>
      <c r="AX720" s="118" t="e">
        <f t="shared" ref="AX720" si="558">H720+K720+N720+Q720+T720+W720</f>
        <v>#VALUE!</v>
      </c>
      <c r="AY720" s="152" t="e">
        <f t="shared" si="540"/>
        <v>#VALUE!</v>
      </c>
    </row>
    <row r="721" spans="1:51">
      <c r="A721" s="147"/>
      <c r="B721" s="148"/>
      <c r="C721" s="149"/>
      <c r="D721" s="149"/>
      <c r="E721" s="150"/>
      <c r="F721" s="151"/>
      <c r="G721" s="151"/>
      <c r="H721" s="151"/>
      <c r="I721" s="151"/>
      <c r="J721" s="151"/>
      <c r="K721" s="151"/>
      <c r="L721" s="151"/>
      <c r="M721" s="151"/>
      <c r="N721" s="151"/>
      <c r="O721" s="151"/>
      <c r="P721" s="151"/>
      <c r="Q721" s="151"/>
      <c r="R721" s="151"/>
      <c r="S721" s="151"/>
      <c r="T721" s="151"/>
      <c r="U721" s="151"/>
      <c r="V721" s="151"/>
      <c r="W721" s="151"/>
      <c r="X721" s="151"/>
      <c r="Y721" s="151"/>
      <c r="Z721" s="151"/>
      <c r="AA721" s="151"/>
      <c r="AB721" s="151"/>
      <c r="AC721" s="151"/>
      <c r="AD721" s="151"/>
      <c r="AE721" s="151"/>
      <c r="AF721" s="151"/>
      <c r="AG721" s="151"/>
      <c r="AH721" s="151"/>
      <c r="AI721" s="151"/>
      <c r="AJ721" s="376"/>
      <c r="AK721" s="284">
        <f t="shared" si="553"/>
        <v>0</v>
      </c>
      <c r="AL721" s="164" t="b">
        <f t="shared" si="547"/>
        <v>1</v>
      </c>
      <c r="AM721" s="328">
        <f t="shared" si="554"/>
        <v>0</v>
      </c>
      <c r="AN721" s="278"/>
      <c r="AO721" s="278"/>
      <c r="AP721" s="284">
        <f t="shared" si="533"/>
        <v>0</v>
      </c>
      <c r="AQ721" s="164" t="b">
        <f t="shared" si="534"/>
        <v>1</v>
      </c>
      <c r="AR721" s="278"/>
      <c r="AS721" s="278"/>
      <c r="AV721" s="42" t="b">
        <f t="shared" ref="AV721" si="559">G721=AU721</f>
        <v>1</v>
      </c>
      <c r="AW721" s="96">
        <f t="shared" si="538"/>
        <v>0</v>
      </c>
      <c r="AX721" s="118">
        <f t="shared" si="555"/>
        <v>0</v>
      </c>
      <c r="AY721" s="152" t="b">
        <f t="shared" si="540"/>
        <v>1</v>
      </c>
    </row>
    <row r="722" spans="1:51" s="110" customFormat="1">
      <c r="A722" s="119"/>
      <c r="B722" s="135"/>
      <c r="C722" s="659" t="s">
        <v>355</v>
      </c>
      <c r="D722" s="651"/>
      <c r="E722" s="652"/>
      <c r="F722" s="134">
        <v>22002</v>
      </c>
      <c r="G722" s="116">
        <f>G723+G726</f>
        <v>3062451000</v>
      </c>
      <c r="H722" s="116">
        <f t="shared" ref="H722:AF722" si="560">H723+H726</f>
        <v>621006500</v>
      </c>
      <c r="I722" s="116" t="e">
        <f t="shared" si="560"/>
        <v>#REF!</v>
      </c>
      <c r="J722" s="116" t="e">
        <f t="shared" si="560"/>
        <v>#REF!</v>
      </c>
      <c r="K722" s="116">
        <f t="shared" si="560"/>
        <v>121320000</v>
      </c>
      <c r="L722" s="116">
        <f t="shared" si="560"/>
        <v>0</v>
      </c>
      <c r="M722" s="116">
        <f t="shared" si="560"/>
        <v>0</v>
      </c>
      <c r="N722" s="116">
        <f t="shared" si="560"/>
        <v>32824500</v>
      </c>
      <c r="O722" s="116" t="e">
        <f t="shared" si="560"/>
        <v>#REF!</v>
      </c>
      <c r="P722" s="116" t="e">
        <f t="shared" si="560"/>
        <v>#REF!</v>
      </c>
      <c r="Q722" s="116">
        <f t="shared" si="560"/>
        <v>0</v>
      </c>
      <c r="R722" s="116">
        <f t="shared" si="560"/>
        <v>0</v>
      </c>
      <c r="S722" s="116">
        <f t="shared" si="560"/>
        <v>0</v>
      </c>
      <c r="T722" s="116">
        <f t="shared" si="560"/>
        <v>0</v>
      </c>
      <c r="U722" s="116">
        <f t="shared" si="560"/>
        <v>0</v>
      </c>
      <c r="V722" s="116">
        <f t="shared" si="560"/>
        <v>0</v>
      </c>
      <c r="W722" s="116">
        <f t="shared" si="560"/>
        <v>0</v>
      </c>
      <c r="X722" s="116">
        <f t="shared" si="560"/>
        <v>0</v>
      </c>
      <c r="Y722" s="116">
        <f t="shared" si="560"/>
        <v>0</v>
      </c>
      <c r="Z722" s="116">
        <f t="shared" si="560"/>
        <v>2287300000</v>
      </c>
      <c r="AA722" s="116">
        <f t="shared" si="560"/>
        <v>0</v>
      </c>
      <c r="AB722" s="116">
        <f t="shared" si="560"/>
        <v>0</v>
      </c>
      <c r="AC722" s="116">
        <f t="shared" si="560"/>
        <v>0</v>
      </c>
      <c r="AD722" s="116">
        <f t="shared" si="560"/>
        <v>0</v>
      </c>
      <c r="AE722" s="116">
        <f t="shared" si="560"/>
        <v>0</v>
      </c>
      <c r="AF722" s="116">
        <f t="shared" si="560"/>
        <v>0</v>
      </c>
      <c r="AG722" s="116" t="e">
        <f>AG723+AG726+#REF!</f>
        <v>#REF!</v>
      </c>
      <c r="AH722" s="116" t="e">
        <f>AH723+AH726+#REF!</f>
        <v>#REF!</v>
      </c>
      <c r="AI722" s="94"/>
      <c r="AJ722" s="373"/>
      <c r="AK722" s="284">
        <f>H722+K722+N722+Q722+T722+W722+Z722+AC722+AF722</f>
        <v>3062451000</v>
      </c>
      <c r="AL722" s="164" t="b">
        <f t="shared" si="547"/>
        <v>1</v>
      </c>
      <c r="AM722" s="328">
        <f t="shared" si="554"/>
        <v>0</v>
      </c>
      <c r="AN722" s="221"/>
      <c r="AO722" s="221"/>
      <c r="AP722" s="284">
        <f t="shared" si="533"/>
        <v>3062451000</v>
      </c>
      <c r="AQ722" s="164" t="b">
        <f t="shared" si="534"/>
        <v>1</v>
      </c>
      <c r="AR722" s="221"/>
      <c r="AS722" s="221"/>
      <c r="AT722" s="25"/>
      <c r="AU722" s="111" t="e">
        <f t="shared" si="549"/>
        <v>#REF!</v>
      </c>
      <c r="AV722" s="112" t="e">
        <f t="shared" ref="AV722:AV766" si="561">G722=AU722</f>
        <v>#REF!</v>
      </c>
      <c r="AW722" s="96" t="e">
        <f t="shared" si="538"/>
        <v>#REF!</v>
      </c>
      <c r="AX722" s="118">
        <f t="shared" si="555"/>
        <v>775151000</v>
      </c>
      <c r="AY722" s="152" t="b">
        <f t="shared" si="540"/>
        <v>0</v>
      </c>
    </row>
    <row r="723" spans="1:51" s="25" customFormat="1">
      <c r="A723" s="29"/>
      <c r="B723" s="19"/>
      <c r="C723" s="21"/>
      <c r="D723" s="645" t="s">
        <v>14</v>
      </c>
      <c r="E723" s="646"/>
      <c r="F723" s="81" t="s">
        <v>131</v>
      </c>
      <c r="G723" s="52">
        <f>G724+G725</f>
        <v>166740000</v>
      </c>
      <c r="H723" s="52">
        <f t="shared" ref="H723:AF723" si="562">H724+H725</f>
        <v>36000000</v>
      </c>
      <c r="I723" s="52">
        <f t="shared" si="562"/>
        <v>0</v>
      </c>
      <c r="J723" s="52">
        <f t="shared" si="562"/>
        <v>0</v>
      </c>
      <c r="K723" s="52">
        <f t="shared" si="562"/>
        <v>109590400</v>
      </c>
      <c r="L723" s="52">
        <f t="shared" si="562"/>
        <v>0</v>
      </c>
      <c r="M723" s="52">
        <f t="shared" si="562"/>
        <v>0</v>
      </c>
      <c r="N723" s="52">
        <f t="shared" si="562"/>
        <v>21149600</v>
      </c>
      <c r="O723" s="52">
        <f t="shared" si="562"/>
        <v>1425000</v>
      </c>
      <c r="P723" s="52">
        <f t="shared" si="562"/>
        <v>19724600</v>
      </c>
      <c r="Q723" s="52">
        <f t="shared" si="562"/>
        <v>0</v>
      </c>
      <c r="R723" s="52">
        <f t="shared" si="562"/>
        <v>0</v>
      </c>
      <c r="S723" s="52">
        <f t="shared" si="562"/>
        <v>0</v>
      </c>
      <c r="T723" s="52">
        <f t="shared" si="562"/>
        <v>0</v>
      </c>
      <c r="U723" s="52">
        <f t="shared" si="562"/>
        <v>0</v>
      </c>
      <c r="V723" s="52">
        <f t="shared" si="562"/>
        <v>0</v>
      </c>
      <c r="W723" s="52">
        <f t="shared" si="562"/>
        <v>0</v>
      </c>
      <c r="X723" s="52">
        <f t="shared" si="562"/>
        <v>0</v>
      </c>
      <c r="Y723" s="52">
        <f t="shared" si="562"/>
        <v>0</v>
      </c>
      <c r="Z723" s="52">
        <f t="shared" si="562"/>
        <v>0</v>
      </c>
      <c r="AA723" s="52">
        <f t="shared" si="562"/>
        <v>0</v>
      </c>
      <c r="AB723" s="52">
        <f t="shared" si="562"/>
        <v>0</v>
      </c>
      <c r="AC723" s="52">
        <f t="shared" si="562"/>
        <v>0</v>
      </c>
      <c r="AD723" s="52">
        <f t="shared" si="562"/>
        <v>0</v>
      </c>
      <c r="AE723" s="52">
        <f t="shared" si="562"/>
        <v>0</v>
      </c>
      <c r="AF723" s="52">
        <f t="shared" si="562"/>
        <v>0</v>
      </c>
      <c r="AG723" s="52">
        <f t="shared" ref="AG723:AI723" si="563">AG725</f>
        <v>0</v>
      </c>
      <c r="AH723" s="52">
        <f t="shared" si="563"/>
        <v>0</v>
      </c>
      <c r="AI723" s="52">
        <f t="shared" si="563"/>
        <v>0</v>
      </c>
      <c r="AJ723" s="373"/>
      <c r="AK723" s="284">
        <f t="shared" si="553"/>
        <v>166740000</v>
      </c>
      <c r="AL723" s="164" t="b">
        <f t="shared" si="547"/>
        <v>1</v>
      </c>
      <c r="AM723" s="328">
        <f t="shared" si="554"/>
        <v>0</v>
      </c>
      <c r="AN723" s="221"/>
      <c r="AO723" s="221"/>
      <c r="AP723" s="284">
        <f t="shared" si="533"/>
        <v>166740000</v>
      </c>
      <c r="AQ723" s="164" t="b">
        <f t="shared" si="534"/>
        <v>1</v>
      </c>
      <c r="AR723" s="221"/>
      <c r="AS723" s="221"/>
      <c r="AU723" s="335">
        <f t="shared" si="549"/>
        <v>151889600</v>
      </c>
      <c r="AV723" s="72" t="b">
        <f t="shared" si="561"/>
        <v>0</v>
      </c>
      <c r="AW723" s="335">
        <f t="shared" si="538"/>
        <v>1425000</v>
      </c>
      <c r="AX723" s="336">
        <f t="shared" si="555"/>
        <v>166740000</v>
      </c>
      <c r="AY723" s="152" t="b">
        <f t="shared" si="540"/>
        <v>1</v>
      </c>
    </row>
    <row r="724" spans="1:51" s="25" customFormat="1">
      <c r="A724" s="29"/>
      <c r="B724" s="19"/>
      <c r="C724" s="21"/>
      <c r="D724" s="426"/>
      <c r="E724" s="427" t="s">
        <v>356</v>
      </c>
      <c r="F724" s="81" t="s">
        <v>357</v>
      </c>
      <c r="G724" s="52">
        <v>135960000</v>
      </c>
      <c r="H724" s="52">
        <v>36000000</v>
      </c>
      <c r="I724" s="52"/>
      <c r="J724" s="52"/>
      <c r="K724" s="52">
        <f>G724-H724</f>
        <v>99960000</v>
      </c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52"/>
      <c r="X724" s="52"/>
      <c r="Y724" s="52"/>
      <c r="Z724" s="52"/>
      <c r="AA724" s="52"/>
      <c r="AB724" s="52"/>
      <c r="AC724" s="52"/>
      <c r="AD724" s="52"/>
      <c r="AE724" s="52"/>
      <c r="AF724" s="52"/>
      <c r="AG724" s="52"/>
      <c r="AH724" s="52"/>
      <c r="AI724" s="52"/>
      <c r="AJ724" s="373"/>
      <c r="AK724" s="284"/>
      <c r="AL724" s="164"/>
      <c r="AM724" s="328"/>
      <c r="AN724" s="221"/>
      <c r="AO724" s="221"/>
      <c r="AP724" s="284">
        <f t="shared" si="533"/>
        <v>135960000</v>
      </c>
      <c r="AQ724" s="164" t="b">
        <f t="shared" si="534"/>
        <v>1</v>
      </c>
      <c r="AR724" s="221"/>
      <c r="AS724" s="221"/>
      <c r="AU724" s="335"/>
      <c r="AV724" s="72"/>
      <c r="AW724" s="335"/>
      <c r="AX724" s="336"/>
      <c r="AY724" s="152"/>
    </row>
    <row r="725" spans="1:51" s="72" customFormat="1">
      <c r="A725" s="65"/>
      <c r="B725" s="66"/>
      <c r="C725" s="331"/>
      <c r="D725" s="331"/>
      <c r="E725" s="88" t="s">
        <v>166</v>
      </c>
      <c r="F725" s="71" t="s">
        <v>167</v>
      </c>
      <c r="G725" s="69">
        <v>30780000</v>
      </c>
      <c r="H725" s="69"/>
      <c r="I725" s="70"/>
      <c r="J725" s="70">
        <f>H725-I725</f>
        <v>0</v>
      </c>
      <c r="K725" s="70">
        <f>15000000-5369600</f>
        <v>9630400</v>
      </c>
      <c r="L725" s="70"/>
      <c r="M725" s="70"/>
      <c r="N725" s="70">
        <f>G725-K725</f>
        <v>21149600</v>
      </c>
      <c r="O725" s="70">
        <v>1425000</v>
      </c>
      <c r="P725" s="70">
        <f>N725-O725</f>
        <v>19724600</v>
      </c>
      <c r="Q725" s="70"/>
      <c r="R725" s="70"/>
      <c r="S725" s="70"/>
      <c r="T725" s="70"/>
      <c r="U725" s="70"/>
      <c r="V725" s="70"/>
      <c r="W725" s="70"/>
      <c r="X725" s="70"/>
      <c r="Y725" s="70"/>
      <c r="Z725" s="70"/>
      <c r="AA725" s="70"/>
      <c r="AB725" s="70"/>
      <c r="AC725" s="70"/>
      <c r="AD725" s="70"/>
      <c r="AE725" s="70"/>
      <c r="AF725" s="70"/>
      <c r="AG725" s="70"/>
      <c r="AH725" s="70"/>
      <c r="AI725" s="71"/>
      <c r="AJ725" s="374"/>
      <c r="AK725" s="284">
        <f t="shared" si="553"/>
        <v>30780000</v>
      </c>
      <c r="AL725" s="164" t="b">
        <f t="shared" si="547"/>
        <v>1</v>
      </c>
      <c r="AM725" s="328">
        <f t="shared" si="554"/>
        <v>0</v>
      </c>
      <c r="AN725" s="232"/>
      <c r="AO725" s="232"/>
      <c r="AP725" s="284">
        <f t="shared" si="533"/>
        <v>30780000</v>
      </c>
      <c r="AQ725" s="164" t="b">
        <f t="shared" si="534"/>
        <v>1</v>
      </c>
      <c r="AR725" s="232"/>
      <c r="AS725" s="232"/>
      <c r="AU725" s="335">
        <f t="shared" si="549"/>
        <v>51929600</v>
      </c>
      <c r="AV725" s="72" t="b">
        <f t="shared" si="561"/>
        <v>0</v>
      </c>
      <c r="AW725" s="335">
        <f t="shared" si="538"/>
        <v>1425000</v>
      </c>
      <c r="AX725" s="336">
        <f t="shared" si="555"/>
        <v>30780000</v>
      </c>
      <c r="AY725" s="152" t="b">
        <f t="shared" si="540"/>
        <v>1</v>
      </c>
    </row>
    <row r="726" spans="1:51" s="54" customFormat="1">
      <c r="A726" s="50"/>
      <c r="B726" s="60"/>
      <c r="C726" s="61"/>
      <c r="D726" s="656" t="s">
        <v>15</v>
      </c>
      <c r="E726" s="657"/>
      <c r="F726" s="81" t="s">
        <v>130</v>
      </c>
      <c r="G726" s="52">
        <f>SUM(G727:G738)</f>
        <v>2895711000</v>
      </c>
      <c r="H726" s="52">
        <f t="shared" ref="H726:AH726" si="564">SUM(H727:H738)</f>
        <v>585006500</v>
      </c>
      <c r="I726" s="52" t="e">
        <f t="shared" si="564"/>
        <v>#REF!</v>
      </c>
      <c r="J726" s="52" t="e">
        <f t="shared" si="564"/>
        <v>#REF!</v>
      </c>
      <c r="K726" s="52">
        <f t="shared" si="564"/>
        <v>11729600</v>
      </c>
      <c r="L726" s="52">
        <f t="shared" si="564"/>
        <v>0</v>
      </c>
      <c r="M726" s="52">
        <f t="shared" si="564"/>
        <v>0</v>
      </c>
      <c r="N726" s="52">
        <f t="shared" si="564"/>
        <v>11674900</v>
      </c>
      <c r="O726" s="52" t="e">
        <f t="shared" si="564"/>
        <v>#REF!</v>
      </c>
      <c r="P726" s="52" t="e">
        <f t="shared" si="564"/>
        <v>#REF!</v>
      </c>
      <c r="Q726" s="52">
        <f t="shared" si="564"/>
        <v>0</v>
      </c>
      <c r="R726" s="52">
        <f t="shared" si="564"/>
        <v>0</v>
      </c>
      <c r="S726" s="52">
        <f t="shared" si="564"/>
        <v>0</v>
      </c>
      <c r="T726" s="52">
        <f t="shared" si="564"/>
        <v>0</v>
      </c>
      <c r="U726" s="52">
        <f t="shared" si="564"/>
        <v>0</v>
      </c>
      <c r="V726" s="52">
        <f t="shared" si="564"/>
        <v>0</v>
      </c>
      <c r="W726" s="52">
        <f t="shared" si="564"/>
        <v>0</v>
      </c>
      <c r="X726" s="52">
        <f t="shared" si="564"/>
        <v>0</v>
      </c>
      <c r="Y726" s="52">
        <f t="shared" si="564"/>
        <v>0</v>
      </c>
      <c r="Z726" s="52">
        <f t="shared" si="564"/>
        <v>2287300000</v>
      </c>
      <c r="AA726" s="52">
        <f t="shared" si="564"/>
        <v>0</v>
      </c>
      <c r="AB726" s="52">
        <f t="shared" si="564"/>
        <v>0</v>
      </c>
      <c r="AC726" s="52">
        <f t="shared" si="564"/>
        <v>0</v>
      </c>
      <c r="AD726" s="52">
        <f t="shared" si="564"/>
        <v>0</v>
      </c>
      <c r="AE726" s="52">
        <f t="shared" si="564"/>
        <v>0</v>
      </c>
      <c r="AF726" s="52">
        <f t="shared" si="564"/>
        <v>0</v>
      </c>
      <c r="AG726" s="52">
        <f t="shared" si="564"/>
        <v>0</v>
      </c>
      <c r="AH726" s="52">
        <f t="shared" si="564"/>
        <v>0</v>
      </c>
      <c r="AI726" s="52">
        <f>SUM(AI727:AI738)</f>
        <v>0</v>
      </c>
      <c r="AJ726" s="372"/>
      <c r="AK726" s="284">
        <f t="shared" si="553"/>
        <v>2895711000</v>
      </c>
      <c r="AL726" s="164" t="b">
        <f t="shared" si="547"/>
        <v>1</v>
      </c>
      <c r="AM726" s="328">
        <f t="shared" si="554"/>
        <v>0</v>
      </c>
      <c r="AN726" s="200"/>
      <c r="AO726" s="200"/>
      <c r="AP726" s="284">
        <f t="shared" si="533"/>
        <v>2895711000</v>
      </c>
      <c r="AQ726" s="164" t="b">
        <f t="shared" si="534"/>
        <v>1</v>
      </c>
      <c r="AR726" s="200"/>
      <c r="AS726" s="200"/>
      <c r="AU726" s="335" t="e">
        <f t="shared" si="549"/>
        <v>#REF!</v>
      </c>
      <c r="AV726" s="72" t="e">
        <f t="shared" si="561"/>
        <v>#REF!</v>
      </c>
      <c r="AW726" s="335" t="e">
        <f t="shared" si="538"/>
        <v>#REF!</v>
      </c>
      <c r="AX726" s="336">
        <f t="shared" si="555"/>
        <v>608411000</v>
      </c>
      <c r="AY726" s="152" t="b">
        <f t="shared" si="540"/>
        <v>0</v>
      </c>
    </row>
    <row r="727" spans="1:51" s="72" customFormat="1">
      <c r="A727" s="65"/>
      <c r="B727" s="66"/>
      <c r="C727" s="331"/>
      <c r="D727" s="331"/>
      <c r="E727" s="67" t="s">
        <v>55</v>
      </c>
      <c r="F727" s="71" t="s">
        <v>56</v>
      </c>
      <c r="G727" s="69">
        <v>9869600</v>
      </c>
      <c r="H727" s="69">
        <v>4500000</v>
      </c>
      <c r="I727" s="70"/>
      <c r="J727" s="70">
        <f t="shared" ref="J727:J737" si="565">H727-I727</f>
        <v>4500000</v>
      </c>
      <c r="K727" s="70">
        <v>5369600</v>
      </c>
      <c r="L727" s="70"/>
      <c r="M727" s="70"/>
      <c r="N727" s="70"/>
      <c r="O727" s="70" t="e">
        <f>#REF!</f>
        <v>#REF!</v>
      </c>
      <c r="P727" s="70" t="e">
        <f t="shared" ref="P727:P738" si="566">N727-O727</f>
        <v>#REF!</v>
      </c>
      <c r="Q727" s="70"/>
      <c r="R727" s="70"/>
      <c r="S727" s="70"/>
      <c r="T727" s="70"/>
      <c r="U727" s="70"/>
      <c r="V727" s="70"/>
      <c r="W727" s="70"/>
      <c r="X727" s="70"/>
      <c r="Y727" s="70"/>
      <c r="Z727" s="70"/>
      <c r="AA727" s="70"/>
      <c r="AB727" s="70"/>
      <c r="AC727" s="70"/>
      <c r="AD727" s="70"/>
      <c r="AE727" s="70"/>
      <c r="AF727" s="70"/>
      <c r="AG727" s="70"/>
      <c r="AH727" s="70"/>
      <c r="AI727" s="71"/>
      <c r="AJ727" s="374"/>
      <c r="AK727" s="284">
        <f t="shared" si="553"/>
        <v>9869600</v>
      </c>
      <c r="AL727" s="164" t="b">
        <f t="shared" si="547"/>
        <v>1</v>
      </c>
      <c r="AM727" s="328">
        <f t="shared" si="554"/>
        <v>0</v>
      </c>
      <c r="AN727" s="232"/>
      <c r="AO727" s="232"/>
      <c r="AP727" s="284">
        <f t="shared" si="533"/>
        <v>9869600</v>
      </c>
      <c r="AQ727" s="164" t="b">
        <f t="shared" si="534"/>
        <v>1</v>
      </c>
      <c r="AR727" s="232"/>
      <c r="AS727" s="232"/>
      <c r="AU727" s="335" t="e">
        <f t="shared" si="549"/>
        <v>#REF!</v>
      </c>
      <c r="AV727" s="72" t="e">
        <f t="shared" si="561"/>
        <v>#REF!</v>
      </c>
      <c r="AW727" s="335" t="e">
        <f t="shared" si="538"/>
        <v>#REF!</v>
      </c>
      <c r="AX727" s="336">
        <f t="shared" si="555"/>
        <v>9869600</v>
      </c>
      <c r="AY727" s="152" t="b">
        <f t="shared" si="540"/>
        <v>1</v>
      </c>
    </row>
    <row r="728" spans="1:51" s="72" customFormat="1">
      <c r="A728" s="65"/>
      <c r="B728" s="66"/>
      <c r="C728" s="331"/>
      <c r="D728" s="331"/>
      <c r="E728" s="88" t="s">
        <v>16</v>
      </c>
      <c r="F728" s="71" t="s">
        <v>19</v>
      </c>
      <c r="G728" s="69">
        <v>360000</v>
      </c>
      <c r="H728" s="69"/>
      <c r="I728" s="70"/>
      <c r="J728" s="70">
        <f t="shared" si="565"/>
        <v>0</v>
      </c>
      <c r="K728" s="70">
        <v>360000</v>
      </c>
      <c r="L728" s="70"/>
      <c r="M728" s="70"/>
      <c r="N728" s="70"/>
      <c r="O728" s="70" t="e">
        <f>#REF!</f>
        <v>#REF!</v>
      </c>
      <c r="P728" s="70" t="e">
        <f t="shared" si="566"/>
        <v>#REF!</v>
      </c>
      <c r="Q728" s="70"/>
      <c r="R728" s="70"/>
      <c r="S728" s="70"/>
      <c r="T728" s="70"/>
      <c r="U728" s="70"/>
      <c r="V728" s="70"/>
      <c r="W728" s="70"/>
      <c r="X728" s="70"/>
      <c r="Y728" s="70"/>
      <c r="Z728" s="70"/>
      <c r="AA728" s="70"/>
      <c r="AB728" s="70"/>
      <c r="AC728" s="70"/>
      <c r="AD728" s="70"/>
      <c r="AE728" s="70"/>
      <c r="AF728" s="70"/>
      <c r="AG728" s="70"/>
      <c r="AH728" s="70"/>
      <c r="AI728" s="71"/>
      <c r="AJ728" s="374"/>
      <c r="AK728" s="284">
        <f t="shared" si="553"/>
        <v>360000</v>
      </c>
      <c r="AL728" s="164" t="b">
        <f t="shared" si="547"/>
        <v>1</v>
      </c>
      <c r="AM728" s="328">
        <f t="shared" si="554"/>
        <v>0</v>
      </c>
      <c r="AN728" s="232"/>
      <c r="AO728" s="232"/>
      <c r="AP728" s="284">
        <f t="shared" si="533"/>
        <v>360000</v>
      </c>
      <c r="AQ728" s="164" t="b">
        <f t="shared" si="534"/>
        <v>1</v>
      </c>
      <c r="AR728" s="232"/>
      <c r="AS728" s="232"/>
      <c r="AU728" s="335" t="e">
        <f t="shared" si="549"/>
        <v>#REF!</v>
      </c>
      <c r="AV728" s="72" t="e">
        <f t="shared" si="561"/>
        <v>#REF!</v>
      </c>
      <c r="AW728" s="335" t="e">
        <f t="shared" si="538"/>
        <v>#REF!</v>
      </c>
      <c r="AX728" s="336">
        <f t="shared" si="555"/>
        <v>360000</v>
      </c>
      <c r="AY728" s="152" t="b">
        <f t="shared" si="540"/>
        <v>1</v>
      </c>
    </row>
    <row r="729" spans="1:51" s="72" customFormat="1" ht="13.5" customHeight="1">
      <c r="A729" s="65"/>
      <c r="B729" s="66"/>
      <c r="C729" s="331"/>
      <c r="D729" s="331"/>
      <c r="E729" s="488" t="s">
        <v>190</v>
      </c>
      <c r="F729" s="68" t="s">
        <v>191</v>
      </c>
      <c r="G729" s="69">
        <v>7474900</v>
      </c>
      <c r="H729" s="69"/>
      <c r="I729" s="70" t="e">
        <f>#REF!</f>
        <v>#REF!</v>
      </c>
      <c r="J729" s="70" t="e">
        <f t="shared" si="565"/>
        <v>#REF!</v>
      </c>
      <c r="K729" s="70">
        <v>3000000</v>
      </c>
      <c r="L729" s="70"/>
      <c r="M729" s="70"/>
      <c r="N729" s="70">
        <f>G729-K729</f>
        <v>4474900</v>
      </c>
      <c r="O729" s="70"/>
      <c r="P729" s="70">
        <f t="shared" si="566"/>
        <v>4474900</v>
      </c>
      <c r="Q729" s="70"/>
      <c r="R729" s="70"/>
      <c r="S729" s="70"/>
      <c r="T729" s="70"/>
      <c r="U729" s="70"/>
      <c r="V729" s="70"/>
      <c r="W729" s="70"/>
      <c r="X729" s="70"/>
      <c r="Y729" s="70"/>
      <c r="Z729" s="70"/>
      <c r="AA729" s="70"/>
      <c r="AB729" s="70"/>
      <c r="AC729" s="70"/>
      <c r="AD729" s="70"/>
      <c r="AE729" s="70"/>
      <c r="AF729" s="70"/>
      <c r="AG729" s="70"/>
      <c r="AH729" s="70"/>
      <c r="AI729" s="71"/>
      <c r="AJ729" s="374"/>
      <c r="AK729" s="284">
        <f t="shared" si="553"/>
        <v>7474900</v>
      </c>
      <c r="AL729" s="164" t="b">
        <f t="shared" si="547"/>
        <v>1</v>
      </c>
      <c r="AM729" s="328">
        <f t="shared" si="554"/>
        <v>0</v>
      </c>
      <c r="AN729" s="232"/>
      <c r="AO729" s="232"/>
      <c r="AP729" s="284">
        <f t="shared" si="533"/>
        <v>7474900</v>
      </c>
      <c r="AQ729" s="164" t="b">
        <f t="shared" si="534"/>
        <v>1</v>
      </c>
      <c r="AR729" s="232"/>
      <c r="AS729" s="232"/>
      <c r="AU729" s="335" t="e">
        <f t="shared" si="549"/>
        <v>#REF!</v>
      </c>
      <c r="AV729" s="72" t="e">
        <f t="shared" si="561"/>
        <v>#REF!</v>
      </c>
      <c r="AW729" s="335" t="e">
        <f t="shared" si="538"/>
        <v>#REF!</v>
      </c>
      <c r="AX729" s="336">
        <f t="shared" si="555"/>
        <v>7474900</v>
      </c>
      <c r="AY729" s="152" t="b">
        <f t="shared" si="540"/>
        <v>1</v>
      </c>
    </row>
    <row r="730" spans="1:51" s="72" customFormat="1">
      <c r="A730" s="65"/>
      <c r="B730" s="66"/>
      <c r="C730" s="331"/>
      <c r="D730" s="331"/>
      <c r="E730" s="67" t="s">
        <v>358</v>
      </c>
      <c r="F730" s="67" t="s">
        <v>244</v>
      </c>
      <c r="G730" s="69">
        <v>150000000</v>
      </c>
      <c r="H730" s="69"/>
      <c r="I730" s="70"/>
      <c r="J730" s="70">
        <f t="shared" si="565"/>
        <v>0</v>
      </c>
      <c r="K730" s="70"/>
      <c r="L730" s="70"/>
      <c r="M730" s="70"/>
      <c r="N730" s="70"/>
      <c r="O730" s="70" t="e">
        <f>#REF!</f>
        <v>#REF!</v>
      </c>
      <c r="P730" s="70" t="e">
        <f t="shared" si="566"/>
        <v>#REF!</v>
      </c>
      <c r="Q730" s="70"/>
      <c r="R730" s="70"/>
      <c r="S730" s="70"/>
      <c r="T730" s="70"/>
      <c r="U730" s="70"/>
      <c r="V730" s="70"/>
      <c r="W730" s="70"/>
      <c r="X730" s="70"/>
      <c r="Y730" s="70"/>
      <c r="Z730" s="70">
        <v>150000000</v>
      </c>
      <c r="AA730" s="70"/>
      <c r="AB730" s="70"/>
      <c r="AC730" s="70"/>
      <c r="AD730" s="70"/>
      <c r="AE730" s="70"/>
      <c r="AF730" s="70"/>
      <c r="AG730" s="70"/>
      <c r="AH730" s="70"/>
      <c r="AI730" s="71"/>
      <c r="AJ730" s="374"/>
      <c r="AK730" s="284">
        <f t="shared" si="553"/>
        <v>150000000</v>
      </c>
      <c r="AL730" s="164" t="b">
        <f t="shared" si="547"/>
        <v>1</v>
      </c>
      <c r="AM730" s="328">
        <f t="shared" si="554"/>
        <v>0</v>
      </c>
      <c r="AN730" s="232"/>
      <c r="AO730" s="232"/>
      <c r="AP730" s="284">
        <f t="shared" si="533"/>
        <v>150000000</v>
      </c>
      <c r="AQ730" s="164" t="b">
        <f t="shared" si="534"/>
        <v>1</v>
      </c>
      <c r="AR730" s="232"/>
      <c r="AS730" s="232"/>
      <c r="AU730" s="335" t="e">
        <f t="shared" si="549"/>
        <v>#REF!</v>
      </c>
      <c r="AV730" s="72" t="e">
        <f t="shared" si="561"/>
        <v>#REF!</v>
      </c>
      <c r="AW730" s="335" t="e">
        <f t="shared" si="538"/>
        <v>#REF!</v>
      </c>
      <c r="AX730" s="336">
        <f t="shared" si="555"/>
        <v>0</v>
      </c>
      <c r="AY730" s="152" t="b">
        <f t="shared" si="540"/>
        <v>0</v>
      </c>
    </row>
    <row r="731" spans="1:51" s="72" customFormat="1">
      <c r="A731" s="65"/>
      <c r="B731" s="66"/>
      <c r="C731" s="331"/>
      <c r="D731" s="331"/>
      <c r="E731" s="67" t="s">
        <v>17</v>
      </c>
      <c r="F731" s="68" t="s">
        <v>18</v>
      </c>
      <c r="G731" s="69">
        <v>1894300000</v>
      </c>
      <c r="H731" s="69">
        <v>560000000</v>
      </c>
      <c r="I731" s="239">
        <v>8400000</v>
      </c>
      <c r="J731" s="70">
        <f t="shared" si="565"/>
        <v>551600000</v>
      </c>
      <c r="K731" s="239"/>
      <c r="L731" s="70"/>
      <c r="M731" s="70"/>
      <c r="N731" s="70"/>
      <c r="O731" s="70" t="e">
        <f>#REF!+2800000+1866600</f>
        <v>#REF!</v>
      </c>
      <c r="P731" s="70" t="e">
        <f t="shared" si="566"/>
        <v>#REF!</v>
      </c>
      <c r="Q731" s="70"/>
      <c r="R731" s="70"/>
      <c r="S731" s="70"/>
      <c r="T731" s="70"/>
      <c r="U731" s="70"/>
      <c r="V731" s="70"/>
      <c r="W731" s="70"/>
      <c r="X731" s="70"/>
      <c r="Y731" s="70"/>
      <c r="Z731" s="70">
        <f>G731-H731</f>
        <v>1334300000</v>
      </c>
      <c r="AA731" s="70"/>
      <c r="AB731" s="70"/>
      <c r="AC731" s="70"/>
      <c r="AD731" s="70"/>
      <c r="AE731" s="70"/>
      <c r="AF731" s="70"/>
      <c r="AG731" s="70"/>
      <c r="AH731" s="70"/>
      <c r="AI731" s="71"/>
      <c r="AJ731" s="374"/>
      <c r="AK731" s="284">
        <f t="shared" si="553"/>
        <v>1894300000</v>
      </c>
      <c r="AL731" s="164" t="b">
        <f t="shared" si="547"/>
        <v>1</v>
      </c>
      <c r="AM731" s="328">
        <f t="shared" si="554"/>
        <v>0</v>
      </c>
      <c r="AN731" s="232"/>
      <c r="AO731" s="232"/>
      <c r="AP731" s="284">
        <f t="shared" si="533"/>
        <v>1894300000</v>
      </c>
      <c r="AQ731" s="164" t="b">
        <f t="shared" si="534"/>
        <v>1</v>
      </c>
      <c r="AR731" s="232"/>
      <c r="AS731" s="232"/>
      <c r="AU731" s="335" t="e">
        <f t="shared" si="549"/>
        <v>#REF!</v>
      </c>
      <c r="AV731" s="72" t="e">
        <f t="shared" si="561"/>
        <v>#REF!</v>
      </c>
      <c r="AW731" s="335" t="e">
        <f t="shared" si="538"/>
        <v>#REF!</v>
      </c>
      <c r="AX731" s="336">
        <f t="shared" si="555"/>
        <v>560000000</v>
      </c>
      <c r="AY731" s="152" t="b">
        <f t="shared" si="540"/>
        <v>0</v>
      </c>
    </row>
    <row r="732" spans="1:51" s="72" customFormat="1">
      <c r="A732" s="65"/>
      <c r="B732" s="66"/>
      <c r="C732" s="331"/>
      <c r="D732" s="331"/>
      <c r="E732" s="67" t="s">
        <v>108</v>
      </c>
      <c r="F732" s="68" t="s">
        <v>109</v>
      </c>
      <c r="G732" s="69">
        <v>600000</v>
      </c>
      <c r="H732" s="69"/>
      <c r="I732" s="70" t="e">
        <f>#REF!</f>
        <v>#REF!</v>
      </c>
      <c r="J732" s="70" t="e">
        <f t="shared" si="565"/>
        <v>#REF!</v>
      </c>
      <c r="K732" s="70"/>
      <c r="L732" s="70"/>
      <c r="M732" s="70"/>
      <c r="N732" s="70">
        <v>600000</v>
      </c>
      <c r="O732" s="70" t="e">
        <f>#REF!</f>
        <v>#REF!</v>
      </c>
      <c r="P732" s="70" t="e">
        <f t="shared" si="566"/>
        <v>#REF!</v>
      </c>
      <c r="Q732" s="70"/>
      <c r="R732" s="70"/>
      <c r="S732" s="70"/>
      <c r="T732" s="70"/>
      <c r="U732" s="70"/>
      <c r="V732" s="70"/>
      <c r="W732" s="70"/>
      <c r="X732" s="70"/>
      <c r="Y732" s="70"/>
      <c r="Z732" s="70"/>
      <c r="AA732" s="70"/>
      <c r="AB732" s="70"/>
      <c r="AC732" s="70"/>
      <c r="AD732" s="70"/>
      <c r="AE732" s="70"/>
      <c r="AF732" s="70"/>
      <c r="AG732" s="70"/>
      <c r="AH732" s="70"/>
      <c r="AI732" s="71"/>
      <c r="AJ732" s="374"/>
      <c r="AK732" s="284">
        <f t="shared" si="553"/>
        <v>600000</v>
      </c>
      <c r="AL732" s="164" t="b">
        <f t="shared" si="547"/>
        <v>1</v>
      </c>
      <c r="AM732" s="328">
        <f t="shared" si="554"/>
        <v>0</v>
      </c>
      <c r="AN732" s="232"/>
      <c r="AO732" s="232"/>
      <c r="AP732" s="284">
        <f t="shared" si="533"/>
        <v>600000</v>
      </c>
      <c r="AQ732" s="164" t="b">
        <f t="shared" si="534"/>
        <v>1</v>
      </c>
      <c r="AR732" s="232"/>
      <c r="AS732" s="232"/>
      <c r="AU732" s="335" t="e">
        <f t="shared" si="549"/>
        <v>#REF!</v>
      </c>
      <c r="AV732" s="72" t="e">
        <f t="shared" si="561"/>
        <v>#REF!</v>
      </c>
      <c r="AW732" s="335" t="e">
        <f t="shared" si="538"/>
        <v>#REF!</v>
      </c>
      <c r="AX732" s="336">
        <f t="shared" si="555"/>
        <v>600000</v>
      </c>
      <c r="AY732" s="152" t="b">
        <f t="shared" si="540"/>
        <v>1</v>
      </c>
    </row>
    <row r="733" spans="1:51" s="72" customFormat="1">
      <c r="A733" s="65"/>
      <c r="B733" s="66"/>
      <c r="C733" s="331"/>
      <c r="D733" s="331"/>
      <c r="E733" s="67" t="s">
        <v>59</v>
      </c>
      <c r="F733" s="68" t="s">
        <v>60</v>
      </c>
      <c r="G733" s="69">
        <v>600000</v>
      </c>
      <c r="H733" s="69"/>
      <c r="I733" s="70" t="e">
        <f>#REF!</f>
        <v>#REF!</v>
      </c>
      <c r="J733" s="70" t="e">
        <f t="shared" si="565"/>
        <v>#REF!</v>
      </c>
      <c r="K733" s="70"/>
      <c r="L733" s="70"/>
      <c r="M733" s="70"/>
      <c r="N733" s="70">
        <v>600000</v>
      </c>
      <c r="O733" s="70" t="e">
        <f>#REF!</f>
        <v>#REF!</v>
      </c>
      <c r="P733" s="70" t="e">
        <f t="shared" si="566"/>
        <v>#REF!</v>
      </c>
      <c r="Q733" s="70"/>
      <c r="R733" s="70"/>
      <c r="S733" s="70"/>
      <c r="T733" s="70"/>
      <c r="U733" s="70"/>
      <c r="V733" s="70"/>
      <c r="W733" s="70"/>
      <c r="X733" s="70"/>
      <c r="Y733" s="70"/>
      <c r="Z733" s="70"/>
      <c r="AA733" s="70"/>
      <c r="AB733" s="70"/>
      <c r="AC733" s="70"/>
      <c r="AD733" s="70"/>
      <c r="AE733" s="70"/>
      <c r="AF733" s="70"/>
      <c r="AG733" s="70"/>
      <c r="AH733" s="70"/>
      <c r="AI733" s="71"/>
      <c r="AJ733" s="374"/>
      <c r="AK733" s="284">
        <f t="shared" si="553"/>
        <v>600000</v>
      </c>
      <c r="AL733" s="164" t="b">
        <f t="shared" ref="AL733:AL774" si="567">AK733=G733</f>
        <v>1</v>
      </c>
      <c r="AM733" s="328">
        <f t="shared" si="554"/>
        <v>0</v>
      </c>
      <c r="AN733" s="232"/>
      <c r="AO733" s="232"/>
      <c r="AP733" s="284">
        <f t="shared" si="533"/>
        <v>600000</v>
      </c>
      <c r="AQ733" s="164" t="b">
        <f t="shared" si="534"/>
        <v>1</v>
      </c>
      <c r="AR733" s="232"/>
      <c r="AS733" s="232"/>
      <c r="AU733" s="335" t="e">
        <f t="shared" si="549"/>
        <v>#REF!</v>
      </c>
      <c r="AV733" s="72" t="e">
        <f t="shared" si="561"/>
        <v>#REF!</v>
      </c>
      <c r="AW733" s="335" t="e">
        <f t="shared" si="538"/>
        <v>#REF!</v>
      </c>
      <c r="AX733" s="336">
        <f t="shared" si="555"/>
        <v>600000</v>
      </c>
      <c r="AY733" s="152" t="b">
        <f t="shared" ref="AY733:AY748" si="568">G733=AX733</f>
        <v>1</v>
      </c>
    </row>
    <row r="734" spans="1:51" s="72" customFormat="1">
      <c r="A734" s="65"/>
      <c r="B734" s="66"/>
      <c r="C734" s="331"/>
      <c r="D734" s="331"/>
      <c r="E734" s="67" t="s">
        <v>125</v>
      </c>
      <c r="F734" s="475" t="s">
        <v>126</v>
      </c>
      <c r="G734" s="69">
        <v>10000000</v>
      </c>
      <c r="H734" s="69"/>
      <c r="I734" s="70"/>
      <c r="J734" s="70">
        <f t="shared" si="565"/>
        <v>0</v>
      </c>
      <c r="K734" s="70"/>
      <c r="L734" s="70"/>
      <c r="M734" s="70"/>
      <c r="N734" s="70">
        <v>4000000</v>
      </c>
      <c r="O734" s="70"/>
      <c r="P734" s="70">
        <f t="shared" si="566"/>
        <v>4000000</v>
      </c>
      <c r="Q734" s="70"/>
      <c r="R734" s="70"/>
      <c r="S734" s="70"/>
      <c r="T734" s="70"/>
      <c r="U734" s="70"/>
      <c r="V734" s="70"/>
      <c r="W734" s="70"/>
      <c r="X734" s="70"/>
      <c r="Y734" s="70"/>
      <c r="Z734" s="70">
        <f>G734-N734</f>
        <v>6000000</v>
      </c>
      <c r="AA734" s="70"/>
      <c r="AB734" s="70"/>
      <c r="AC734" s="70"/>
      <c r="AD734" s="70"/>
      <c r="AE734" s="70"/>
      <c r="AF734" s="70"/>
      <c r="AG734" s="70"/>
      <c r="AH734" s="70"/>
      <c r="AI734" s="71"/>
      <c r="AJ734" s="374"/>
      <c r="AK734" s="284">
        <f t="shared" si="553"/>
        <v>10000000</v>
      </c>
      <c r="AL734" s="164" t="b">
        <f t="shared" si="567"/>
        <v>1</v>
      </c>
      <c r="AM734" s="328">
        <f t="shared" si="554"/>
        <v>0</v>
      </c>
      <c r="AN734" s="232"/>
      <c r="AO734" s="232"/>
      <c r="AP734" s="284">
        <f t="shared" si="533"/>
        <v>10000000</v>
      </c>
      <c r="AQ734" s="164" t="b">
        <f t="shared" si="534"/>
        <v>1</v>
      </c>
      <c r="AR734" s="232"/>
      <c r="AS734" s="232"/>
      <c r="AU734" s="335">
        <f t="shared" si="549"/>
        <v>8000000</v>
      </c>
      <c r="AV734" s="72" t="b">
        <f t="shared" si="561"/>
        <v>0</v>
      </c>
      <c r="AW734" s="335">
        <f t="shared" ref="AW734:AW776" si="569">I734+L734+O734+R734+U734+X734</f>
        <v>0</v>
      </c>
      <c r="AX734" s="336">
        <f t="shared" si="555"/>
        <v>4000000</v>
      </c>
      <c r="AY734" s="152" t="b">
        <f t="shared" si="568"/>
        <v>0</v>
      </c>
    </row>
    <row r="735" spans="1:51" s="72" customFormat="1">
      <c r="A735" s="65"/>
      <c r="B735" s="66"/>
      <c r="C735" s="331"/>
      <c r="D735" s="331"/>
      <c r="E735" s="67" t="s">
        <v>61</v>
      </c>
      <c r="F735" s="68" t="s">
        <v>62</v>
      </c>
      <c r="G735" s="69">
        <v>5000000</v>
      </c>
      <c r="H735" s="69"/>
      <c r="I735" s="70"/>
      <c r="J735" s="70">
        <f t="shared" si="565"/>
        <v>0</v>
      </c>
      <c r="K735" s="70">
        <v>3000000</v>
      </c>
      <c r="L735" s="70"/>
      <c r="M735" s="70"/>
      <c r="N735" s="70">
        <v>2000000</v>
      </c>
      <c r="O735" s="70">
        <v>800000</v>
      </c>
      <c r="P735" s="70">
        <f t="shared" si="566"/>
        <v>1200000</v>
      </c>
      <c r="Q735" s="70"/>
      <c r="R735" s="70"/>
      <c r="S735" s="70"/>
      <c r="T735" s="70"/>
      <c r="U735" s="70"/>
      <c r="V735" s="70"/>
      <c r="W735" s="70"/>
      <c r="X735" s="70"/>
      <c r="Y735" s="70"/>
      <c r="Z735" s="70"/>
      <c r="AA735" s="70"/>
      <c r="AB735" s="70"/>
      <c r="AC735" s="70"/>
      <c r="AD735" s="70"/>
      <c r="AE735" s="70"/>
      <c r="AF735" s="70"/>
      <c r="AG735" s="70"/>
      <c r="AH735" s="70"/>
      <c r="AI735" s="71"/>
      <c r="AJ735" s="374"/>
      <c r="AK735" s="284">
        <f t="shared" si="553"/>
        <v>5000000</v>
      </c>
      <c r="AL735" s="164" t="b">
        <f t="shared" si="567"/>
        <v>1</v>
      </c>
      <c r="AM735" s="328">
        <f t="shared" si="554"/>
        <v>0</v>
      </c>
      <c r="AN735" s="232"/>
      <c r="AO735" s="232"/>
      <c r="AP735" s="284">
        <f t="shared" si="533"/>
        <v>5000000</v>
      </c>
      <c r="AQ735" s="164" t="b">
        <f t="shared" si="534"/>
        <v>1</v>
      </c>
      <c r="AR735" s="232"/>
      <c r="AS735" s="232"/>
      <c r="AU735" s="335">
        <f t="shared" si="549"/>
        <v>7000000</v>
      </c>
      <c r="AV735" s="72" t="b">
        <f t="shared" si="561"/>
        <v>0</v>
      </c>
      <c r="AW735" s="335">
        <f t="shared" si="569"/>
        <v>800000</v>
      </c>
      <c r="AX735" s="336">
        <f t="shared" si="555"/>
        <v>5000000</v>
      </c>
      <c r="AY735" s="152" t="b">
        <f t="shared" si="568"/>
        <v>1</v>
      </c>
    </row>
    <row r="736" spans="1:51" s="72" customFormat="1">
      <c r="A736" s="65"/>
      <c r="B736" s="66"/>
      <c r="C736" s="331"/>
      <c r="D736" s="331"/>
      <c r="E736" s="67" t="s">
        <v>192</v>
      </c>
      <c r="F736" s="68" t="s">
        <v>193</v>
      </c>
      <c r="G736" s="69">
        <v>797000000</v>
      </c>
      <c r="H736" s="69"/>
      <c r="I736" s="70"/>
      <c r="J736" s="70">
        <f t="shared" si="565"/>
        <v>0</v>
      </c>
      <c r="K736" s="70"/>
      <c r="L736" s="70"/>
      <c r="M736" s="70"/>
      <c r="N736" s="70"/>
      <c r="O736" s="70"/>
      <c r="P736" s="70">
        <f t="shared" si="566"/>
        <v>0</v>
      </c>
      <c r="Q736" s="70"/>
      <c r="R736" s="70"/>
      <c r="S736" s="70"/>
      <c r="T736" s="70"/>
      <c r="U736" s="70"/>
      <c r="V736" s="70"/>
      <c r="W736" s="70"/>
      <c r="X736" s="70"/>
      <c r="Y736" s="70"/>
      <c r="Z736" s="70">
        <f>G736</f>
        <v>797000000</v>
      </c>
      <c r="AA736" s="70"/>
      <c r="AB736" s="70"/>
      <c r="AC736" s="70"/>
      <c r="AD736" s="70"/>
      <c r="AE736" s="70"/>
      <c r="AF736" s="70"/>
      <c r="AG736" s="70"/>
      <c r="AH736" s="70"/>
      <c r="AI736" s="71"/>
      <c r="AJ736" s="374"/>
      <c r="AK736" s="284">
        <f t="shared" si="553"/>
        <v>797000000</v>
      </c>
      <c r="AL736" s="164" t="b">
        <f t="shared" si="567"/>
        <v>1</v>
      </c>
      <c r="AM736" s="328">
        <f t="shared" si="554"/>
        <v>0</v>
      </c>
      <c r="AN736" s="232"/>
      <c r="AO736" s="232"/>
      <c r="AP736" s="284">
        <f t="shared" si="533"/>
        <v>797000000</v>
      </c>
      <c r="AQ736" s="164" t="b">
        <f t="shared" si="534"/>
        <v>1</v>
      </c>
      <c r="AR736" s="232"/>
      <c r="AS736" s="232"/>
      <c r="AU736" s="335">
        <f t="shared" si="549"/>
        <v>0</v>
      </c>
      <c r="AV736" s="72" t="b">
        <f t="shared" si="561"/>
        <v>0</v>
      </c>
      <c r="AW736" s="335">
        <f t="shared" si="569"/>
        <v>0</v>
      </c>
      <c r="AX736" s="336">
        <f t="shared" si="555"/>
        <v>0</v>
      </c>
      <c r="AY736" s="152" t="b">
        <f t="shared" si="568"/>
        <v>0</v>
      </c>
    </row>
    <row r="737" spans="1:51" s="72" customFormat="1">
      <c r="A737" s="65"/>
      <c r="B737" s="66"/>
      <c r="C737" s="331"/>
      <c r="D737" s="331"/>
      <c r="E737" s="67" t="s">
        <v>20</v>
      </c>
      <c r="F737" s="475" t="s">
        <v>21</v>
      </c>
      <c r="G737" s="69">
        <v>20506500</v>
      </c>
      <c r="H737" s="69">
        <v>20506500</v>
      </c>
      <c r="I737" s="70" t="e">
        <f>#REF!</f>
        <v>#REF!</v>
      </c>
      <c r="J737" s="70" t="e">
        <f t="shared" si="565"/>
        <v>#REF!</v>
      </c>
      <c r="K737" s="70"/>
      <c r="L737" s="70"/>
      <c r="M737" s="70"/>
      <c r="N737" s="70"/>
      <c r="O737" s="70"/>
      <c r="P737" s="70">
        <f t="shared" si="566"/>
        <v>0</v>
      </c>
      <c r="Q737" s="70"/>
      <c r="R737" s="70"/>
      <c r="S737" s="70"/>
      <c r="T737" s="70"/>
      <c r="U737" s="70"/>
      <c r="V737" s="70"/>
      <c r="W737" s="70"/>
      <c r="X737" s="70"/>
      <c r="Y737" s="70"/>
      <c r="Z737" s="70"/>
      <c r="AA737" s="70"/>
      <c r="AB737" s="70"/>
      <c r="AC737" s="70"/>
      <c r="AD737" s="70"/>
      <c r="AE737" s="70"/>
      <c r="AF737" s="70"/>
      <c r="AG737" s="70"/>
      <c r="AH737" s="70"/>
      <c r="AI737" s="71"/>
      <c r="AJ737" s="374"/>
      <c r="AK737" s="284">
        <f t="shared" si="553"/>
        <v>20506500</v>
      </c>
      <c r="AL737" s="164" t="b">
        <f t="shared" si="567"/>
        <v>1</v>
      </c>
      <c r="AM737" s="328">
        <f t="shared" si="554"/>
        <v>0</v>
      </c>
      <c r="AN737" s="232"/>
      <c r="AO737" s="232"/>
      <c r="AP737" s="284">
        <f t="shared" si="533"/>
        <v>20506500</v>
      </c>
      <c r="AQ737" s="164" t="b">
        <f t="shared" si="534"/>
        <v>1</v>
      </c>
      <c r="AR737" s="232"/>
      <c r="AS737" s="232"/>
      <c r="AU737" s="335" t="e">
        <f t="shared" si="549"/>
        <v>#REF!</v>
      </c>
      <c r="AV737" s="72" t="e">
        <f t="shared" si="561"/>
        <v>#REF!</v>
      </c>
      <c r="AW737" s="335" t="e">
        <f t="shared" si="569"/>
        <v>#REF!</v>
      </c>
      <c r="AX737" s="336">
        <f t="shared" si="555"/>
        <v>20506500</v>
      </c>
      <c r="AY737" s="152" t="b">
        <f t="shared" si="568"/>
        <v>1</v>
      </c>
    </row>
    <row r="738" spans="1:51" s="72" customFormat="1" ht="17.25" customHeight="1">
      <c r="A738" s="65"/>
      <c r="B738" s="66"/>
      <c r="C738" s="331"/>
      <c r="D738" s="331"/>
      <c r="E738" s="67"/>
      <c r="F738" s="68"/>
      <c r="G738" s="69"/>
      <c r="H738" s="69"/>
      <c r="I738" s="70"/>
      <c r="J738" s="70"/>
      <c r="K738" s="70"/>
      <c r="L738" s="70"/>
      <c r="M738" s="70"/>
      <c r="N738" s="70"/>
      <c r="O738" s="70"/>
      <c r="P738" s="70">
        <f t="shared" si="566"/>
        <v>0</v>
      </c>
      <c r="Q738" s="70"/>
      <c r="R738" s="70"/>
      <c r="S738" s="70"/>
      <c r="T738" s="70"/>
      <c r="U738" s="70"/>
      <c r="V738" s="70"/>
      <c r="W738" s="70"/>
      <c r="X738" s="70"/>
      <c r="Y738" s="70"/>
      <c r="Z738" s="70"/>
      <c r="AA738" s="70"/>
      <c r="AB738" s="70"/>
      <c r="AC738" s="70"/>
      <c r="AD738" s="70"/>
      <c r="AE738" s="70"/>
      <c r="AF738" s="70"/>
      <c r="AG738" s="70"/>
      <c r="AH738" s="70"/>
      <c r="AI738" s="71"/>
      <c r="AJ738" s="374"/>
      <c r="AK738" s="284">
        <f t="shared" si="553"/>
        <v>0</v>
      </c>
      <c r="AL738" s="164" t="b">
        <f t="shared" si="567"/>
        <v>1</v>
      </c>
      <c r="AM738" s="328">
        <f t="shared" si="554"/>
        <v>0</v>
      </c>
      <c r="AN738" s="232"/>
      <c r="AO738" s="232"/>
      <c r="AP738" s="284">
        <f t="shared" si="533"/>
        <v>0</v>
      </c>
      <c r="AQ738" s="164" t="b">
        <f t="shared" si="534"/>
        <v>1</v>
      </c>
      <c r="AR738" s="232"/>
      <c r="AS738" s="232"/>
      <c r="AU738" s="335">
        <f t="shared" si="549"/>
        <v>0</v>
      </c>
      <c r="AV738" s="72" t="b">
        <f t="shared" si="561"/>
        <v>1</v>
      </c>
      <c r="AW738" s="335">
        <f t="shared" si="569"/>
        <v>0</v>
      </c>
      <c r="AX738" s="336">
        <f t="shared" si="555"/>
        <v>0</v>
      </c>
      <c r="AY738" s="152" t="b">
        <f t="shared" si="568"/>
        <v>1</v>
      </c>
    </row>
    <row r="739" spans="1:51" s="54" customFormat="1">
      <c r="A739" s="50"/>
      <c r="B739" s="60"/>
      <c r="C739" s="61"/>
      <c r="D739" s="61"/>
      <c r="E739" s="62"/>
      <c r="F739" s="63"/>
      <c r="G739" s="52"/>
      <c r="H739" s="52"/>
      <c r="I739" s="53"/>
      <c r="J739" s="53"/>
      <c r="K739" s="53"/>
      <c r="L739" s="53"/>
      <c r="M739" s="53"/>
      <c r="N739" s="53"/>
      <c r="O739" s="53"/>
      <c r="P739" s="53"/>
      <c r="Q739" s="53"/>
      <c r="R739" s="53"/>
      <c r="S739" s="53"/>
      <c r="T739" s="53"/>
      <c r="U739" s="53"/>
      <c r="V739" s="53"/>
      <c r="W739" s="53"/>
      <c r="X739" s="53"/>
      <c r="Y739" s="53"/>
      <c r="Z739" s="53"/>
      <c r="AA739" s="53"/>
      <c r="AB739" s="53"/>
      <c r="AC739" s="53"/>
      <c r="AD739" s="53"/>
      <c r="AE739" s="53"/>
      <c r="AF739" s="53"/>
      <c r="AG739" s="53"/>
      <c r="AH739" s="53"/>
      <c r="AI739" s="51"/>
      <c r="AJ739" s="372"/>
      <c r="AK739" s="284">
        <f t="shared" si="553"/>
        <v>0</v>
      </c>
      <c r="AL739" s="164" t="b">
        <f t="shared" si="567"/>
        <v>1</v>
      </c>
      <c r="AM739" s="328">
        <f t="shared" si="554"/>
        <v>0</v>
      </c>
      <c r="AN739" s="200"/>
      <c r="AO739" s="200"/>
      <c r="AP739" s="284">
        <f t="shared" si="533"/>
        <v>0</v>
      </c>
      <c r="AQ739" s="164" t="b">
        <f t="shared" si="534"/>
        <v>1</v>
      </c>
      <c r="AR739" s="200"/>
      <c r="AS739" s="200"/>
      <c r="AU739" s="335">
        <f t="shared" si="549"/>
        <v>0</v>
      </c>
      <c r="AV739" s="72" t="b">
        <f t="shared" si="561"/>
        <v>1</v>
      </c>
      <c r="AW739" s="335">
        <f t="shared" si="569"/>
        <v>0</v>
      </c>
      <c r="AX739" s="336">
        <f t="shared" si="555"/>
        <v>0</v>
      </c>
      <c r="AY739" s="152" t="b">
        <f t="shared" si="568"/>
        <v>1</v>
      </c>
    </row>
    <row r="740" spans="1:51" s="54" customFormat="1">
      <c r="A740" s="189"/>
      <c r="B740" s="190"/>
      <c r="C740" s="190"/>
      <c r="D740" s="190"/>
      <c r="E740" s="190"/>
      <c r="F740" s="191"/>
      <c r="G740" s="192"/>
      <c r="H740" s="192"/>
      <c r="I740" s="193"/>
      <c r="J740" s="193"/>
      <c r="K740" s="193"/>
      <c r="L740" s="193"/>
      <c r="M740" s="193"/>
      <c r="N740" s="193"/>
      <c r="O740" s="193"/>
      <c r="P740" s="193"/>
      <c r="Q740" s="193"/>
      <c r="R740" s="193"/>
      <c r="S740" s="193"/>
      <c r="T740" s="193"/>
      <c r="U740" s="193"/>
      <c r="V740" s="193"/>
      <c r="W740" s="193"/>
      <c r="X740" s="193"/>
      <c r="Y740" s="193"/>
      <c r="Z740" s="193"/>
      <c r="AA740" s="193"/>
      <c r="AB740" s="193"/>
      <c r="AC740" s="193"/>
      <c r="AD740" s="193"/>
      <c r="AE740" s="193"/>
      <c r="AF740" s="193"/>
      <c r="AG740" s="193"/>
      <c r="AH740" s="193"/>
      <c r="AI740" s="194"/>
      <c r="AJ740" s="372"/>
      <c r="AK740" s="284">
        <f t="shared" ref="AK740:AK777" si="570">H740+K740+N740+Q740+T740+W740+Z740+AC740+AF740</f>
        <v>0</v>
      </c>
      <c r="AL740" s="164" t="b">
        <f t="shared" si="567"/>
        <v>1</v>
      </c>
      <c r="AM740" s="328">
        <f t="shared" si="554"/>
        <v>0</v>
      </c>
      <c r="AN740" s="200"/>
      <c r="AO740" s="200"/>
      <c r="AP740" s="284">
        <f t="shared" si="533"/>
        <v>0</v>
      </c>
      <c r="AQ740" s="164" t="b">
        <f t="shared" si="534"/>
        <v>1</v>
      </c>
      <c r="AR740" s="200"/>
      <c r="AS740" s="200"/>
      <c r="AU740" s="41"/>
      <c r="AV740" s="42"/>
      <c r="AW740" s="96">
        <f t="shared" si="569"/>
        <v>0</v>
      </c>
      <c r="AX740" s="118">
        <f t="shared" si="555"/>
        <v>0</v>
      </c>
      <c r="AY740" s="152" t="b">
        <f t="shared" si="568"/>
        <v>1</v>
      </c>
    </row>
    <row r="741" spans="1:51" s="54" customFormat="1">
      <c r="A741" s="195"/>
      <c r="B741" s="196"/>
      <c r="C741" s="196"/>
      <c r="D741" s="196"/>
      <c r="E741" s="196"/>
      <c r="F741" s="197"/>
      <c r="G741" s="198"/>
      <c r="H741" s="198"/>
      <c r="I741" s="199"/>
      <c r="J741" s="199"/>
      <c r="K741" s="199"/>
      <c r="L741" s="199"/>
      <c r="M741" s="199"/>
      <c r="N741" s="199"/>
      <c r="O741" s="199"/>
      <c r="P741" s="199"/>
      <c r="Q741" s="199"/>
      <c r="R741" s="199"/>
      <c r="S741" s="199"/>
      <c r="T741" s="199"/>
      <c r="U741" s="199"/>
      <c r="V741" s="199"/>
      <c r="W741" s="199"/>
      <c r="X741" s="199"/>
      <c r="Y741" s="199"/>
      <c r="Z741" s="199"/>
      <c r="AA741" s="199"/>
      <c r="AB741" s="199"/>
      <c r="AC741" s="199"/>
      <c r="AD741" s="199"/>
      <c r="AE741" s="199"/>
      <c r="AF741" s="199"/>
      <c r="AG741" s="199"/>
      <c r="AH741" s="199"/>
      <c r="AI741" s="200"/>
      <c r="AJ741" s="372"/>
      <c r="AK741" s="284">
        <f t="shared" si="570"/>
        <v>0</v>
      </c>
      <c r="AL741" s="164" t="b">
        <f t="shared" si="567"/>
        <v>1</v>
      </c>
      <c r="AM741" s="328">
        <f t="shared" si="554"/>
        <v>0</v>
      </c>
      <c r="AN741" s="200"/>
      <c r="AO741" s="200"/>
      <c r="AP741" s="284">
        <f t="shared" si="533"/>
        <v>0</v>
      </c>
      <c r="AQ741" s="164" t="b">
        <f t="shared" si="534"/>
        <v>1</v>
      </c>
      <c r="AR741" s="200"/>
      <c r="AS741" s="200"/>
      <c r="AU741" s="41"/>
      <c r="AV741" s="42"/>
      <c r="AW741" s="96">
        <f t="shared" si="569"/>
        <v>0</v>
      </c>
      <c r="AX741" s="118">
        <f t="shared" si="555"/>
        <v>0</v>
      </c>
      <c r="AY741" s="152" t="b">
        <f t="shared" si="568"/>
        <v>1</v>
      </c>
    </row>
    <row r="742" spans="1:51" s="54" customFormat="1">
      <c r="A742" s="195"/>
      <c r="B742" s="196"/>
      <c r="C742" s="196"/>
      <c r="D742" s="196"/>
      <c r="E742" s="196"/>
      <c r="F742" s="197"/>
      <c r="G742" s="198"/>
      <c r="H742" s="198"/>
      <c r="I742" s="199"/>
      <c r="J742" s="199"/>
      <c r="K742" s="199"/>
      <c r="L742" s="199"/>
      <c r="M742" s="199"/>
      <c r="N742" s="199"/>
      <c r="O742" s="199"/>
      <c r="P742" s="199"/>
      <c r="Q742" s="199"/>
      <c r="R742" s="199"/>
      <c r="S742" s="199"/>
      <c r="T742" s="199"/>
      <c r="U742" s="199"/>
      <c r="V742" s="199"/>
      <c r="W742" s="199"/>
      <c r="X742" s="199"/>
      <c r="Y742" s="199"/>
      <c r="Z742" s="199"/>
      <c r="AA742" s="199"/>
      <c r="AB742" s="199"/>
      <c r="AC742" s="199"/>
      <c r="AD742" s="199"/>
      <c r="AE742" s="199"/>
      <c r="AF742" s="199"/>
      <c r="AG742" s="199"/>
      <c r="AH742" s="199"/>
      <c r="AI742" s="200"/>
      <c r="AJ742" s="372"/>
      <c r="AK742" s="284">
        <f t="shared" si="570"/>
        <v>0</v>
      </c>
      <c r="AL742" s="164" t="b">
        <f t="shared" si="567"/>
        <v>1</v>
      </c>
      <c r="AM742" s="328">
        <f t="shared" si="554"/>
        <v>0</v>
      </c>
      <c r="AN742" s="200"/>
      <c r="AO742" s="200"/>
      <c r="AP742" s="284">
        <f t="shared" si="533"/>
        <v>0</v>
      </c>
      <c r="AQ742" s="164" t="b">
        <f t="shared" si="534"/>
        <v>1</v>
      </c>
      <c r="AR742" s="200"/>
      <c r="AS742" s="200"/>
      <c r="AU742" s="41"/>
      <c r="AV742" s="42"/>
      <c r="AW742" s="96"/>
      <c r="AX742" s="118"/>
      <c r="AY742" s="152"/>
    </row>
    <row r="743" spans="1:51" s="54" customFormat="1">
      <c r="A743" s="195"/>
      <c r="B743" s="196"/>
      <c r="C743" s="196"/>
      <c r="D743" s="196"/>
      <c r="E743" s="196"/>
      <c r="F743" s="197"/>
      <c r="G743" s="198"/>
      <c r="H743" s="198"/>
      <c r="I743" s="199"/>
      <c r="J743" s="199"/>
      <c r="K743" s="199"/>
      <c r="L743" s="199"/>
      <c r="M743" s="199"/>
      <c r="N743" s="199"/>
      <c r="O743" s="199"/>
      <c r="P743" s="199"/>
      <c r="Q743" s="199"/>
      <c r="R743" s="199"/>
      <c r="S743" s="199"/>
      <c r="T743" s="199"/>
      <c r="U743" s="199"/>
      <c r="V743" s="199"/>
      <c r="W743" s="199"/>
      <c r="X743" s="199"/>
      <c r="Y743" s="199"/>
      <c r="Z743" s="199"/>
      <c r="AA743" s="199"/>
      <c r="AB743" s="199"/>
      <c r="AC743" s="199"/>
      <c r="AD743" s="199"/>
      <c r="AE743" s="199"/>
      <c r="AF743" s="199"/>
      <c r="AG743" s="199"/>
      <c r="AH743" s="199"/>
      <c r="AI743" s="200"/>
      <c r="AJ743" s="372"/>
      <c r="AK743" s="284">
        <f t="shared" si="570"/>
        <v>0</v>
      </c>
      <c r="AL743" s="164" t="b">
        <f t="shared" si="567"/>
        <v>1</v>
      </c>
      <c r="AM743" s="328">
        <f t="shared" si="554"/>
        <v>0</v>
      </c>
      <c r="AN743" s="200"/>
      <c r="AO743" s="200"/>
      <c r="AP743" s="284">
        <f t="shared" si="533"/>
        <v>0</v>
      </c>
      <c r="AQ743" s="164" t="b">
        <f t="shared" si="534"/>
        <v>1</v>
      </c>
      <c r="AR743" s="200"/>
      <c r="AS743" s="200"/>
      <c r="AU743" s="41"/>
      <c r="AV743" s="42"/>
      <c r="AW743" s="96"/>
      <c r="AX743" s="118"/>
      <c r="AY743" s="152"/>
    </row>
    <row r="744" spans="1:51" s="54" customFormat="1">
      <c r="A744" s="201"/>
      <c r="B744" s="202"/>
      <c r="C744" s="202"/>
      <c r="D744" s="202"/>
      <c r="E744" s="202"/>
      <c r="F744" s="203"/>
      <c r="G744" s="204"/>
      <c r="H744" s="204"/>
      <c r="I744" s="205"/>
      <c r="J744" s="205"/>
      <c r="K744" s="205"/>
      <c r="L744" s="205"/>
      <c r="M744" s="205"/>
      <c r="N744" s="205"/>
      <c r="O744" s="205"/>
      <c r="P744" s="205"/>
      <c r="Q744" s="205"/>
      <c r="R744" s="205"/>
      <c r="S744" s="205"/>
      <c r="T744" s="205"/>
      <c r="U744" s="205"/>
      <c r="V744" s="205"/>
      <c r="W744" s="205"/>
      <c r="X744" s="205"/>
      <c r="Y744" s="205"/>
      <c r="Z744" s="205"/>
      <c r="AA744" s="205"/>
      <c r="AB744" s="205"/>
      <c r="AC744" s="205"/>
      <c r="AD744" s="205"/>
      <c r="AE744" s="205"/>
      <c r="AF744" s="205"/>
      <c r="AG744" s="205"/>
      <c r="AH744" s="205"/>
      <c r="AI744" s="206"/>
      <c r="AJ744" s="372"/>
      <c r="AK744" s="284">
        <f t="shared" si="570"/>
        <v>0</v>
      </c>
      <c r="AL744" s="164" t="b">
        <f t="shared" si="567"/>
        <v>1</v>
      </c>
      <c r="AM744" s="328">
        <f t="shared" ref="AM744:AM774" si="571">G744-AK744</f>
        <v>0</v>
      </c>
      <c r="AN744" s="200"/>
      <c r="AO744" s="200"/>
      <c r="AP744" s="284">
        <f t="shared" ref="AP744:AP774" si="572">H744+K744+N744+Q744+T744+W744+Z744+AC744+AF744</f>
        <v>0</v>
      </c>
      <c r="AQ744" s="164" t="b">
        <f t="shared" ref="AQ744:AQ774" si="573">AP744=G744</f>
        <v>1</v>
      </c>
      <c r="AR744" s="200"/>
      <c r="AS744" s="200"/>
      <c r="AU744" s="41"/>
      <c r="AV744" s="42"/>
      <c r="AW744" s="96">
        <f t="shared" si="569"/>
        <v>0</v>
      </c>
      <c r="AX744" s="118">
        <f t="shared" si="555"/>
        <v>0</v>
      </c>
      <c r="AY744" s="152" t="b">
        <f t="shared" si="568"/>
        <v>1</v>
      </c>
    </row>
    <row r="745" spans="1:51" s="3" customFormat="1">
      <c r="A745" s="632" t="s">
        <v>0</v>
      </c>
      <c r="B745" s="632" t="s">
        <v>1</v>
      </c>
      <c r="C745" s="632"/>
      <c r="D745" s="632"/>
      <c r="E745" s="632"/>
      <c r="F745" s="632" t="s">
        <v>3</v>
      </c>
      <c r="G745" s="632" t="s">
        <v>4</v>
      </c>
      <c r="H745" s="637" t="s">
        <v>387</v>
      </c>
      <c r="I745" s="638"/>
      <c r="J745" s="638"/>
      <c r="K745" s="638"/>
      <c r="L745" s="638"/>
      <c r="M745" s="638"/>
      <c r="N745" s="638"/>
      <c r="O745" s="638"/>
      <c r="P745" s="638"/>
      <c r="Q745" s="638"/>
      <c r="R745" s="638"/>
      <c r="S745" s="638"/>
      <c r="T745" s="638"/>
      <c r="U745" s="638"/>
      <c r="V745" s="638"/>
      <c r="W745" s="638"/>
      <c r="X745" s="638"/>
      <c r="Y745" s="638"/>
      <c r="Z745" s="638"/>
      <c r="AA745" s="638"/>
      <c r="AB745" s="638"/>
      <c r="AC745" s="638"/>
      <c r="AD745" s="638"/>
      <c r="AE745" s="638"/>
      <c r="AF745" s="638"/>
      <c r="AG745" s="543"/>
      <c r="AH745" s="544"/>
      <c r="AI745" s="632" t="s">
        <v>11</v>
      </c>
      <c r="AJ745" s="375"/>
      <c r="AK745" s="284"/>
      <c r="AL745" s="164"/>
      <c r="AM745" s="328" t="e">
        <f t="shared" si="571"/>
        <v>#VALUE!</v>
      </c>
      <c r="AN745" s="311"/>
      <c r="AO745" s="311"/>
      <c r="AP745" s="284" t="e">
        <f t="shared" si="572"/>
        <v>#VALUE!</v>
      </c>
      <c r="AQ745" s="164" t="e">
        <f t="shared" si="573"/>
        <v>#VALUE!</v>
      </c>
      <c r="AR745" s="311"/>
      <c r="AS745" s="311"/>
      <c r="AT745" s="152"/>
      <c r="AW745" s="96">
        <f t="shared" si="569"/>
        <v>0</v>
      </c>
      <c r="AX745" s="118" t="e">
        <f t="shared" si="555"/>
        <v>#VALUE!</v>
      </c>
      <c r="AY745" s="152" t="e">
        <f t="shared" si="568"/>
        <v>#VALUE!</v>
      </c>
    </row>
    <row r="746" spans="1:51" s="3" customFormat="1">
      <c r="A746" s="633"/>
      <c r="B746" s="633"/>
      <c r="C746" s="633"/>
      <c r="D746" s="633"/>
      <c r="E746" s="633"/>
      <c r="F746" s="633"/>
      <c r="G746" s="633"/>
      <c r="H746" s="634" t="s">
        <v>5</v>
      </c>
      <c r="I746" s="635"/>
      <c r="J746" s="636"/>
      <c r="K746" s="634" t="s">
        <v>240</v>
      </c>
      <c r="L746" s="635"/>
      <c r="M746" s="636"/>
      <c r="N746" s="634" t="s">
        <v>6</v>
      </c>
      <c r="O746" s="635"/>
      <c r="P746" s="636"/>
      <c r="Q746" s="634" t="s">
        <v>273</v>
      </c>
      <c r="R746" s="635"/>
      <c r="S746" s="636"/>
      <c r="T746" s="634" t="s">
        <v>9</v>
      </c>
      <c r="U746" s="635"/>
      <c r="V746" s="636"/>
      <c r="W746" s="637" t="s">
        <v>374</v>
      </c>
      <c r="X746" s="638"/>
      <c r="Y746" s="639"/>
      <c r="Z746" s="634" t="s">
        <v>272</v>
      </c>
      <c r="AA746" s="635"/>
      <c r="AB746" s="636"/>
      <c r="AC746" s="637" t="s">
        <v>375</v>
      </c>
      <c r="AD746" s="638"/>
      <c r="AE746" s="639"/>
      <c r="AF746" s="637" t="s">
        <v>376</v>
      </c>
      <c r="AG746" s="638"/>
      <c r="AH746" s="639"/>
      <c r="AI746" s="633"/>
      <c r="AJ746" s="375"/>
      <c r="AK746" s="284"/>
      <c r="AL746" s="164"/>
      <c r="AM746" s="328">
        <f t="shared" si="571"/>
        <v>0</v>
      </c>
      <c r="AN746" s="311"/>
      <c r="AO746" s="311"/>
      <c r="AP746" s="284" t="e">
        <f t="shared" si="572"/>
        <v>#VALUE!</v>
      </c>
      <c r="AQ746" s="164" t="e">
        <f t="shared" si="573"/>
        <v>#VALUE!</v>
      </c>
      <c r="AR746" s="311"/>
      <c r="AS746" s="311"/>
      <c r="AT746" s="152"/>
      <c r="AW746" s="96" t="e">
        <f>I746+L746+O746+R746+U746+W746</f>
        <v>#VALUE!</v>
      </c>
      <c r="AX746" s="118" t="e">
        <f>H746+K746+N746+Q746+T746+#REF!</f>
        <v>#VALUE!</v>
      </c>
      <c r="AY746" s="152" t="e">
        <f t="shared" si="568"/>
        <v>#VALUE!</v>
      </c>
    </row>
    <row r="747" spans="1:51">
      <c r="A747" s="142"/>
      <c r="B747" s="143"/>
      <c r="C747" s="144"/>
      <c r="D747" s="144"/>
      <c r="E747" s="145"/>
      <c r="F747" s="146"/>
      <c r="G747" s="146"/>
      <c r="H747" s="302" t="s">
        <v>237</v>
      </c>
      <c r="I747" s="141" t="s">
        <v>238</v>
      </c>
      <c r="J747" s="303" t="s">
        <v>235</v>
      </c>
      <c r="K747" s="302" t="s">
        <v>237</v>
      </c>
      <c r="L747" s="141" t="s">
        <v>238</v>
      </c>
      <c r="M747" s="303" t="s">
        <v>235</v>
      </c>
      <c r="N747" s="302" t="s">
        <v>237</v>
      </c>
      <c r="O747" s="141" t="s">
        <v>238</v>
      </c>
      <c r="P747" s="303" t="s">
        <v>235</v>
      </c>
      <c r="Q747" s="302" t="s">
        <v>237</v>
      </c>
      <c r="R747" s="141" t="s">
        <v>238</v>
      </c>
      <c r="S747" s="303" t="s">
        <v>235</v>
      </c>
      <c r="T747" s="302" t="s">
        <v>237</v>
      </c>
      <c r="U747" s="141" t="s">
        <v>238</v>
      </c>
      <c r="V747" s="303" t="s">
        <v>235</v>
      </c>
      <c r="W747" s="302" t="s">
        <v>237</v>
      </c>
      <c r="X747" s="141" t="s">
        <v>238</v>
      </c>
      <c r="Y747" s="303" t="s">
        <v>235</v>
      </c>
      <c r="Z747" s="305" t="s">
        <v>237</v>
      </c>
      <c r="AA747" s="141" t="s">
        <v>238</v>
      </c>
      <c r="AB747" s="306" t="s">
        <v>235</v>
      </c>
      <c r="AC747" s="305" t="s">
        <v>237</v>
      </c>
      <c r="AD747" s="141" t="s">
        <v>238</v>
      </c>
      <c r="AE747" s="306" t="s">
        <v>235</v>
      </c>
      <c r="AF747" s="305" t="s">
        <v>237</v>
      </c>
      <c r="AG747" s="141" t="s">
        <v>238</v>
      </c>
      <c r="AH747" s="306" t="s">
        <v>235</v>
      </c>
      <c r="AI747" s="146"/>
      <c r="AJ747" s="376"/>
      <c r="AK747" s="284"/>
      <c r="AL747" s="164"/>
      <c r="AM747" s="328">
        <f t="shared" si="571"/>
        <v>0</v>
      </c>
      <c r="AN747" s="278"/>
      <c r="AO747" s="278"/>
      <c r="AP747" s="284" t="e">
        <f t="shared" si="572"/>
        <v>#VALUE!</v>
      </c>
      <c r="AQ747" s="164" t="e">
        <f t="shared" si="573"/>
        <v>#VALUE!</v>
      </c>
      <c r="AR747" s="278"/>
      <c r="AS747" s="278"/>
      <c r="AW747" s="96" t="e">
        <f t="shared" si="569"/>
        <v>#VALUE!</v>
      </c>
      <c r="AX747" s="118" t="e">
        <f t="shared" si="555"/>
        <v>#VALUE!</v>
      </c>
      <c r="AY747" s="152" t="e">
        <f t="shared" si="568"/>
        <v>#VALUE!</v>
      </c>
    </row>
    <row r="748" spans="1:51">
      <c r="A748" s="147"/>
      <c r="B748" s="148"/>
      <c r="C748" s="149"/>
      <c r="D748" s="149"/>
      <c r="E748" s="150"/>
      <c r="F748" s="151"/>
      <c r="G748" s="151"/>
      <c r="H748" s="151"/>
      <c r="I748" s="151"/>
      <c r="J748" s="151"/>
      <c r="K748" s="151"/>
      <c r="L748" s="151"/>
      <c r="M748" s="151"/>
      <c r="N748" s="151"/>
      <c r="O748" s="151"/>
      <c r="P748" s="151"/>
      <c r="Q748" s="151"/>
      <c r="R748" s="151"/>
      <c r="S748" s="151"/>
      <c r="T748" s="151"/>
      <c r="U748" s="151"/>
      <c r="V748" s="151"/>
      <c r="W748" s="151"/>
      <c r="X748" s="151"/>
      <c r="Y748" s="151"/>
      <c r="Z748" s="151"/>
      <c r="AA748" s="151"/>
      <c r="AB748" s="151"/>
      <c r="AC748" s="151"/>
      <c r="AD748" s="151"/>
      <c r="AE748" s="151"/>
      <c r="AF748" s="151"/>
      <c r="AG748" s="151"/>
      <c r="AH748" s="151"/>
      <c r="AI748" s="151"/>
      <c r="AJ748" s="376"/>
      <c r="AK748" s="284">
        <f t="shared" si="570"/>
        <v>0</v>
      </c>
      <c r="AL748" s="164" t="b">
        <f t="shared" si="567"/>
        <v>1</v>
      </c>
      <c r="AM748" s="328">
        <f t="shared" si="571"/>
        <v>0</v>
      </c>
      <c r="AN748" s="278"/>
      <c r="AO748" s="278"/>
      <c r="AP748" s="284">
        <f t="shared" si="572"/>
        <v>0</v>
      </c>
      <c r="AQ748" s="164" t="b">
        <f t="shared" si="573"/>
        <v>1</v>
      </c>
      <c r="AR748" s="278"/>
      <c r="AS748" s="278"/>
      <c r="AV748" s="42" t="b">
        <f t="shared" ref="AV748" si="574">G748=AU748</f>
        <v>1</v>
      </c>
      <c r="AW748" s="96">
        <f t="shared" si="569"/>
        <v>0</v>
      </c>
      <c r="AX748" s="118">
        <f t="shared" si="555"/>
        <v>0</v>
      </c>
      <c r="AY748" s="152" t="b">
        <f t="shared" si="568"/>
        <v>1</v>
      </c>
    </row>
    <row r="749" spans="1:51" s="117" customFormat="1">
      <c r="A749" s="115"/>
      <c r="B749" s="127" t="s">
        <v>22</v>
      </c>
      <c r="C749" s="630" t="s">
        <v>163</v>
      </c>
      <c r="D749" s="651"/>
      <c r="E749" s="652"/>
      <c r="F749" s="94" t="s">
        <v>359</v>
      </c>
      <c r="G749" s="116">
        <f>G750+G752+G768</f>
        <v>1157425500</v>
      </c>
      <c r="H749" s="116">
        <f>H750+H752+H768</f>
        <v>244778600</v>
      </c>
      <c r="I749" s="116">
        <f t="shared" ref="I749:AF749" si="575">I750+I752+I768</f>
        <v>0</v>
      </c>
      <c r="J749" s="116">
        <f t="shared" si="575"/>
        <v>0</v>
      </c>
      <c r="K749" s="116">
        <f t="shared" si="575"/>
        <v>212894883</v>
      </c>
      <c r="L749" s="116">
        <f t="shared" si="575"/>
        <v>0</v>
      </c>
      <c r="M749" s="116">
        <f t="shared" si="575"/>
        <v>0</v>
      </c>
      <c r="N749" s="116">
        <f t="shared" si="575"/>
        <v>59500000</v>
      </c>
      <c r="O749" s="116" t="e">
        <f t="shared" si="575"/>
        <v>#REF!</v>
      </c>
      <c r="P749" s="116" t="e">
        <f t="shared" si="575"/>
        <v>#REF!</v>
      </c>
      <c r="Q749" s="116">
        <f t="shared" si="575"/>
        <v>0</v>
      </c>
      <c r="R749" s="116">
        <f t="shared" si="575"/>
        <v>0</v>
      </c>
      <c r="S749" s="116">
        <f t="shared" si="575"/>
        <v>0</v>
      </c>
      <c r="T749" s="116">
        <f t="shared" si="575"/>
        <v>0</v>
      </c>
      <c r="U749" s="116">
        <f t="shared" si="575"/>
        <v>0</v>
      </c>
      <c r="V749" s="116">
        <f t="shared" si="575"/>
        <v>0</v>
      </c>
      <c r="W749" s="116">
        <f t="shared" si="575"/>
        <v>0</v>
      </c>
      <c r="X749" s="116">
        <f t="shared" si="575"/>
        <v>0</v>
      </c>
      <c r="Y749" s="116">
        <f t="shared" si="575"/>
        <v>0</v>
      </c>
      <c r="Z749" s="116">
        <f t="shared" si="575"/>
        <v>611698400</v>
      </c>
      <c r="AA749" s="116">
        <f t="shared" si="575"/>
        <v>0</v>
      </c>
      <c r="AB749" s="116">
        <f t="shared" si="575"/>
        <v>0</v>
      </c>
      <c r="AC749" s="116">
        <f t="shared" si="575"/>
        <v>0</v>
      </c>
      <c r="AD749" s="116">
        <f t="shared" si="575"/>
        <v>0</v>
      </c>
      <c r="AE749" s="116">
        <f t="shared" si="575"/>
        <v>0</v>
      </c>
      <c r="AF749" s="116">
        <f t="shared" si="575"/>
        <v>28553617</v>
      </c>
      <c r="AG749" s="116">
        <f t="shared" ref="AG749:AH749" si="576">AG750+AG752</f>
        <v>0</v>
      </c>
      <c r="AH749" s="116">
        <f t="shared" si="576"/>
        <v>0</v>
      </c>
      <c r="AI749" s="94"/>
      <c r="AJ749" s="373"/>
      <c r="AK749" s="284">
        <f t="shared" si="570"/>
        <v>1157425500</v>
      </c>
      <c r="AL749" s="164" t="b">
        <f t="shared" si="567"/>
        <v>1</v>
      </c>
      <c r="AM749" s="328">
        <f t="shared" si="571"/>
        <v>0</v>
      </c>
      <c r="AN749" s="221"/>
      <c r="AO749" s="221"/>
      <c r="AP749" s="284">
        <f t="shared" si="572"/>
        <v>1157425500</v>
      </c>
      <c r="AQ749" s="164" t="b">
        <f t="shared" si="573"/>
        <v>1</v>
      </c>
      <c r="AR749" s="221"/>
      <c r="AS749" s="221"/>
      <c r="AT749" s="152"/>
      <c r="AU749" s="123" t="e">
        <f t="shared" si="549"/>
        <v>#REF!</v>
      </c>
      <c r="AV749" s="124" t="e">
        <f t="shared" si="561"/>
        <v>#REF!</v>
      </c>
      <c r="AW749" s="96" t="e">
        <f t="shared" si="569"/>
        <v>#REF!</v>
      </c>
      <c r="AX749" s="118">
        <f t="shared" si="555"/>
        <v>517173483</v>
      </c>
      <c r="AY749" s="117" t="b">
        <f>G749=AX749</f>
        <v>0</v>
      </c>
    </row>
    <row r="750" spans="1:51" s="80" customFormat="1">
      <c r="A750" s="337"/>
      <c r="B750" s="338"/>
      <c r="C750" s="339"/>
      <c r="D750" s="645" t="s">
        <v>14</v>
      </c>
      <c r="E750" s="646"/>
      <c r="F750" s="81" t="s">
        <v>131</v>
      </c>
      <c r="G750" s="87">
        <f>G751</f>
        <v>5000000</v>
      </c>
      <c r="H750" s="87">
        <f t="shared" ref="H750:AF750" si="577">H751</f>
        <v>0</v>
      </c>
      <c r="I750" s="87">
        <f t="shared" si="577"/>
        <v>0</v>
      </c>
      <c r="J750" s="87">
        <f t="shared" si="577"/>
        <v>0</v>
      </c>
      <c r="K750" s="87">
        <f t="shared" si="577"/>
        <v>5000000</v>
      </c>
      <c r="L750" s="87">
        <f t="shared" si="577"/>
        <v>0</v>
      </c>
      <c r="M750" s="87">
        <f t="shared" si="577"/>
        <v>0</v>
      </c>
      <c r="N750" s="87">
        <f t="shared" si="577"/>
        <v>0</v>
      </c>
      <c r="O750" s="87">
        <f t="shared" si="577"/>
        <v>0</v>
      </c>
      <c r="P750" s="87">
        <f t="shared" si="577"/>
        <v>0</v>
      </c>
      <c r="Q750" s="87">
        <f t="shared" si="577"/>
        <v>0</v>
      </c>
      <c r="R750" s="87">
        <f t="shared" si="577"/>
        <v>0</v>
      </c>
      <c r="S750" s="87">
        <f t="shared" si="577"/>
        <v>0</v>
      </c>
      <c r="T750" s="87">
        <f t="shared" si="577"/>
        <v>0</v>
      </c>
      <c r="U750" s="87">
        <f t="shared" si="577"/>
        <v>0</v>
      </c>
      <c r="V750" s="87">
        <f t="shared" si="577"/>
        <v>0</v>
      </c>
      <c r="W750" s="87">
        <f t="shared" si="577"/>
        <v>0</v>
      </c>
      <c r="X750" s="87">
        <f t="shared" si="577"/>
        <v>0</v>
      </c>
      <c r="Y750" s="87">
        <f t="shared" si="577"/>
        <v>0</v>
      </c>
      <c r="Z750" s="87">
        <f t="shared" si="577"/>
        <v>0</v>
      </c>
      <c r="AA750" s="87">
        <f t="shared" si="577"/>
        <v>0</v>
      </c>
      <c r="AB750" s="87">
        <f t="shared" si="577"/>
        <v>0</v>
      </c>
      <c r="AC750" s="87">
        <f t="shared" si="577"/>
        <v>0</v>
      </c>
      <c r="AD750" s="87">
        <f t="shared" si="577"/>
        <v>0</v>
      </c>
      <c r="AE750" s="87">
        <f t="shared" si="577"/>
        <v>0</v>
      </c>
      <c r="AF750" s="87">
        <f t="shared" si="577"/>
        <v>0</v>
      </c>
      <c r="AG750" s="87">
        <f t="shared" ref="AG750:AH750" si="578">SUM(AG751:AG751)</f>
        <v>0</v>
      </c>
      <c r="AH750" s="87">
        <f t="shared" si="578"/>
        <v>0</v>
      </c>
      <c r="AI750" s="81"/>
      <c r="AJ750" s="372"/>
      <c r="AK750" s="284">
        <f t="shared" si="570"/>
        <v>5000000</v>
      </c>
      <c r="AL750" s="164" t="b">
        <f t="shared" si="567"/>
        <v>1</v>
      </c>
      <c r="AM750" s="328">
        <f t="shared" si="571"/>
        <v>0</v>
      </c>
      <c r="AN750" s="164"/>
      <c r="AO750" s="164"/>
      <c r="AP750" s="284">
        <f t="shared" si="572"/>
        <v>5000000</v>
      </c>
      <c r="AQ750" s="164" t="b">
        <f t="shared" si="573"/>
        <v>1</v>
      </c>
      <c r="AR750" s="164"/>
      <c r="AS750" s="164"/>
      <c r="AU750" s="335">
        <f t="shared" si="549"/>
        <v>5000000</v>
      </c>
      <c r="AV750" s="72" t="b">
        <f t="shared" si="561"/>
        <v>1</v>
      </c>
      <c r="AW750" s="335">
        <f t="shared" si="569"/>
        <v>0</v>
      </c>
      <c r="AX750" s="336">
        <f t="shared" ref="AX750:AX776" si="579">H750+K750+N750+Q750+T750+W750</f>
        <v>5000000</v>
      </c>
      <c r="AY750" s="152" t="b">
        <f t="shared" ref="AY750:AY776" si="580">G750=AX750</f>
        <v>1</v>
      </c>
    </row>
    <row r="751" spans="1:51" s="153" customFormat="1">
      <c r="A751" s="332"/>
      <c r="B751" s="333"/>
      <c r="C751" s="334"/>
      <c r="D751" s="334"/>
      <c r="E751" s="88" t="s">
        <v>166</v>
      </c>
      <c r="F751" s="71" t="s">
        <v>167</v>
      </c>
      <c r="G751" s="69">
        <v>5000000</v>
      </c>
      <c r="H751" s="69"/>
      <c r="I751" s="70"/>
      <c r="J751" s="70"/>
      <c r="K751" s="70">
        <v>5000000</v>
      </c>
      <c r="L751" s="70"/>
      <c r="M751" s="70"/>
      <c r="N751" s="102">
        <v>0</v>
      </c>
      <c r="O751" s="70"/>
      <c r="P751" s="102">
        <f t="shared" ref="P751:P766" si="581">N751-O751</f>
        <v>0</v>
      </c>
      <c r="Q751" s="70"/>
      <c r="R751" s="70"/>
      <c r="S751" s="70"/>
      <c r="T751" s="70"/>
      <c r="U751" s="70"/>
      <c r="V751" s="70"/>
      <c r="W751" s="70"/>
      <c r="X751" s="70"/>
      <c r="Y751" s="70"/>
      <c r="Z751" s="70"/>
      <c r="AA751" s="70"/>
      <c r="AB751" s="70"/>
      <c r="AC751" s="70"/>
      <c r="AD751" s="70"/>
      <c r="AE751" s="70"/>
      <c r="AF751" s="70"/>
      <c r="AG751" s="70"/>
      <c r="AH751" s="70"/>
      <c r="AI751" s="71"/>
      <c r="AJ751" s="374"/>
      <c r="AK751" s="284">
        <f t="shared" si="570"/>
        <v>5000000</v>
      </c>
      <c r="AL751" s="164" t="b">
        <f t="shared" si="567"/>
        <v>1</v>
      </c>
      <c r="AM751" s="328">
        <f t="shared" si="571"/>
        <v>0</v>
      </c>
      <c r="AN751" s="232"/>
      <c r="AO751" s="232"/>
      <c r="AP751" s="284">
        <f t="shared" si="572"/>
        <v>5000000</v>
      </c>
      <c r="AQ751" s="164" t="b">
        <f t="shared" si="573"/>
        <v>1</v>
      </c>
      <c r="AR751" s="232"/>
      <c r="AS751" s="232"/>
      <c r="AU751" s="335">
        <f t="shared" si="549"/>
        <v>5000000</v>
      </c>
      <c r="AV751" s="72" t="b">
        <f t="shared" si="561"/>
        <v>1</v>
      </c>
      <c r="AW751" s="335">
        <f t="shared" si="569"/>
        <v>0</v>
      </c>
      <c r="AX751" s="336">
        <f t="shared" si="579"/>
        <v>5000000</v>
      </c>
      <c r="AY751" s="152" t="b">
        <f t="shared" si="580"/>
        <v>1</v>
      </c>
    </row>
    <row r="752" spans="1:51" s="80" customFormat="1">
      <c r="A752" s="81"/>
      <c r="B752" s="338"/>
      <c r="C752" s="339"/>
      <c r="D752" s="645" t="s">
        <v>15</v>
      </c>
      <c r="E752" s="646"/>
      <c r="F752" s="81" t="s">
        <v>130</v>
      </c>
      <c r="G752" s="87">
        <f>SUM(G753:G767)</f>
        <v>989069500</v>
      </c>
      <c r="H752" s="87">
        <f>SUM(H753:H767)</f>
        <v>244778600</v>
      </c>
      <c r="I752" s="87">
        <f t="shared" ref="I752:AF752" si="582">SUM(I753:I767)</f>
        <v>0</v>
      </c>
      <c r="J752" s="87">
        <f t="shared" si="582"/>
        <v>0</v>
      </c>
      <c r="K752" s="87">
        <f t="shared" si="582"/>
        <v>207894883</v>
      </c>
      <c r="L752" s="87">
        <f t="shared" si="582"/>
        <v>0</v>
      </c>
      <c r="M752" s="87">
        <f t="shared" si="582"/>
        <v>0</v>
      </c>
      <c r="N752" s="87">
        <f t="shared" si="582"/>
        <v>59500000</v>
      </c>
      <c r="O752" s="87" t="e">
        <f t="shared" si="582"/>
        <v>#REF!</v>
      </c>
      <c r="P752" s="87" t="e">
        <f t="shared" si="582"/>
        <v>#REF!</v>
      </c>
      <c r="Q752" s="87">
        <f t="shared" si="582"/>
        <v>0</v>
      </c>
      <c r="R752" s="87">
        <f t="shared" si="582"/>
        <v>0</v>
      </c>
      <c r="S752" s="87">
        <f t="shared" si="582"/>
        <v>0</v>
      </c>
      <c r="T752" s="87">
        <f t="shared" si="582"/>
        <v>0</v>
      </c>
      <c r="U752" s="87">
        <f t="shared" si="582"/>
        <v>0</v>
      </c>
      <c r="V752" s="87">
        <f t="shared" si="582"/>
        <v>0</v>
      </c>
      <c r="W752" s="87">
        <f t="shared" si="582"/>
        <v>0</v>
      </c>
      <c r="X752" s="87">
        <f t="shared" si="582"/>
        <v>0</v>
      </c>
      <c r="Y752" s="87">
        <f t="shared" si="582"/>
        <v>0</v>
      </c>
      <c r="Z752" s="87">
        <f>SUM(Z753:Z767)</f>
        <v>448342400</v>
      </c>
      <c r="AA752" s="87">
        <f t="shared" si="582"/>
        <v>0</v>
      </c>
      <c r="AB752" s="87">
        <f t="shared" si="582"/>
        <v>0</v>
      </c>
      <c r="AC752" s="87">
        <f t="shared" si="582"/>
        <v>0</v>
      </c>
      <c r="AD752" s="87">
        <f t="shared" si="582"/>
        <v>0</v>
      </c>
      <c r="AE752" s="87">
        <f t="shared" si="582"/>
        <v>0</v>
      </c>
      <c r="AF752" s="87">
        <f t="shared" si="582"/>
        <v>28553617</v>
      </c>
      <c r="AG752" s="87">
        <f t="shared" ref="AG752:AH752" si="583">SUM(AG753:AG765)</f>
        <v>0</v>
      </c>
      <c r="AH752" s="87">
        <f t="shared" si="583"/>
        <v>0</v>
      </c>
      <c r="AI752" s="81"/>
      <c r="AJ752" s="372"/>
      <c r="AK752" s="284">
        <f t="shared" si="570"/>
        <v>989069500</v>
      </c>
      <c r="AL752" s="164" t="b">
        <f t="shared" si="567"/>
        <v>1</v>
      </c>
      <c r="AM752" s="328">
        <f t="shared" si="571"/>
        <v>0</v>
      </c>
      <c r="AN752" s="164"/>
      <c r="AO752" s="164"/>
      <c r="AP752" s="284">
        <f>H752+K752+N752+Q752+T752+W752+Z752+AC752+AF752</f>
        <v>989069500</v>
      </c>
      <c r="AQ752" s="164" t="b">
        <f t="shared" si="573"/>
        <v>1</v>
      </c>
      <c r="AR752" s="164"/>
      <c r="AS752" s="164"/>
      <c r="AU752" s="335" t="e">
        <f t="shared" si="549"/>
        <v>#REF!</v>
      </c>
      <c r="AV752" s="72" t="e">
        <f t="shared" si="561"/>
        <v>#REF!</v>
      </c>
      <c r="AW752" s="335" t="e">
        <f t="shared" si="569"/>
        <v>#REF!</v>
      </c>
      <c r="AX752" s="336">
        <f t="shared" si="579"/>
        <v>512173483</v>
      </c>
      <c r="AY752" s="152" t="b">
        <f t="shared" si="580"/>
        <v>0</v>
      </c>
    </row>
    <row r="753" spans="1:51" s="80" customFormat="1">
      <c r="A753" s="81"/>
      <c r="B753" s="338"/>
      <c r="C753" s="339"/>
      <c r="D753" s="334"/>
      <c r="E753" s="88" t="s">
        <v>55</v>
      </c>
      <c r="F753" s="81" t="s">
        <v>56</v>
      </c>
      <c r="G753" s="87">
        <v>6706200</v>
      </c>
      <c r="H753" s="87">
        <v>3000000</v>
      </c>
      <c r="I753" s="81"/>
      <c r="J753" s="81"/>
      <c r="K753" s="81"/>
      <c r="L753" s="81"/>
      <c r="M753" s="81"/>
      <c r="N753" s="102"/>
      <c r="O753" s="102" t="e">
        <f>#REF!</f>
        <v>#REF!</v>
      </c>
      <c r="P753" s="102" t="e">
        <f t="shared" si="581"/>
        <v>#REF!</v>
      </c>
      <c r="Q753" s="102"/>
      <c r="R753" s="81"/>
      <c r="S753" s="81"/>
      <c r="T753" s="81"/>
      <c r="U753" s="81"/>
      <c r="V753" s="81"/>
      <c r="W753" s="81"/>
      <c r="X753" s="81"/>
      <c r="Y753" s="81"/>
      <c r="Z753" s="87">
        <f>G753-H753</f>
        <v>3706200</v>
      </c>
      <c r="AA753" s="81"/>
      <c r="AB753" s="81"/>
      <c r="AC753" s="81"/>
      <c r="AD753" s="81"/>
      <c r="AE753" s="81"/>
      <c r="AF753" s="81"/>
      <c r="AG753" s="81"/>
      <c r="AH753" s="81"/>
      <c r="AI753" s="81"/>
      <c r="AJ753" s="372"/>
      <c r="AK753" s="284">
        <f t="shared" si="570"/>
        <v>6706200</v>
      </c>
      <c r="AL753" s="164" t="b">
        <f t="shared" si="567"/>
        <v>1</v>
      </c>
      <c r="AM753" s="328">
        <f t="shared" si="571"/>
        <v>0</v>
      </c>
      <c r="AN753" s="164"/>
      <c r="AO753" s="164"/>
      <c r="AP753" s="284">
        <f t="shared" si="572"/>
        <v>6706200</v>
      </c>
      <c r="AQ753" s="164" t="b">
        <f t="shared" si="573"/>
        <v>1</v>
      </c>
      <c r="AR753" s="164"/>
      <c r="AS753" s="164"/>
      <c r="AU753" s="335" t="e">
        <f t="shared" si="549"/>
        <v>#REF!</v>
      </c>
      <c r="AV753" s="72" t="e">
        <f t="shared" si="561"/>
        <v>#REF!</v>
      </c>
      <c r="AW753" s="335" t="e">
        <f t="shared" si="569"/>
        <v>#REF!</v>
      </c>
      <c r="AX753" s="336">
        <f t="shared" si="579"/>
        <v>3000000</v>
      </c>
      <c r="AY753" s="152" t="b">
        <f t="shared" si="580"/>
        <v>0</v>
      </c>
    </row>
    <row r="754" spans="1:51" s="153" customFormat="1">
      <c r="A754" s="71"/>
      <c r="B754" s="333"/>
      <c r="C754" s="334"/>
      <c r="D754" s="334"/>
      <c r="E754" s="88" t="s">
        <v>16</v>
      </c>
      <c r="F754" s="71" t="s">
        <v>19</v>
      </c>
      <c r="G754" s="69">
        <v>600000</v>
      </c>
      <c r="H754" s="69"/>
      <c r="I754" s="71"/>
      <c r="J754" s="71"/>
      <c r="K754" s="71"/>
      <c r="L754" s="71"/>
      <c r="M754" s="71"/>
      <c r="N754" s="102">
        <v>600000</v>
      </c>
      <c r="O754" s="70" t="e">
        <f>#REF!</f>
        <v>#REF!</v>
      </c>
      <c r="P754" s="102" t="e">
        <f t="shared" si="581"/>
        <v>#REF!</v>
      </c>
      <c r="Q754" s="70"/>
      <c r="R754" s="71"/>
      <c r="S754" s="71"/>
      <c r="T754" s="71"/>
      <c r="U754" s="71"/>
      <c r="V754" s="71"/>
      <c r="W754" s="71"/>
      <c r="X754" s="71"/>
      <c r="Y754" s="71"/>
      <c r="Z754" s="71"/>
      <c r="AA754" s="71"/>
      <c r="AB754" s="71"/>
      <c r="AC754" s="71"/>
      <c r="AD754" s="71"/>
      <c r="AE754" s="71"/>
      <c r="AF754" s="71"/>
      <c r="AG754" s="71"/>
      <c r="AH754" s="71"/>
      <c r="AI754" s="71"/>
      <c r="AJ754" s="374"/>
      <c r="AK754" s="284">
        <f t="shared" si="570"/>
        <v>600000</v>
      </c>
      <c r="AL754" s="164" t="b">
        <f t="shared" si="567"/>
        <v>1</v>
      </c>
      <c r="AM754" s="328">
        <f t="shared" si="571"/>
        <v>0</v>
      </c>
      <c r="AN754" s="232"/>
      <c r="AO754" s="232"/>
      <c r="AP754" s="284">
        <f t="shared" si="572"/>
        <v>600000</v>
      </c>
      <c r="AQ754" s="164" t="b">
        <f t="shared" si="573"/>
        <v>1</v>
      </c>
      <c r="AR754" s="232"/>
      <c r="AS754" s="232"/>
      <c r="AU754" s="335" t="e">
        <f t="shared" si="549"/>
        <v>#REF!</v>
      </c>
      <c r="AV754" s="72" t="e">
        <f t="shared" si="561"/>
        <v>#REF!</v>
      </c>
      <c r="AW754" s="335" t="e">
        <f t="shared" si="569"/>
        <v>#REF!</v>
      </c>
      <c r="AX754" s="336">
        <f t="shared" si="579"/>
        <v>600000</v>
      </c>
      <c r="AY754" s="152" t="b">
        <f t="shared" si="580"/>
        <v>1</v>
      </c>
    </row>
    <row r="755" spans="1:51" s="153" customFormat="1" ht="15" customHeight="1">
      <c r="A755" s="71"/>
      <c r="B755" s="333"/>
      <c r="C755" s="334"/>
      <c r="D755" s="334"/>
      <c r="E755" s="88" t="s">
        <v>64</v>
      </c>
      <c r="F755" s="71" t="s">
        <v>360</v>
      </c>
      <c r="G755" s="69">
        <v>82589200</v>
      </c>
      <c r="H755" s="69">
        <v>40000000</v>
      </c>
      <c r="I755" s="71"/>
      <c r="J755" s="71"/>
      <c r="K755" s="69"/>
      <c r="L755" s="71"/>
      <c r="M755" s="71"/>
      <c r="N755" s="102"/>
      <c r="O755" s="70"/>
      <c r="P755" s="102"/>
      <c r="Q755" s="70"/>
      <c r="R755" s="71"/>
      <c r="S755" s="71"/>
      <c r="T755" s="71"/>
      <c r="U755" s="71"/>
      <c r="V755" s="71"/>
      <c r="W755" s="71"/>
      <c r="X755" s="71"/>
      <c r="Y755" s="71"/>
      <c r="Z755" s="71">
        <v>14035583</v>
      </c>
      <c r="AA755" s="71"/>
      <c r="AB755" s="71"/>
      <c r="AC755" s="71"/>
      <c r="AD755" s="71"/>
      <c r="AE755" s="71"/>
      <c r="AF755" s="70">
        <v>28553617</v>
      </c>
      <c r="AG755" s="71"/>
      <c r="AH755" s="71"/>
      <c r="AI755" s="71"/>
      <c r="AJ755" s="374"/>
      <c r="AK755" s="284"/>
      <c r="AL755" s="164"/>
      <c r="AM755" s="328"/>
      <c r="AN755" s="232"/>
      <c r="AO755" s="232"/>
      <c r="AP755" s="284">
        <f t="shared" si="572"/>
        <v>82589200</v>
      </c>
      <c r="AQ755" s="164" t="b">
        <f t="shared" si="573"/>
        <v>1</v>
      </c>
      <c r="AR755" s="232"/>
      <c r="AS755" s="232"/>
      <c r="AU755" s="335"/>
      <c r="AV755" s="72"/>
      <c r="AW755" s="335"/>
      <c r="AX755" s="336"/>
      <c r="AY755" s="152"/>
    </row>
    <row r="756" spans="1:51" s="153" customFormat="1">
      <c r="A756" s="71"/>
      <c r="B756" s="333"/>
      <c r="C756" s="334"/>
      <c r="D756" s="334"/>
      <c r="E756" s="88" t="s">
        <v>190</v>
      </c>
      <c r="F756" s="71" t="s">
        <v>191</v>
      </c>
      <c r="G756" s="69">
        <v>96100000</v>
      </c>
      <c r="H756" s="69">
        <v>30000000</v>
      </c>
      <c r="I756" s="71"/>
      <c r="J756" s="71"/>
      <c r="K756" s="70">
        <v>20000000</v>
      </c>
      <c r="L756" s="71"/>
      <c r="M756" s="71"/>
      <c r="N756" s="102"/>
      <c r="O756" s="70"/>
      <c r="P756" s="102"/>
      <c r="Q756" s="70"/>
      <c r="R756" s="71"/>
      <c r="S756" s="71"/>
      <c r="T756" s="71"/>
      <c r="U756" s="71"/>
      <c r="V756" s="71"/>
      <c r="W756" s="71"/>
      <c r="X756" s="71"/>
      <c r="Y756" s="71"/>
      <c r="Z756" s="69">
        <f>G756-H756-K756</f>
        <v>46100000</v>
      </c>
      <c r="AA756" s="71"/>
      <c r="AB756" s="71"/>
      <c r="AC756" s="71"/>
      <c r="AD756" s="71"/>
      <c r="AE756" s="71"/>
      <c r="AF756" s="71"/>
      <c r="AG756" s="71"/>
      <c r="AH756" s="71"/>
      <c r="AI756" s="71"/>
      <c r="AJ756" s="374"/>
      <c r="AK756" s="284"/>
      <c r="AL756" s="164"/>
      <c r="AM756" s="328"/>
      <c r="AN756" s="232"/>
      <c r="AO756" s="232"/>
      <c r="AP756" s="284">
        <f t="shared" si="572"/>
        <v>96100000</v>
      </c>
      <c r="AQ756" s="164" t="b">
        <f t="shared" si="573"/>
        <v>1</v>
      </c>
      <c r="AR756" s="232"/>
      <c r="AS756" s="232"/>
      <c r="AU756" s="335"/>
      <c r="AV756" s="72"/>
      <c r="AW756" s="335"/>
      <c r="AX756" s="336"/>
      <c r="AY756" s="152"/>
    </row>
    <row r="757" spans="1:51" s="153" customFormat="1">
      <c r="A757" s="71"/>
      <c r="B757" s="333"/>
      <c r="C757" s="334"/>
      <c r="D757" s="334"/>
      <c r="E757" s="88" t="s">
        <v>171</v>
      </c>
      <c r="F757" s="71" t="s">
        <v>172</v>
      </c>
      <c r="G757" s="69">
        <v>64100000</v>
      </c>
      <c r="H757" s="69">
        <v>35000000</v>
      </c>
      <c r="I757" s="71"/>
      <c r="J757" s="71"/>
      <c r="K757" s="69">
        <f>G757-H757</f>
        <v>29100000</v>
      </c>
      <c r="L757" s="71"/>
      <c r="M757" s="71"/>
      <c r="N757" s="102"/>
      <c r="O757" s="70"/>
      <c r="P757" s="102"/>
      <c r="Q757" s="70"/>
      <c r="R757" s="71"/>
      <c r="S757" s="71"/>
      <c r="T757" s="71"/>
      <c r="U757" s="71"/>
      <c r="V757" s="71"/>
      <c r="W757" s="71"/>
      <c r="X757" s="71"/>
      <c r="Y757" s="71"/>
      <c r="Z757" s="69"/>
      <c r="AA757" s="71"/>
      <c r="AB757" s="71"/>
      <c r="AC757" s="71"/>
      <c r="AD757" s="71"/>
      <c r="AE757" s="71"/>
      <c r="AF757" s="69"/>
      <c r="AG757" s="71"/>
      <c r="AH757" s="71"/>
      <c r="AI757" s="71"/>
      <c r="AJ757" s="374"/>
      <c r="AK757" s="284"/>
      <c r="AL757" s="164"/>
      <c r="AM757" s="328"/>
      <c r="AN757" s="232"/>
      <c r="AO757" s="232"/>
      <c r="AP757" s="284">
        <f t="shared" si="572"/>
        <v>64100000</v>
      </c>
      <c r="AQ757" s="164" t="b">
        <f t="shared" si="573"/>
        <v>1</v>
      </c>
      <c r="AR757" s="232"/>
      <c r="AS757" s="232"/>
      <c r="AU757" s="335"/>
      <c r="AV757" s="72"/>
      <c r="AW757" s="335"/>
      <c r="AX757" s="336"/>
      <c r="AY757" s="152"/>
    </row>
    <row r="758" spans="1:51" s="153" customFormat="1">
      <c r="A758" s="71"/>
      <c r="B758" s="333"/>
      <c r="C758" s="334"/>
      <c r="D758" s="334"/>
      <c r="E758" s="88" t="s">
        <v>17</v>
      </c>
      <c r="F758" s="71" t="s">
        <v>18</v>
      </c>
      <c r="G758" s="69">
        <v>72000000</v>
      </c>
      <c r="H758" s="69">
        <v>18000000</v>
      </c>
      <c r="I758" s="71"/>
      <c r="J758" s="71"/>
      <c r="K758" s="69">
        <f>G758-H758</f>
        <v>54000000</v>
      </c>
      <c r="L758" s="71"/>
      <c r="M758" s="71"/>
      <c r="N758" s="102"/>
      <c r="O758" s="70"/>
      <c r="P758" s="102"/>
      <c r="Q758" s="70"/>
      <c r="R758" s="71"/>
      <c r="S758" s="71"/>
      <c r="T758" s="71"/>
      <c r="U758" s="71"/>
      <c r="V758" s="71"/>
      <c r="W758" s="71"/>
      <c r="X758" s="71"/>
      <c r="Y758" s="71"/>
      <c r="Z758" s="71"/>
      <c r="AA758" s="71"/>
      <c r="AB758" s="71"/>
      <c r="AC758" s="71"/>
      <c r="AD758" s="71"/>
      <c r="AE758" s="71"/>
      <c r="AF758" s="71"/>
      <c r="AG758" s="71"/>
      <c r="AH758" s="71"/>
      <c r="AI758" s="71"/>
      <c r="AJ758" s="374"/>
      <c r="AK758" s="284"/>
      <c r="AL758" s="164"/>
      <c r="AM758" s="328"/>
      <c r="AN758" s="232"/>
      <c r="AO758" s="232"/>
      <c r="AP758" s="284">
        <f t="shared" si="572"/>
        <v>72000000</v>
      </c>
      <c r="AQ758" s="164" t="b">
        <f t="shared" si="573"/>
        <v>1</v>
      </c>
      <c r="AR758" s="232"/>
      <c r="AS758" s="232"/>
      <c r="AU758" s="335"/>
      <c r="AV758" s="72"/>
      <c r="AW758" s="335"/>
      <c r="AX758" s="336"/>
      <c r="AY758" s="152"/>
    </row>
    <row r="759" spans="1:51" s="153" customFormat="1">
      <c r="A759" s="71"/>
      <c r="B759" s="333"/>
      <c r="C759" s="334"/>
      <c r="D759" s="334"/>
      <c r="E759" s="88" t="s">
        <v>106</v>
      </c>
      <c r="F759" s="71" t="s">
        <v>107</v>
      </c>
      <c r="G759" s="69">
        <v>56400000</v>
      </c>
      <c r="H759" s="69">
        <v>5000000</v>
      </c>
      <c r="I759" s="71"/>
      <c r="J759" s="71"/>
      <c r="K759" s="70"/>
      <c r="L759" s="71"/>
      <c r="M759" s="71"/>
      <c r="N759" s="102"/>
      <c r="O759" s="70"/>
      <c r="P759" s="102"/>
      <c r="Q759" s="70"/>
      <c r="R759" s="71"/>
      <c r="S759" s="71"/>
      <c r="T759" s="71"/>
      <c r="U759" s="71"/>
      <c r="V759" s="71"/>
      <c r="W759" s="71"/>
      <c r="X759" s="71"/>
      <c r="Y759" s="71"/>
      <c r="Z759" s="70">
        <f>G759-H759</f>
        <v>51400000</v>
      </c>
      <c r="AA759" s="71"/>
      <c r="AB759" s="71"/>
      <c r="AC759" s="71"/>
      <c r="AD759" s="71"/>
      <c r="AE759" s="71"/>
      <c r="AF759" s="71"/>
      <c r="AG759" s="71"/>
      <c r="AH759" s="71"/>
      <c r="AI759" s="71"/>
      <c r="AJ759" s="374"/>
      <c r="AK759" s="284"/>
      <c r="AL759" s="164"/>
      <c r="AM759" s="328"/>
      <c r="AN759" s="232"/>
      <c r="AO759" s="232"/>
      <c r="AP759" s="284">
        <f t="shared" si="572"/>
        <v>56400000</v>
      </c>
      <c r="AQ759" s="164" t="b">
        <f t="shared" si="573"/>
        <v>1</v>
      </c>
      <c r="AR759" s="232"/>
      <c r="AS759" s="232"/>
      <c r="AU759" s="335"/>
      <c r="AV759" s="72"/>
      <c r="AW759" s="335"/>
      <c r="AX759" s="336"/>
      <c r="AY759" s="152"/>
    </row>
    <row r="760" spans="1:51" s="153" customFormat="1">
      <c r="A760" s="71"/>
      <c r="B760" s="333"/>
      <c r="C760" s="334"/>
      <c r="D760" s="334"/>
      <c r="E760" s="88" t="s">
        <v>108</v>
      </c>
      <c r="F760" s="71" t="s">
        <v>109</v>
      </c>
      <c r="G760" s="69">
        <v>69000000</v>
      </c>
      <c r="H760" s="69">
        <v>13778600</v>
      </c>
      <c r="I760" s="71"/>
      <c r="J760" s="71"/>
      <c r="K760" s="70">
        <v>30000000</v>
      </c>
      <c r="L760" s="71"/>
      <c r="M760" s="71"/>
      <c r="N760" s="102"/>
      <c r="O760" s="70"/>
      <c r="P760" s="102"/>
      <c r="Q760" s="70"/>
      <c r="R760" s="71"/>
      <c r="S760" s="71"/>
      <c r="T760" s="71"/>
      <c r="U760" s="71"/>
      <c r="V760" s="71"/>
      <c r="W760" s="71"/>
      <c r="X760" s="71"/>
      <c r="Y760" s="71"/>
      <c r="Z760" s="70">
        <f>G760-H760-K760</f>
        <v>25221400</v>
      </c>
      <c r="AA760" s="71"/>
      <c r="AB760" s="71"/>
      <c r="AC760" s="71"/>
      <c r="AD760" s="71"/>
      <c r="AE760" s="71"/>
      <c r="AF760" s="71"/>
      <c r="AG760" s="71"/>
      <c r="AH760" s="71"/>
      <c r="AI760" s="71"/>
      <c r="AJ760" s="374"/>
      <c r="AK760" s="284"/>
      <c r="AL760" s="164"/>
      <c r="AM760" s="328"/>
      <c r="AN760" s="232"/>
      <c r="AO760" s="232"/>
      <c r="AP760" s="284">
        <f t="shared" si="572"/>
        <v>69000000</v>
      </c>
      <c r="AQ760" s="164" t="b">
        <f t="shared" si="573"/>
        <v>1</v>
      </c>
      <c r="AR760" s="232"/>
      <c r="AS760" s="232"/>
      <c r="AU760" s="335"/>
      <c r="AV760" s="72"/>
      <c r="AW760" s="335"/>
      <c r="AX760" s="336"/>
      <c r="AY760" s="152"/>
    </row>
    <row r="761" spans="1:51" s="153" customFormat="1">
      <c r="A761" s="71"/>
      <c r="B761" s="333"/>
      <c r="C761" s="334"/>
      <c r="D761" s="334"/>
      <c r="E761" s="88" t="s">
        <v>362</v>
      </c>
      <c r="F761" s="71" t="s">
        <v>361</v>
      </c>
      <c r="G761" s="69">
        <v>30000000</v>
      </c>
      <c r="H761" s="69"/>
      <c r="I761" s="71"/>
      <c r="J761" s="71"/>
      <c r="K761" s="70">
        <v>22294883</v>
      </c>
      <c r="L761" s="71"/>
      <c r="M761" s="71"/>
      <c r="N761" s="102"/>
      <c r="O761" s="70"/>
      <c r="P761" s="102"/>
      <c r="Q761" s="70"/>
      <c r="R761" s="71"/>
      <c r="S761" s="71"/>
      <c r="T761" s="71"/>
      <c r="U761" s="71"/>
      <c r="V761" s="71"/>
      <c r="W761" s="71"/>
      <c r="X761" s="71"/>
      <c r="Y761" s="71"/>
      <c r="Z761" s="70">
        <f>G761-K761</f>
        <v>7705117</v>
      </c>
      <c r="AA761" s="71"/>
      <c r="AB761" s="71"/>
      <c r="AC761" s="71"/>
      <c r="AD761" s="71"/>
      <c r="AE761" s="71"/>
      <c r="AF761" s="71"/>
      <c r="AG761" s="71"/>
      <c r="AH761" s="71"/>
      <c r="AI761" s="71"/>
      <c r="AJ761" s="374"/>
      <c r="AK761" s="284"/>
      <c r="AL761" s="164"/>
      <c r="AM761" s="328"/>
      <c r="AN761" s="232"/>
      <c r="AO761" s="232"/>
      <c r="AP761" s="284">
        <f t="shared" si="572"/>
        <v>30000000</v>
      </c>
      <c r="AQ761" s="164" t="b">
        <f t="shared" si="573"/>
        <v>1</v>
      </c>
      <c r="AR761" s="232"/>
      <c r="AS761" s="232"/>
      <c r="AU761" s="335"/>
      <c r="AV761" s="72"/>
      <c r="AW761" s="335"/>
      <c r="AX761" s="336"/>
      <c r="AY761" s="152"/>
    </row>
    <row r="762" spans="1:51" s="153" customFormat="1">
      <c r="A762" s="71"/>
      <c r="B762" s="333"/>
      <c r="C762" s="334"/>
      <c r="D762" s="334"/>
      <c r="E762" s="88" t="s">
        <v>59</v>
      </c>
      <c r="F762" s="71" t="s">
        <v>60</v>
      </c>
      <c r="G762" s="69">
        <v>2000000</v>
      </c>
      <c r="H762" s="69"/>
      <c r="I762" s="71"/>
      <c r="J762" s="71"/>
      <c r="K762" s="71"/>
      <c r="L762" s="71"/>
      <c r="M762" s="71"/>
      <c r="N762" s="102">
        <v>1000000</v>
      </c>
      <c r="O762" s="70"/>
      <c r="P762" s="102">
        <f t="shared" si="581"/>
        <v>1000000</v>
      </c>
      <c r="Q762" s="70"/>
      <c r="R762" s="71"/>
      <c r="S762" s="71"/>
      <c r="T762" s="71"/>
      <c r="U762" s="71"/>
      <c r="V762" s="71"/>
      <c r="W762" s="71"/>
      <c r="X762" s="71"/>
      <c r="Y762" s="71"/>
      <c r="Z762" s="70">
        <v>1000000</v>
      </c>
      <c r="AA762" s="71"/>
      <c r="AB762" s="71"/>
      <c r="AC762" s="71"/>
      <c r="AD762" s="71"/>
      <c r="AE762" s="71"/>
      <c r="AF762" s="71"/>
      <c r="AG762" s="71"/>
      <c r="AH762" s="71"/>
      <c r="AI762" s="71"/>
      <c r="AJ762" s="374"/>
      <c r="AK762" s="284">
        <f t="shared" si="570"/>
        <v>2000000</v>
      </c>
      <c r="AL762" s="164" t="b">
        <f t="shared" si="567"/>
        <v>1</v>
      </c>
      <c r="AM762" s="328">
        <f t="shared" si="571"/>
        <v>0</v>
      </c>
      <c r="AN762" s="232"/>
      <c r="AO762" s="232"/>
      <c r="AP762" s="284">
        <f t="shared" si="572"/>
        <v>2000000</v>
      </c>
      <c r="AQ762" s="164" t="b">
        <f t="shared" si="573"/>
        <v>1</v>
      </c>
      <c r="AR762" s="232"/>
      <c r="AS762" s="232"/>
      <c r="AU762" s="335">
        <f t="shared" si="549"/>
        <v>2000000</v>
      </c>
      <c r="AV762" s="72" t="b">
        <f t="shared" si="561"/>
        <v>1</v>
      </c>
      <c r="AW762" s="335">
        <f t="shared" si="569"/>
        <v>0</v>
      </c>
      <c r="AX762" s="336">
        <f t="shared" si="579"/>
        <v>1000000</v>
      </c>
      <c r="AY762" s="152" t="b">
        <f t="shared" si="580"/>
        <v>0</v>
      </c>
    </row>
    <row r="763" spans="1:51" s="153" customFormat="1">
      <c r="A763" s="71"/>
      <c r="B763" s="333"/>
      <c r="C763" s="334"/>
      <c r="D763" s="334"/>
      <c r="E763" s="88" t="s">
        <v>61</v>
      </c>
      <c r="F763" s="71" t="s">
        <v>62</v>
      </c>
      <c r="G763" s="69">
        <v>7000000</v>
      </c>
      <c r="H763" s="69"/>
      <c r="I763" s="71"/>
      <c r="J763" s="71"/>
      <c r="K763" s="70">
        <v>2500000</v>
      </c>
      <c r="L763" s="71"/>
      <c r="M763" s="71"/>
      <c r="N763" s="102"/>
      <c r="O763" s="70" t="e">
        <f>#REF!+400000</f>
        <v>#REF!</v>
      </c>
      <c r="P763" s="102" t="e">
        <f t="shared" si="581"/>
        <v>#REF!</v>
      </c>
      <c r="Q763" s="70"/>
      <c r="R763" s="71"/>
      <c r="S763" s="71"/>
      <c r="T763" s="71"/>
      <c r="U763" s="71"/>
      <c r="V763" s="71"/>
      <c r="W763" s="71"/>
      <c r="X763" s="71"/>
      <c r="Y763" s="71"/>
      <c r="Z763" s="70">
        <v>4500000</v>
      </c>
      <c r="AA763" s="71"/>
      <c r="AB763" s="71"/>
      <c r="AC763" s="71"/>
      <c r="AD763" s="71"/>
      <c r="AE763" s="71"/>
      <c r="AF763" s="71"/>
      <c r="AG763" s="71"/>
      <c r="AH763" s="71"/>
      <c r="AI763" s="71"/>
      <c r="AJ763" s="374"/>
      <c r="AK763" s="284">
        <f t="shared" si="570"/>
        <v>7000000</v>
      </c>
      <c r="AL763" s="164" t="b">
        <f t="shared" si="567"/>
        <v>1</v>
      </c>
      <c r="AM763" s="328">
        <f t="shared" si="571"/>
        <v>0</v>
      </c>
      <c r="AN763" s="232"/>
      <c r="AO763" s="232"/>
      <c r="AP763" s="284">
        <f t="shared" si="572"/>
        <v>7000000</v>
      </c>
      <c r="AQ763" s="164" t="b">
        <f t="shared" si="573"/>
        <v>1</v>
      </c>
      <c r="AR763" s="232"/>
      <c r="AS763" s="232"/>
      <c r="AU763" s="335" t="e">
        <f t="shared" si="549"/>
        <v>#REF!</v>
      </c>
      <c r="AV763" s="72" t="e">
        <f t="shared" si="561"/>
        <v>#REF!</v>
      </c>
      <c r="AW763" s="335" t="e">
        <f t="shared" si="569"/>
        <v>#REF!</v>
      </c>
      <c r="AX763" s="336">
        <f t="shared" si="579"/>
        <v>2500000</v>
      </c>
      <c r="AY763" s="152" t="b">
        <f t="shared" si="580"/>
        <v>0</v>
      </c>
    </row>
    <row r="764" spans="1:51" s="153" customFormat="1" ht="20.25" customHeight="1">
      <c r="A764" s="71"/>
      <c r="B764" s="333"/>
      <c r="C764" s="334"/>
      <c r="D764" s="334"/>
      <c r="E764" s="88" t="s">
        <v>113</v>
      </c>
      <c r="F764" s="71" t="s">
        <v>114</v>
      </c>
      <c r="G764" s="69">
        <v>3000000</v>
      </c>
      <c r="H764" s="69"/>
      <c r="I764" s="71"/>
      <c r="J764" s="71"/>
      <c r="K764" s="71"/>
      <c r="L764" s="71"/>
      <c r="M764" s="71"/>
      <c r="N764" s="102">
        <v>3000000</v>
      </c>
      <c r="O764" s="70"/>
      <c r="P764" s="102"/>
      <c r="Q764" s="70"/>
      <c r="R764" s="71"/>
      <c r="S764" s="71"/>
      <c r="T764" s="71"/>
      <c r="U764" s="71"/>
      <c r="V764" s="71"/>
      <c r="W764" s="71"/>
      <c r="X764" s="71"/>
      <c r="Y764" s="71"/>
      <c r="Z764" s="70"/>
      <c r="AA764" s="71"/>
      <c r="AB764" s="71"/>
      <c r="AC764" s="71"/>
      <c r="AD764" s="71"/>
      <c r="AE764" s="71"/>
      <c r="AF764" s="71"/>
      <c r="AG764" s="71"/>
      <c r="AH764" s="71"/>
      <c r="AI764" s="71"/>
      <c r="AJ764" s="374"/>
      <c r="AK764" s="284"/>
      <c r="AL764" s="164"/>
      <c r="AM764" s="328"/>
      <c r="AN764" s="232"/>
      <c r="AO764" s="232"/>
      <c r="AP764" s="284">
        <f t="shared" si="572"/>
        <v>3000000</v>
      </c>
      <c r="AQ764" s="164" t="b">
        <f t="shared" si="573"/>
        <v>1</v>
      </c>
      <c r="AR764" s="232"/>
      <c r="AS764" s="232"/>
      <c r="AU764" s="335"/>
      <c r="AV764" s="72"/>
      <c r="AW764" s="335"/>
      <c r="AX764" s="336"/>
      <c r="AY764" s="152"/>
    </row>
    <row r="765" spans="1:51" s="153" customFormat="1" ht="18" customHeight="1">
      <c r="A765" s="71"/>
      <c r="B765" s="333"/>
      <c r="C765" s="334"/>
      <c r="D765" s="334"/>
      <c r="E765" s="88" t="s">
        <v>363</v>
      </c>
      <c r="F765" s="71" t="s">
        <v>174</v>
      </c>
      <c r="G765" s="69">
        <v>4900000</v>
      </c>
      <c r="H765" s="69"/>
      <c r="I765" s="71"/>
      <c r="J765" s="71"/>
      <c r="K765" s="71"/>
      <c r="L765" s="71"/>
      <c r="M765" s="71"/>
      <c r="N765" s="102">
        <v>4900000</v>
      </c>
      <c r="O765" s="70"/>
      <c r="P765" s="102">
        <f t="shared" si="581"/>
        <v>4900000</v>
      </c>
      <c r="Q765" s="70"/>
      <c r="R765" s="71"/>
      <c r="S765" s="71"/>
      <c r="T765" s="71"/>
      <c r="U765" s="71"/>
      <c r="V765" s="71"/>
      <c r="W765" s="71"/>
      <c r="X765" s="71"/>
      <c r="Y765" s="71"/>
      <c r="Z765" s="70"/>
      <c r="AA765" s="71"/>
      <c r="AB765" s="71"/>
      <c r="AC765" s="71"/>
      <c r="AD765" s="71"/>
      <c r="AE765" s="71"/>
      <c r="AF765" s="71"/>
      <c r="AG765" s="71"/>
      <c r="AH765" s="71"/>
      <c r="AI765" s="71"/>
      <c r="AJ765" s="374"/>
      <c r="AK765" s="284">
        <f t="shared" si="570"/>
        <v>4900000</v>
      </c>
      <c r="AL765" s="164" t="b">
        <f t="shared" si="567"/>
        <v>1</v>
      </c>
      <c r="AM765" s="328">
        <f t="shared" si="571"/>
        <v>0</v>
      </c>
      <c r="AN765" s="232"/>
      <c r="AO765" s="232"/>
      <c r="AP765" s="284">
        <f t="shared" si="572"/>
        <v>4900000</v>
      </c>
      <c r="AQ765" s="164" t="b">
        <f t="shared" si="573"/>
        <v>1</v>
      </c>
      <c r="AR765" s="232"/>
      <c r="AS765" s="232"/>
      <c r="AU765" s="335">
        <f t="shared" si="549"/>
        <v>9800000</v>
      </c>
      <c r="AV765" s="72" t="b">
        <f t="shared" si="561"/>
        <v>0</v>
      </c>
      <c r="AW765" s="335">
        <f t="shared" si="569"/>
        <v>0</v>
      </c>
      <c r="AX765" s="336">
        <f t="shared" si="579"/>
        <v>4900000</v>
      </c>
      <c r="AY765" s="152" t="b">
        <f t="shared" si="580"/>
        <v>1</v>
      </c>
    </row>
    <row r="766" spans="1:51" ht="15" customHeight="1">
      <c r="A766" s="10"/>
      <c r="B766" s="11"/>
      <c r="C766" s="12"/>
      <c r="D766" s="12"/>
      <c r="E766" s="37" t="s">
        <v>175</v>
      </c>
      <c r="F766" s="81" t="s">
        <v>176</v>
      </c>
      <c r="G766" s="87">
        <v>65000000</v>
      </c>
      <c r="H766" s="87"/>
      <c r="I766" s="81"/>
      <c r="J766" s="81"/>
      <c r="K766" s="81"/>
      <c r="L766" s="81"/>
      <c r="M766" s="81"/>
      <c r="N766" s="102"/>
      <c r="O766" s="10"/>
      <c r="P766" s="31">
        <f t="shared" si="581"/>
        <v>0</v>
      </c>
      <c r="Q766" s="10"/>
      <c r="R766" s="10"/>
      <c r="S766" s="10"/>
      <c r="T766" s="10"/>
      <c r="U766" s="10"/>
      <c r="V766" s="10"/>
      <c r="W766" s="10"/>
      <c r="X766" s="10"/>
      <c r="Y766" s="10"/>
      <c r="Z766" s="31">
        <f>G766</f>
        <v>65000000</v>
      </c>
      <c r="AA766" s="10"/>
      <c r="AB766" s="10"/>
      <c r="AC766" s="10"/>
      <c r="AD766" s="10"/>
      <c r="AE766" s="10"/>
      <c r="AF766" s="10"/>
      <c r="AG766" s="10"/>
      <c r="AH766" s="10"/>
      <c r="AI766" s="10"/>
      <c r="AJ766" s="372"/>
      <c r="AK766" s="284">
        <f t="shared" si="570"/>
        <v>65000000</v>
      </c>
      <c r="AL766" s="164" t="b">
        <f t="shared" si="567"/>
        <v>1</v>
      </c>
      <c r="AM766" s="328">
        <f t="shared" si="571"/>
        <v>0</v>
      </c>
      <c r="AN766" s="164"/>
      <c r="AO766" s="164"/>
      <c r="AP766" s="284">
        <f t="shared" si="572"/>
        <v>65000000</v>
      </c>
      <c r="AQ766" s="164" t="b">
        <f t="shared" si="573"/>
        <v>1</v>
      </c>
      <c r="AR766" s="164"/>
      <c r="AS766" s="164"/>
      <c r="AU766" s="41">
        <f t="shared" si="549"/>
        <v>0</v>
      </c>
      <c r="AV766" s="42" t="b">
        <f t="shared" si="561"/>
        <v>0</v>
      </c>
      <c r="AW766" s="96">
        <f t="shared" si="569"/>
        <v>0</v>
      </c>
      <c r="AX766" s="118">
        <f t="shared" si="579"/>
        <v>0</v>
      </c>
      <c r="AY766" s="152" t="b">
        <f t="shared" si="580"/>
        <v>0</v>
      </c>
    </row>
    <row r="767" spans="1:51" ht="15" customHeight="1">
      <c r="A767" s="10"/>
      <c r="B767" s="11"/>
      <c r="C767" s="12"/>
      <c r="D767" s="12"/>
      <c r="E767" s="37" t="s">
        <v>20</v>
      </c>
      <c r="F767" s="81" t="s">
        <v>21</v>
      </c>
      <c r="G767" s="87">
        <v>429674100</v>
      </c>
      <c r="H767" s="87">
        <v>100000000</v>
      </c>
      <c r="I767" s="81"/>
      <c r="J767" s="81"/>
      <c r="K767" s="102">
        <v>50000000</v>
      </c>
      <c r="L767" s="81"/>
      <c r="M767" s="81"/>
      <c r="N767" s="102">
        <v>50000000</v>
      </c>
      <c r="O767" s="10"/>
      <c r="P767" s="31"/>
      <c r="Q767" s="10"/>
      <c r="R767" s="10"/>
      <c r="S767" s="10"/>
      <c r="T767" s="10"/>
      <c r="U767" s="10"/>
      <c r="V767" s="10"/>
      <c r="W767" s="10"/>
      <c r="X767" s="10"/>
      <c r="Y767" s="10"/>
      <c r="Z767" s="554">
        <f>G767-H767-K767-N767</f>
        <v>229674100</v>
      </c>
      <c r="AA767" s="10"/>
      <c r="AB767" s="10"/>
      <c r="AC767" s="10"/>
      <c r="AD767" s="10"/>
      <c r="AE767" s="10"/>
      <c r="AF767" s="10"/>
      <c r="AG767" s="10"/>
      <c r="AH767" s="10"/>
      <c r="AI767" s="10"/>
      <c r="AJ767" s="372"/>
      <c r="AK767" s="284"/>
      <c r="AL767" s="164"/>
      <c r="AM767" s="328"/>
      <c r="AN767" s="164"/>
      <c r="AO767" s="164"/>
      <c r="AP767" s="284">
        <f t="shared" si="572"/>
        <v>429674100</v>
      </c>
      <c r="AQ767" s="164" t="b">
        <f t="shared" si="573"/>
        <v>1</v>
      </c>
      <c r="AR767" s="164"/>
      <c r="AS767" s="164"/>
      <c r="AU767" s="41"/>
      <c r="AV767" s="42"/>
      <c r="AW767" s="96"/>
      <c r="AX767" s="118"/>
      <c r="AY767" s="152"/>
    </row>
    <row r="768" spans="1:51" ht="15" customHeight="1">
      <c r="A768" s="10"/>
      <c r="B768" s="11"/>
      <c r="C768" s="12"/>
      <c r="D768" s="645" t="s">
        <v>69</v>
      </c>
      <c r="E768" s="646"/>
      <c r="F768" s="81" t="s">
        <v>132</v>
      </c>
      <c r="G768" s="87">
        <f>SUM(G769:G772)</f>
        <v>163356000</v>
      </c>
      <c r="H768" s="87">
        <f t="shared" ref="H768:AF768" si="584">SUM(H769:H772)</f>
        <v>0</v>
      </c>
      <c r="I768" s="87">
        <f t="shared" si="584"/>
        <v>0</v>
      </c>
      <c r="J768" s="87">
        <f t="shared" si="584"/>
        <v>0</v>
      </c>
      <c r="K768" s="87">
        <f t="shared" si="584"/>
        <v>0</v>
      </c>
      <c r="L768" s="87">
        <f t="shared" si="584"/>
        <v>0</v>
      </c>
      <c r="M768" s="87">
        <f t="shared" si="584"/>
        <v>0</v>
      </c>
      <c r="N768" s="87">
        <f t="shared" si="584"/>
        <v>0</v>
      </c>
      <c r="O768" s="87">
        <f t="shared" si="584"/>
        <v>0</v>
      </c>
      <c r="P768" s="87">
        <f t="shared" si="584"/>
        <v>0</v>
      </c>
      <c r="Q768" s="87">
        <f t="shared" si="584"/>
        <v>0</v>
      </c>
      <c r="R768" s="87">
        <f t="shared" si="584"/>
        <v>0</v>
      </c>
      <c r="S768" s="87">
        <f t="shared" si="584"/>
        <v>0</v>
      </c>
      <c r="T768" s="87">
        <f t="shared" si="584"/>
        <v>0</v>
      </c>
      <c r="U768" s="87">
        <f t="shared" si="584"/>
        <v>0</v>
      </c>
      <c r="V768" s="87">
        <f t="shared" si="584"/>
        <v>0</v>
      </c>
      <c r="W768" s="87">
        <f t="shared" si="584"/>
        <v>0</v>
      </c>
      <c r="X768" s="87">
        <f t="shared" si="584"/>
        <v>0</v>
      </c>
      <c r="Y768" s="87">
        <f t="shared" si="584"/>
        <v>0</v>
      </c>
      <c r="Z768" s="87">
        <f t="shared" si="584"/>
        <v>163356000</v>
      </c>
      <c r="AA768" s="87">
        <f t="shared" si="584"/>
        <v>0</v>
      </c>
      <c r="AB768" s="87">
        <f t="shared" si="584"/>
        <v>0</v>
      </c>
      <c r="AC768" s="87">
        <f t="shared" si="584"/>
        <v>0</v>
      </c>
      <c r="AD768" s="87">
        <f t="shared" si="584"/>
        <v>0</v>
      </c>
      <c r="AE768" s="87">
        <f t="shared" si="584"/>
        <v>0</v>
      </c>
      <c r="AF768" s="87">
        <f t="shared" si="584"/>
        <v>0</v>
      </c>
      <c r="AG768" s="10"/>
      <c r="AH768" s="10"/>
      <c r="AI768" s="10"/>
      <c r="AJ768" s="372"/>
      <c r="AK768" s="284"/>
      <c r="AL768" s="164"/>
      <c r="AM768" s="328"/>
      <c r="AN768" s="164"/>
      <c r="AO768" s="164"/>
      <c r="AP768" s="284">
        <f t="shared" si="572"/>
        <v>163356000</v>
      </c>
      <c r="AQ768" s="164" t="b">
        <f t="shared" si="573"/>
        <v>1</v>
      </c>
      <c r="AR768" s="164"/>
      <c r="AS768" s="164"/>
      <c r="AU768" s="41"/>
      <c r="AV768" s="42"/>
      <c r="AW768" s="96"/>
      <c r="AX768" s="118"/>
      <c r="AY768" s="152"/>
    </row>
    <row r="769" spans="1:51" ht="15" customHeight="1">
      <c r="A769" s="10"/>
      <c r="B769" s="11"/>
      <c r="C769" s="12"/>
      <c r="D769" s="12"/>
      <c r="E769" s="37" t="s">
        <v>364</v>
      </c>
      <c r="F769" s="81" t="s">
        <v>231</v>
      </c>
      <c r="G769" s="87">
        <v>18000000</v>
      </c>
      <c r="H769" s="87"/>
      <c r="I769" s="81"/>
      <c r="J769" s="81"/>
      <c r="K769" s="81"/>
      <c r="L769" s="81"/>
      <c r="M769" s="81"/>
      <c r="N769" s="102"/>
      <c r="O769" s="10"/>
      <c r="P769" s="31"/>
      <c r="Q769" s="10"/>
      <c r="R769" s="10"/>
      <c r="S769" s="10"/>
      <c r="T769" s="10"/>
      <c r="U769" s="10"/>
      <c r="V769" s="10"/>
      <c r="W769" s="10"/>
      <c r="X769" s="10"/>
      <c r="Y769" s="10"/>
      <c r="Z769" s="555">
        <f>G769</f>
        <v>18000000</v>
      </c>
      <c r="AA769" s="10"/>
      <c r="AB769" s="10"/>
      <c r="AC769" s="10"/>
      <c r="AD769" s="10"/>
      <c r="AE769" s="10"/>
      <c r="AF769" s="10"/>
      <c r="AG769" s="10"/>
      <c r="AH769" s="10"/>
      <c r="AI769" s="10"/>
      <c r="AJ769" s="372"/>
      <c r="AK769" s="284"/>
      <c r="AL769" s="164"/>
      <c r="AM769" s="328"/>
      <c r="AN769" s="164"/>
      <c r="AO769" s="164"/>
      <c r="AP769" s="284">
        <f t="shared" si="572"/>
        <v>18000000</v>
      </c>
      <c r="AQ769" s="164" t="b">
        <f t="shared" si="573"/>
        <v>1</v>
      </c>
      <c r="AR769" s="164"/>
      <c r="AS769" s="164"/>
      <c r="AU769" s="41"/>
      <c r="AV769" s="42"/>
      <c r="AW769" s="96"/>
      <c r="AX769" s="118"/>
      <c r="AY769" s="152"/>
    </row>
    <row r="770" spans="1:51" ht="15" customHeight="1">
      <c r="A770" s="10"/>
      <c r="B770" s="11"/>
      <c r="C770" s="12"/>
      <c r="D770" s="12"/>
      <c r="E770" s="37" t="s">
        <v>365</v>
      </c>
      <c r="F770" s="81" t="s">
        <v>177</v>
      </c>
      <c r="G770" s="87">
        <v>78000000</v>
      </c>
      <c r="H770" s="87"/>
      <c r="I770" s="81"/>
      <c r="J770" s="81"/>
      <c r="K770" s="81"/>
      <c r="L770" s="81"/>
      <c r="M770" s="81"/>
      <c r="N770" s="102"/>
      <c r="O770" s="10"/>
      <c r="P770" s="31"/>
      <c r="Q770" s="10"/>
      <c r="R770" s="10"/>
      <c r="S770" s="10"/>
      <c r="T770" s="10"/>
      <c r="U770" s="10"/>
      <c r="V770" s="10"/>
      <c r="W770" s="10"/>
      <c r="X770" s="10"/>
      <c r="Y770" s="10"/>
      <c r="Z770" s="555">
        <f>G770</f>
        <v>78000000</v>
      </c>
      <c r="AA770" s="10"/>
      <c r="AB770" s="10"/>
      <c r="AC770" s="10"/>
      <c r="AD770" s="10"/>
      <c r="AE770" s="10"/>
      <c r="AF770" s="10"/>
      <c r="AG770" s="10"/>
      <c r="AH770" s="10"/>
      <c r="AI770" s="10"/>
      <c r="AJ770" s="372"/>
      <c r="AK770" s="284"/>
      <c r="AL770" s="164"/>
      <c r="AM770" s="328"/>
      <c r="AN770" s="164"/>
      <c r="AO770" s="164"/>
      <c r="AP770" s="284">
        <f t="shared" si="572"/>
        <v>78000000</v>
      </c>
      <c r="AQ770" s="164" t="b">
        <f t="shared" si="573"/>
        <v>1</v>
      </c>
      <c r="AR770" s="164"/>
      <c r="AS770" s="164"/>
      <c r="AU770" s="41"/>
      <c r="AV770" s="42"/>
      <c r="AW770" s="96"/>
      <c r="AX770" s="118"/>
      <c r="AY770" s="152"/>
    </row>
    <row r="771" spans="1:51" ht="15" customHeight="1">
      <c r="A771" s="10"/>
      <c r="B771" s="11"/>
      <c r="C771" s="12"/>
      <c r="D771" s="12"/>
      <c r="E771" s="37" t="s">
        <v>178</v>
      </c>
      <c r="F771" s="81" t="s">
        <v>179</v>
      </c>
      <c r="G771" s="87">
        <v>50000000</v>
      </c>
      <c r="H771" s="87"/>
      <c r="I771" s="81"/>
      <c r="J771" s="81"/>
      <c r="K771" s="81"/>
      <c r="L771" s="81"/>
      <c r="M771" s="81"/>
      <c r="N771" s="102"/>
      <c r="O771" s="10"/>
      <c r="P771" s="31"/>
      <c r="Q771" s="10"/>
      <c r="R771" s="10"/>
      <c r="S771" s="10"/>
      <c r="T771" s="10"/>
      <c r="U771" s="10"/>
      <c r="V771" s="10"/>
      <c r="W771" s="10"/>
      <c r="X771" s="10"/>
      <c r="Y771" s="10"/>
      <c r="Z771" s="555">
        <f>G771</f>
        <v>50000000</v>
      </c>
      <c r="AA771" s="10"/>
      <c r="AB771" s="10"/>
      <c r="AC771" s="10"/>
      <c r="AD771" s="10"/>
      <c r="AE771" s="10"/>
      <c r="AF771" s="10"/>
      <c r="AG771" s="10"/>
      <c r="AH771" s="10"/>
      <c r="AI771" s="10"/>
      <c r="AJ771" s="372"/>
      <c r="AK771" s="284"/>
      <c r="AL771" s="164"/>
      <c r="AM771" s="328"/>
      <c r="AN771" s="164"/>
      <c r="AO771" s="164"/>
      <c r="AP771" s="284">
        <f t="shared" si="572"/>
        <v>50000000</v>
      </c>
      <c r="AQ771" s="164" t="b">
        <f t="shared" si="573"/>
        <v>1</v>
      </c>
      <c r="AR771" s="164"/>
      <c r="AS771" s="164"/>
      <c r="AU771" s="41"/>
      <c r="AV771" s="42"/>
      <c r="AW771" s="96"/>
      <c r="AX771" s="118"/>
      <c r="AY771" s="152"/>
    </row>
    <row r="772" spans="1:51" ht="15" customHeight="1">
      <c r="A772" s="10"/>
      <c r="B772" s="11"/>
      <c r="C772" s="12"/>
      <c r="D772" s="12"/>
      <c r="E772" s="37" t="s">
        <v>367</v>
      </c>
      <c r="F772" s="81" t="s">
        <v>366</v>
      </c>
      <c r="G772" s="87">
        <v>17356000</v>
      </c>
      <c r="H772" s="87"/>
      <c r="I772" s="81"/>
      <c r="J772" s="81"/>
      <c r="K772" s="81"/>
      <c r="L772" s="81"/>
      <c r="M772" s="81"/>
      <c r="N772" s="102"/>
      <c r="O772" s="10"/>
      <c r="P772" s="31"/>
      <c r="Q772" s="10"/>
      <c r="R772" s="10"/>
      <c r="S772" s="10"/>
      <c r="T772" s="10"/>
      <c r="U772" s="10"/>
      <c r="V772" s="10"/>
      <c r="W772" s="10"/>
      <c r="X772" s="10"/>
      <c r="Y772" s="10"/>
      <c r="Z772" s="555">
        <f>G772</f>
        <v>17356000</v>
      </c>
      <c r="AA772" s="10"/>
      <c r="AB772" s="10"/>
      <c r="AC772" s="10"/>
      <c r="AD772" s="10"/>
      <c r="AE772" s="10"/>
      <c r="AF772" s="10"/>
      <c r="AG772" s="10"/>
      <c r="AH772" s="10"/>
      <c r="AI772" s="10"/>
      <c r="AJ772" s="372"/>
      <c r="AK772" s="284"/>
      <c r="AL772" s="164"/>
      <c r="AM772" s="328"/>
      <c r="AN772" s="164"/>
      <c r="AO772" s="164"/>
      <c r="AP772" s="284">
        <f t="shared" si="572"/>
        <v>17356000</v>
      </c>
      <c r="AQ772" s="164" t="b">
        <f t="shared" si="573"/>
        <v>1</v>
      </c>
      <c r="AR772" s="164"/>
      <c r="AS772" s="164"/>
      <c r="AU772" s="41"/>
      <c r="AV772" s="42"/>
      <c r="AW772" s="96"/>
      <c r="AX772" s="118"/>
      <c r="AY772" s="152"/>
    </row>
    <row r="773" spans="1:51">
      <c r="A773" s="10"/>
      <c r="B773" s="11"/>
      <c r="C773" s="12"/>
      <c r="D773" s="12"/>
      <c r="E773" s="13"/>
      <c r="F773" s="81"/>
      <c r="G773" s="87"/>
      <c r="H773" s="87">
        <f t="shared" ref="H773:AF773" si="585">H695+H608+H587+H535+H480+H457+H426+H373+H339+H318+H280+H190+H11</f>
        <v>2000000000</v>
      </c>
      <c r="I773" s="87" t="e">
        <f t="shared" si="585"/>
        <v>#REF!</v>
      </c>
      <c r="J773" s="87" t="e">
        <f t="shared" si="585"/>
        <v>#REF!</v>
      </c>
      <c r="K773" s="87">
        <f t="shared" si="585"/>
        <v>3000000000</v>
      </c>
      <c r="L773" s="87" t="e">
        <f t="shared" si="585"/>
        <v>#REF!</v>
      </c>
      <c r="M773" s="87" t="e">
        <f t="shared" si="585"/>
        <v>#REF!</v>
      </c>
      <c r="N773" s="556">
        <f t="shared" si="585"/>
        <v>2849322484.2200003</v>
      </c>
      <c r="O773" s="87" t="e">
        <f t="shared" si="585"/>
        <v>#REF!</v>
      </c>
      <c r="P773" s="87" t="e">
        <f t="shared" si="585"/>
        <v>#REF!</v>
      </c>
      <c r="Q773" s="87">
        <f t="shared" si="585"/>
        <v>7500000000</v>
      </c>
      <c r="R773" s="87">
        <f t="shared" si="585"/>
        <v>0</v>
      </c>
      <c r="S773" s="87">
        <f t="shared" si="585"/>
        <v>0</v>
      </c>
      <c r="T773" s="87">
        <f t="shared" si="585"/>
        <v>700000000</v>
      </c>
      <c r="U773" s="87">
        <f t="shared" si="585"/>
        <v>0</v>
      </c>
      <c r="V773" s="87">
        <f t="shared" si="585"/>
        <v>691000000</v>
      </c>
      <c r="W773" s="87">
        <f t="shared" si="585"/>
        <v>244000000</v>
      </c>
      <c r="X773" s="87">
        <f t="shared" si="585"/>
        <v>0</v>
      </c>
      <c r="Y773" s="87">
        <f t="shared" si="585"/>
        <v>0</v>
      </c>
      <c r="Z773" s="556">
        <f t="shared" si="585"/>
        <v>4347055217.2299995</v>
      </c>
      <c r="AA773" s="87">
        <f t="shared" si="585"/>
        <v>0</v>
      </c>
      <c r="AB773" s="87">
        <f t="shared" si="585"/>
        <v>0</v>
      </c>
      <c r="AC773" s="87">
        <f t="shared" si="585"/>
        <v>400000000</v>
      </c>
      <c r="AD773" s="87">
        <f t="shared" si="585"/>
        <v>0</v>
      </c>
      <c r="AE773" s="87">
        <f t="shared" si="585"/>
        <v>0</v>
      </c>
      <c r="AF773" s="87">
        <f t="shared" si="585"/>
        <v>390000000</v>
      </c>
      <c r="AG773" s="87" t="e">
        <f>AG749+AG722+#REF!+AG696+#REF!+AG481+AG458+AG536+AG427+AG399+#REF!+#REF!+AG374+AG340+AG319+AG290+AG285+AG274+AG270+AG266+AG245+AG241+AG227+AG213+AG191+AG182+AG177+AG168+AG111+AG89+AG85+AG81+AG61+AG34+AG25+AG18+AG12</f>
        <v>#REF!</v>
      </c>
      <c r="AH773" s="87" t="e">
        <f>AH749+AH722+#REF!+AH696+#REF!+AH481+AH458+AH536+AH427+AH399+#REF!+#REF!+AH374+AH340+AH319+AH290+AH285+AH274+AH270+AH266+AH245+AH241+AH227+AH213+AH191+AH182+AH177+AH168+AH111+AH89+AH85+AH81+AH61+AH34+AH25+AH18+AH12</f>
        <v>#REF!</v>
      </c>
      <c r="AI773" s="10"/>
      <c r="AJ773" s="372"/>
      <c r="AK773" s="284">
        <f>H773+K773+N773+Q773+T773+W773+Z773+AC773+AF773</f>
        <v>21430377701.450001</v>
      </c>
      <c r="AL773" s="164" t="b">
        <f t="shared" si="567"/>
        <v>0</v>
      </c>
      <c r="AM773" s="328">
        <f t="shared" si="571"/>
        <v>-21430377701.450001</v>
      </c>
      <c r="AN773" s="164"/>
      <c r="AO773" s="164"/>
      <c r="AP773" s="284">
        <f>H773+K773+N773+Q773+T773+W773+Z773+AC773+AF773</f>
        <v>21430377701.450001</v>
      </c>
      <c r="AQ773" s="164" t="b">
        <f>G749=AP773</f>
        <v>0</v>
      </c>
      <c r="AR773" s="164"/>
      <c r="AS773" s="164"/>
      <c r="AU773" s="41"/>
      <c r="AV773" s="42"/>
      <c r="AW773" s="96" t="e">
        <f t="shared" si="569"/>
        <v>#REF!</v>
      </c>
      <c r="AX773" s="118">
        <f t="shared" si="579"/>
        <v>16293322484.220001</v>
      </c>
      <c r="AY773" s="152" t="b">
        <f t="shared" si="580"/>
        <v>0</v>
      </c>
    </row>
    <row r="774" spans="1:51">
      <c r="A774" s="537"/>
      <c r="B774" s="538"/>
      <c r="C774" s="539"/>
      <c r="D774" s="539"/>
      <c r="E774" s="540" t="s">
        <v>373</v>
      </c>
      <c r="F774" s="541"/>
      <c r="G774" s="542">
        <f t="shared" ref="G774:AH774" si="586">G695+G608+G587+G535+G480+G457+G426+G373+G339+G318+G280+G190+G11</f>
        <v>21430377701.450001</v>
      </c>
      <c r="H774" s="558">
        <f t="shared" si="586"/>
        <v>2000000000</v>
      </c>
      <c r="I774" s="558" t="e">
        <f t="shared" si="586"/>
        <v>#REF!</v>
      </c>
      <c r="J774" s="558" t="e">
        <f t="shared" si="586"/>
        <v>#REF!</v>
      </c>
      <c r="K774" s="558">
        <f t="shared" si="586"/>
        <v>3000000000</v>
      </c>
      <c r="L774" s="542" t="e">
        <f t="shared" si="586"/>
        <v>#REF!</v>
      </c>
      <c r="M774" s="542" t="e">
        <f t="shared" si="586"/>
        <v>#REF!</v>
      </c>
      <c r="N774" s="542">
        <f t="shared" si="586"/>
        <v>2849322484.2200003</v>
      </c>
      <c r="O774" s="542" t="e">
        <f t="shared" si="586"/>
        <v>#REF!</v>
      </c>
      <c r="P774" s="542" t="e">
        <f t="shared" si="586"/>
        <v>#REF!</v>
      </c>
      <c r="Q774" s="558">
        <f t="shared" si="586"/>
        <v>7500000000</v>
      </c>
      <c r="R774" s="558">
        <f t="shared" si="586"/>
        <v>0</v>
      </c>
      <c r="S774" s="558">
        <f t="shared" si="586"/>
        <v>0</v>
      </c>
      <c r="T774" s="558">
        <f t="shared" si="586"/>
        <v>700000000</v>
      </c>
      <c r="U774" s="558">
        <f t="shared" si="586"/>
        <v>0</v>
      </c>
      <c r="V774" s="558">
        <f t="shared" si="586"/>
        <v>691000000</v>
      </c>
      <c r="W774" s="558">
        <f t="shared" si="586"/>
        <v>244000000</v>
      </c>
      <c r="X774" s="542">
        <f t="shared" si="586"/>
        <v>0</v>
      </c>
      <c r="Y774" s="542">
        <f t="shared" si="586"/>
        <v>0</v>
      </c>
      <c r="Z774" s="542">
        <f t="shared" si="586"/>
        <v>4347055217.2299995</v>
      </c>
      <c r="AA774" s="542">
        <f t="shared" si="586"/>
        <v>0</v>
      </c>
      <c r="AB774" s="542">
        <f t="shared" si="586"/>
        <v>0</v>
      </c>
      <c r="AC774" s="558">
        <f t="shared" si="586"/>
        <v>400000000</v>
      </c>
      <c r="AD774" s="558">
        <f t="shared" si="586"/>
        <v>0</v>
      </c>
      <c r="AE774" s="558">
        <f t="shared" si="586"/>
        <v>0</v>
      </c>
      <c r="AF774" s="558">
        <f t="shared" si="586"/>
        <v>390000000</v>
      </c>
      <c r="AG774" s="542">
        <f t="shared" si="586"/>
        <v>0</v>
      </c>
      <c r="AH774" s="542">
        <f t="shared" si="586"/>
        <v>0</v>
      </c>
      <c r="AI774" s="537"/>
      <c r="AJ774" s="372"/>
      <c r="AK774" s="284">
        <f t="shared" si="570"/>
        <v>21430377701.450001</v>
      </c>
      <c r="AL774" s="164" t="b">
        <f t="shared" si="567"/>
        <v>1</v>
      </c>
      <c r="AM774" s="328">
        <f t="shared" si="571"/>
        <v>0</v>
      </c>
      <c r="AN774" s="164"/>
      <c r="AO774" s="164"/>
      <c r="AP774" s="284">
        <f t="shared" si="572"/>
        <v>21430377701.450001</v>
      </c>
      <c r="AQ774" s="164" t="b">
        <f t="shared" si="573"/>
        <v>1</v>
      </c>
      <c r="AR774" s="164"/>
      <c r="AS774" s="164"/>
      <c r="AW774" s="96" t="e">
        <f t="shared" si="569"/>
        <v>#REF!</v>
      </c>
      <c r="AX774" s="118">
        <f t="shared" si="579"/>
        <v>16293322484.220001</v>
      </c>
      <c r="AY774" s="152" t="b">
        <f t="shared" si="580"/>
        <v>0</v>
      </c>
    </row>
    <row r="775" spans="1:51" hidden="1">
      <c r="A775" s="2"/>
      <c r="B775" s="136"/>
      <c r="C775" s="137"/>
      <c r="D775" s="137"/>
      <c r="E775" s="261" t="s">
        <v>161</v>
      </c>
      <c r="F775" s="138"/>
      <c r="G775" s="139"/>
      <c r="H775" s="139"/>
      <c r="I775" s="267" t="e">
        <f>I609+I480+I457+I535+I426+I373+I339+I318+I280+I190+I11</f>
        <v>#REF!</v>
      </c>
      <c r="J775" s="267"/>
      <c r="K775" s="267"/>
      <c r="L775" s="267" t="e">
        <f>L609+L480+L457+L535+L426+L373+L339+L318+L280+L190+L11</f>
        <v>#REF!</v>
      </c>
      <c r="M775" s="267"/>
      <c r="N775" s="267"/>
      <c r="O775" s="267" t="e">
        <f>O609+O480+O457+O535+O426+O373+O339+O318+O280+O190+O11</f>
        <v>#REF!</v>
      </c>
      <c r="P775" s="267"/>
      <c r="Q775" s="267"/>
      <c r="R775" s="267">
        <f>R609+R480+R457+R535+R426+R373+R339+R318+R280+R190+R11</f>
        <v>0</v>
      </c>
      <c r="S775" s="267"/>
      <c r="T775" s="267"/>
      <c r="U775" s="267">
        <f>U609+U480+U457+U535+U426+U373+U339+U318+U280+U190+U11</f>
        <v>0</v>
      </c>
      <c r="V775" s="267"/>
      <c r="W775" s="267"/>
      <c r="X775" s="267">
        <f>X609+X480+X457+X535+X426+X373+X339+X318+X280+X190+X11</f>
        <v>0</v>
      </c>
      <c r="Y775" s="267"/>
      <c r="Z775" s="267"/>
      <c r="AA775" s="267"/>
      <c r="AB775" s="267"/>
      <c r="AC775" s="267"/>
      <c r="AD775" s="267"/>
      <c r="AE775" s="267"/>
      <c r="AF775" s="267"/>
      <c r="AG775" s="267"/>
      <c r="AH775" s="267"/>
      <c r="AI775" s="140"/>
      <c r="AJ775" s="379"/>
      <c r="AK775" s="284">
        <f t="shared" si="570"/>
        <v>0</v>
      </c>
      <c r="AL775" s="312"/>
      <c r="AM775" s="312"/>
      <c r="AN775" s="312"/>
      <c r="AO775" s="312"/>
      <c r="AP775" s="312"/>
      <c r="AQ775" s="312"/>
      <c r="AR775" s="312"/>
      <c r="AS775" s="312"/>
      <c r="AW775" s="96" t="e">
        <f t="shared" si="569"/>
        <v>#REF!</v>
      </c>
      <c r="AX775" s="118">
        <f t="shared" si="579"/>
        <v>0</v>
      </c>
      <c r="AY775" s="152" t="b">
        <f t="shared" si="580"/>
        <v>1</v>
      </c>
    </row>
    <row r="776" spans="1:51" hidden="1">
      <c r="A776" s="256"/>
      <c r="B776" s="259"/>
      <c r="C776" s="260"/>
      <c r="D776" s="260"/>
      <c r="E776" s="261" t="s">
        <v>235</v>
      </c>
      <c r="F776" s="258"/>
      <c r="G776" s="139"/>
      <c r="H776" s="139"/>
      <c r="I776" s="267" t="e">
        <f t="shared" ref="I776:X776" si="587">I774-I775</f>
        <v>#REF!</v>
      </c>
      <c r="J776" s="267"/>
      <c r="K776" s="267"/>
      <c r="L776" s="267" t="e">
        <f t="shared" si="587"/>
        <v>#REF!</v>
      </c>
      <c r="M776" s="267"/>
      <c r="N776" s="267"/>
      <c r="O776" s="268" t="e">
        <f>O774-O775</f>
        <v>#REF!</v>
      </c>
      <c r="P776" s="268"/>
      <c r="Q776" s="268"/>
      <c r="R776" s="273">
        <f t="shared" si="587"/>
        <v>0</v>
      </c>
      <c r="S776" s="273"/>
      <c r="T776" s="273"/>
      <c r="U776" s="268">
        <f t="shared" si="587"/>
        <v>0</v>
      </c>
      <c r="V776" s="268"/>
      <c r="W776" s="268"/>
      <c r="X776" s="268">
        <f t="shared" si="587"/>
        <v>0</v>
      </c>
      <c r="Y776" s="268"/>
      <c r="Z776" s="268"/>
      <c r="AA776" s="268"/>
      <c r="AB776" s="268"/>
      <c r="AC776" s="268"/>
      <c r="AD776" s="268"/>
      <c r="AE776" s="268"/>
      <c r="AF776" s="268"/>
      <c r="AG776" s="268"/>
      <c r="AH776" s="268"/>
      <c r="AI776" s="257"/>
      <c r="AJ776" s="376"/>
      <c r="AK776" s="284">
        <f t="shared" si="570"/>
        <v>0</v>
      </c>
      <c r="AL776" s="278"/>
      <c r="AM776" s="278"/>
      <c r="AN776" s="278"/>
      <c r="AO776" s="278"/>
      <c r="AP776" s="278"/>
      <c r="AQ776" s="278"/>
      <c r="AR776" s="278"/>
      <c r="AS776" s="278"/>
      <c r="AW776" s="96" t="e">
        <f t="shared" si="569"/>
        <v>#REF!</v>
      </c>
      <c r="AX776" s="118">
        <f t="shared" si="579"/>
        <v>0</v>
      </c>
      <c r="AY776" s="152" t="b">
        <f t="shared" si="580"/>
        <v>1</v>
      </c>
    </row>
    <row r="777" spans="1:51">
      <c r="G777" s="243"/>
      <c r="H777" s="243"/>
      <c r="I777" s="243"/>
      <c r="J777" s="243"/>
      <c r="K777" s="243"/>
      <c r="L777" s="243"/>
      <c r="M777" s="243"/>
      <c r="N777" s="243"/>
      <c r="O777" s="274"/>
      <c r="P777" s="274"/>
      <c r="Q777" s="274"/>
      <c r="R777" s="274"/>
      <c r="S777" s="274"/>
      <c r="T777" s="274"/>
      <c r="U777" s="274"/>
      <c r="V777" s="274"/>
      <c r="W777" s="274"/>
      <c r="X777" s="274"/>
      <c r="Y777" s="274"/>
      <c r="Z777" s="274"/>
      <c r="AA777" s="274"/>
      <c r="AB777" s="274"/>
      <c r="AC777" s="274"/>
      <c r="AD777" s="274"/>
      <c r="AE777" s="274"/>
      <c r="AF777" s="274"/>
      <c r="AG777" s="274"/>
      <c r="AH777" s="274"/>
      <c r="AI777" s="244"/>
      <c r="AK777" s="284">
        <f t="shared" si="570"/>
        <v>0</v>
      </c>
      <c r="AL777" s="243"/>
      <c r="AM777" s="243"/>
      <c r="AN777" s="243"/>
      <c r="AO777" s="243"/>
      <c r="AP777" s="243"/>
      <c r="AQ777" s="243"/>
      <c r="AR777" s="243"/>
      <c r="AS777" s="243"/>
    </row>
    <row r="778" spans="1:51" s="266" customFormat="1">
      <c r="A778" s="391"/>
      <c r="I778" s="327"/>
      <c r="J778" s="327"/>
      <c r="K778" s="327"/>
      <c r="L778" s="327"/>
      <c r="M778" s="327"/>
      <c r="N778" s="327"/>
      <c r="O778" s="392"/>
      <c r="P778" s="392"/>
      <c r="Q778" s="392"/>
      <c r="R778" s="392"/>
      <c r="S778" s="392"/>
      <c r="T778" s="392"/>
      <c r="U778" s="327"/>
      <c r="V778" s="327"/>
      <c r="W778" s="327"/>
      <c r="X778" s="327"/>
      <c r="Y778" s="327"/>
      <c r="Z778" s="327"/>
      <c r="AA778" s="327"/>
      <c r="AB778" s="327"/>
      <c r="AC778" s="327"/>
      <c r="AD778" s="327"/>
      <c r="AE778" s="327"/>
      <c r="AF778" s="327"/>
      <c r="AG778" s="327"/>
      <c r="AH778" s="327"/>
      <c r="AJ778" s="238"/>
      <c r="AK778" s="393"/>
      <c r="AL778" s="243"/>
      <c r="AM778" s="243"/>
      <c r="AN778" s="243"/>
      <c r="AO778" s="243"/>
      <c r="AP778" s="243"/>
      <c r="AQ778" s="243"/>
      <c r="AR778" s="243"/>
      <c r="AS778" s="243"/>
      <c r="AT778" s="243"/>
    </row>
    <row r="779" spans="1:51" s="527" customFormat="1">
      <c r="A779" s="526"/>
      <c r="G779" s="581">
        <f>SUM(H779:AF779)</f>
        <v>21430377701.449997</v>
      </c>
      <c r="H779" s="582">
        <v>2000000000</v>
      </c>
      <c r="I779" s="582"/>
      <c r="J779" s="582"/>
      <c r="K779" s="582">
        <v>3000000000</v>
      </c>
      <c r="L779" s="582"/>
      <c r="M779" s="582"/>
      <c r="N779" s="581">
        <v>2849322484.2199998</v>
      </c>
      <c r="O779" s="581"/>
      <c r="P779" s="582"/>
      <c r="Q779" s="581">
        <v>7500000000</v>
      </c>
      <c r="R779" s="581"/>
      <c r="S779" s="582"/>
      <c r="T779" s="582">
        <v>700000000</v>
      </c>
      <c r="U779" s="582"/>
      <c r="V779" s="582"/>
      <c r="W779" s="582">
        <v>244000000</v>
      </c>
      <c r="X779" s="582"/>
      <c r="Y779" s="582"/>
      <c r="Z779" s="581">
        <v>4347055217.2299995</v>
      </c>
      <c r="AA779" s="582"/>
      <c r="AB779" s="582"/>
      <c r="AC779" s="582">
        <v>400000000</v>
      </c>
      <c r="AD779" s="582"/>
      <c r="AE779" s="582"/>
      <c r="AF779" s="582">
        <v>390000000</v>
      </c>
      <c r="AG779" s="582"/>
      <c r="AJ779" s="528"/>
    </row>
    <row r="780" spans="1:51" s="530" customFormat="1">
      <c r="A780" s="529"/>
      <c r="G780" s="582"/>
      <c r="H780" s="582"/>
      <c r="I780" s="583"/>
      <c r="J780" s="583"/>
      <c r="K780" s="583"/>
      <c r="L780" s="583"/>
      <c r="M780" s="583"/>
      <c r="N780" s="583"/>
      <c r="O780" s="583"/>
      <c r="P780" s="583"/>
      <c r="Q780" s="583"/>
      <c r="R780" s="583"/>
      <c r="S780" s="583"/>
      <c r="T780" s="583"/>
      <c r="U780" s="583"/>
      <c r="V780" s="583"/>
      <c r="W780" s="583"/>
      <c r="X780" s="583"/>
      <c r="Y780" s="583"/>
      <c r="Z780" s="583"/>
      <c r="AA780" s="583"/>
      <c r="AB780" s="583"/>
      <c r="AC780" s="583"/>
      <c r="AD780" s="583"/>
      <c r="AE780" s="583"/>
      <c r="AF780" s="583"/>
      <c r="AG780" s="583"/>
      <c r="AH780" s="531"/>
      <c r="AJ780" s="532"/>
      <c r="AU780" s="531"/>
    </row>
    <row r="781" spans="1:51" s="532" customFormat="1">
      <c r="A781" s="546"/>
      <c r="G781" s="584">
        <f>SUM(H781:AG781)</f>
        <v>0</v>
      </c>
      <c r="H781" s="658">
        <f>H774-H779</f>
        <v>0</v>
      </c>
      <c r="I781" s="658"/>
      <c r="J781" s="376"/>
      <c r="K781" s="658">
        <f>K774-K779</f>
        <v>0</v>
      </c>
      <c r="L781" s="658"/>
      <c r="M781" s="586"/>
      <c r="N781" s="658">
        <f>N774-N779</f>
        <v>0</v>
      </c>
      <c r="O781" s="658"/>
      <c r="P781" s="376"/>
      <c r="Q781" s="658">
        <f>Q774-Q779</f>
        <v>0</v>
      </c>
      <c r="R781" s="658"/>
      <c r="S781" s="376"/>
      <c r="T781" s="658">
        <f>T774-T779</f>
        <v>0</v>
      </c>
      <c r="U781" s="658"/>
      <c r="V781" s="587"/>
      <c r="W781" s="658">
        <f>W774-W779</f>
        <v>0</v>
      </c>
      <c r="X781" s="658"/>
      <c r="Y781" s="376"/>
      <c r="Z781" s="658">
        <f>Z774-Z779</f>
        <v>0</v>
      </c>
      <c r="AA781" s="658"/>
      <c r="AB781" s="376"/>
      <c r="AC781" s="658">
        <f>AC774-AC779</f>
        <v>0</v>
      </c>
      <c r="AD781" s="658"/>
      <c r="AE781" s="376"/>
      <c r="AF781" s="658">
        <f>AF774-AF779</f>
        <v>0</v>
      </c>
      <c r="AG781" s="658"/>
    </row>
    <row r="782" spans="1:51" s="530" customFormat="1">
      <c r="A782" s="529"/>
      <c r="G782" s="582"/>
      <c r="H782" s="582"/>
      <c r="I782" s="588"/>
      <c r="J782" s="588"/>
      <c r="K782" s="588"/>
      <c r="L782" s="583"/>
      <c r="M782" s="583"/>
      <c r="N782" s="583"/>
      <c r="O782" s="588"/>
      <c r="P782" s="588"/>
      <c r="Q782" s="588"/>
      <c r="R782" s="588"/>
      <c r="S782" s="588"/>
      <c r="T782" s="588"/>
      <c r="U782" s="588"/>
      <c r="V782" s="588"/>
      <c r="W782" s="588"/>
      <c r="X782" s="588"/>
      <c r="Y782" s="588"/>
      <c r="Z782" s="588"/>
      <c r="AA782" s="588"/>
      <c r="AB782" s="588"/>
      <c r="AC782" s="588"/>
      <c r="AD782" s="588"/>
      <c r="AE782" s="588"/>
      <c r="AF782" s="588"/>
      <c r="AG782" s="588"/>
      <c r="AJ782" s="532"/>
    </row>
    <row r="783" spans="1:51" s="530" customFormat="1">
      <c r="A783" s="529"/>
      <c r="G783" s="582"/>
      <c r="H783" s="582"/>
      <c r="I783" s="588"/>
      <c r="J783" s="588"/>
      <c r="K783" s="588"/>
      <c r="L783" s="583"/>
      <c r="M783" s="583"/>
      <c r="N783" s="583" t="s">
        <v>377</v>
      </c>
      <c r="O783" s="588"/>
      <c r="P783" s="588"/>
      <c r="Q783" s="588" t="s">
        <v>378</v>
      </c>
      <c r="R783" s="588"/>
      <c r="S783" s="588"/>
      <c r="T783" s="588"/>
      <c r="U783" s="588"/>
      <c r="V783" s="588"/>
      <c r="W783" s="588"/>
      <c r="X783" s="588"/>
      <c r="Y783" s="588"/>
      <c r="Z783" s="588" t="s">
        <v>378</v>
      </c>
      <c r="AA783" s="588"/>
      <c r="AB783" s="588"/>
      <c r="AC783" s="588" t="s">
        <v>381</v>
      </c>
      <c r="AD783" s="588"/>
      <c r="AE783" s="588"/>
      <c r="AF783" s="588" t="s">
        <v>382</v>
      </c>
      <c r="AG783" s="588"/>
    </row>
    <row r="784" spans="1:51" s="530" customFormat="1">
      <c r="A784" s="529"/>
      <c r="G784" s="582"/>
      <c r="H784" s="582"/>
      <c r="I784" s="588"/>
      <c r="J784" s="588"/>
      <c r="K784" s="660" t="s">
        <v>384</v>
      </c>
      <c r="L784" s="660"/>
      <c r="M784" s="583"/>
      <c r="N784" s="590"/>
      <c r="O784" s="591"/>
      <c r="P784" s="588"/>
      <c r="Q784" s="588" t="s">
        <v>379</v>
      </c>
      <c r="R784" s="588"/>
      <c r="S784" s="588"/>
      <c r="T784" s="588"/>
      <c r="U784" s="588"/>
      <c r="V784" s="588"/>
      <c r="W784" s="588"/>
      <c r="X784" s="588"/>
      <c r="Y784" s="588"/>
      <c r="Z784" s="588"/>
      <c r="AA784" s="588"/>
      <c r="AB784" s="588"/>
      <c r="AC784" s="588"/>
      <c r="AD784" s="588"/>
      <c r="AE784" s="588"/>
      <c r="AF784" s="588"/>
      <c r="AG784" s="588"/>
    </row>
    <row r="785" spans="1:47" s="530" customFormat="1">
      <c r="A785" s="529"/>
      <c r="G785" s="582"/>
      <c r="H785" s="582"/>
      <c r="I785" s="588"/>
      <c r="J785" s="588"/>
      <c r="K785" s="588" t="s">
        <v>383</v>
      </c>
      <c r="L785" s="583"/>
      <c r="M785" s="583"/>
      <c r="N785" s="583"/>
      <c r="O785" s="588"/>
      <c r="P785" s="588"/>
      <c r="Q785" s="588" t="s">
        <v>380</v>
      </c>
      <c r="R785" s="588"/>
      <c r="S785" s="588"/>
      <c r="T785" s="588"/>
      <c r="U785" s="588"/>
      <c r="V785" s="588"/>
      <c r="W785" s="588"/>
      <c r="X785" s="588"/>
      <c r="Y785" s="588"/>
      <c r="Z785" s="588"/>
      <c r="AA785" s="588"/>
      <c r="AB785" s="588"/>
      <c r="AC785" s="588"/>
      <c r="AD785" s="588"/>
      <c r="AE785" s="588"/>
      <c r="AF785" s="588"/>
      <c r="AG785" s="588"/>
    </row>
    <row r="786" spans="1:47" s="530" customFormat="1">
      <c r="A786" s="529"/>
      <c r="G786" s="582"/>
      <c r="H786" s="582"/>
      <c r="I786" s="588"/>
      <c r="J786" s="588"/>
      <c r="K786" s="661" t="s">
        <v>385</v>
      </c>
      <c r="L786" s="661"/>
      <c r="M786" s="588"/>
      <c r="N786" s="588"/>
      <c r="O786" s="593"/>
      <c r="P786" s="593"/>
      <c r="Q786" s="593"/>
      <c r="R786" s="588"/>
      <c r="S786" s="588"/>
      <c r="T786" s="588"/>
      <c r="U786" s="588"/>
      <c r="V786" s="588"/>
      <c r="W786" s="588"/>
      <c r="X786" s="588"/>
      <c r="Y786" s="588"/>
      <c r="Z786" s="588"/>
      <c r="AA786" s="588"/>
      <c r="AB786" s="588"/>
      <c r="AC786" s="588"/>
      <c r="AD786" s="588"/>
      <c r="AE786" s="588"/>
      <c r="AF786" s="591">
        <f>AF755-AF781</f>
        <v>28553617</v>
      </c>
      <c r="AG786" s="588"/>
      <c r="AJ786" s="532"/>
    </row>
    <row r="787" spans="1:47" s="244" customFormat="1">
      <c r="A787" s="325"/>
      <c r="F787" s="243"/>
      <c r="G787" s="237">
        <v>2209887894</v>
      </c>
      <c r="H787" s="155"/>
      <c r="I787" s="155"/>
      <c r="J787" s="155"/>
      <c r="K787" s="155"/>
      <c r="L787" s="155"/>
      <c r="M787" s="155"/>
      <c r="N787" s="155"/>
      <c r="O787" s="594"/>
      <c r="P787" s="594"/>
      <c r="Q787" s="594"/>
      <c r="R787" s="155"/>
      <c r="S787" s="155"/>
      <c r="T787" s="155"/>
      <c r="U787" s="155"/>
      <c r="V787" s="155"/>
      <c r="W787" s="155"/>
      <c r="X787" s="155"/>
      <c r="Y787" s="155"/>
      <c r="Z787" s="155"/>
      <c r="AA787" s="155"/>
      <c r="AB787" s="155"/>
      <c r="AC787" s="155"/>
      <c r="AD787" s="155"/>
      <c r="AE787" s="155"/>
      <c r="AF787" s="155"/>
      <c r="AG787" s="155"/>
      <c r="AJ787" s="238"/>
      <c r="AK787" s="243"/>
      <c r="AL787" s="243"/>
      <c r="AM787" s="243"/>
      <c r="AN787" s="243"/>
      <c r="AO787" s="243"/>
      <c r="AP787" s="243"/>
      <c r="AQ787" s="243"/>
      <c r="AR787" s="243"/>
      <c r="AS787" s="243"/>
      <c r="AT787" s="243"/>
    </row>
    <row r="788" spans="1:47" s="244" customFormat="1">
      <c r="A788" s="325"/>
      <c r="F788" s="243"/>
      <c r="G788" s="229">
        <f>SUM(G786:G787)</f>
        <v>2209887894</v>
      </c>
      <c r="H788" s="155"/>
      <c r="I788" s="155"/>
      <c r="J788" s="155"/>
      <c r="K788" s="155"/>
      <c r="L788" s="155"/>
      <c r="M788" s="155"/>
      <c r="N788" s="155"/>
      <c r="O788" s="594" t="s">
        <v>227</v>
      </c>
      <c r="P788" s="594"/>
      <c r="Q788" s="594"/>
      <c r="R788" s="155"/>
      <c r="S788" s="155"/>
      <c r="T788" s="155"/>
      <c r="U788" s="155"/>
      <c r="V788" s="155"/>
      <c r="W788" s="155"/>
      <c r="X788" s="155"/>
      <c r="Y788" s="155"/>
      <c r="Z788" s="155"/>
      <c r="AA788" s="155"/>
      <c r="AB788" s="155"/>
      <c r="AC788" s="155"/>
      <c r="AD788" s="155"/>
      <c r="AE788" s="155"/>
      <c r="AF788" s="155"/>
      <c r="AG788" s="155"/>
      <c r="AJ788" s="238"/>
      <c r="AK788" s="243"/>
      <c r="AL788" s="243"/>
      <c r="AM788" s="243"/>
      <c r="AN788" s="243"/>
      <c r="AO788" s="243"/>
      <c r="AP788" s="243"/>
      <c r="AQ788" s="243"/>
      <c r="AR788" s="243"/>
      <c r="AS788" s="243"/>
      <c r="AT788" s="243"/>
    </row>
    <row r="789" spans="1:47" s="560" customFormat="1">
      <c r="A789" s="559"/>
      <c r="F789" s="394"/>
      <c r="G789" s="561">
        <f>SUM(H789:AF789)</f>
        <v>21430377701.449997</v>
      </c>
      <c r="H789" s="561">
        <v>2000000000</v>
      </c>
      <c r="I789" s="561"/>
      <c r="J789" s="561"/>
      <c r="K789" s="561">
        <v>3005369600</v>
      </c>
      <c r="L789" s="561"/>
      <c r="M789" s="561"/>
      <c r="N789" s="561">
        <v>2843952884.2199998</v>
      </c>
      <c r="O789" s="595" t="s">
        <v>224</v>
      </c>
      <c r="P789" s="595"/>
      <c r="Q789" s="595">
        <v>7500000000</v>
      </c>
      <c r="R789" s="561"/>
      <c r="S789" s="561"/>
      <c r="T789" s="561">
        <v>700000000</v>
      </c>
      <c r="U789" s="561"/>
      <c r="V789" s="561"/>
      <c r="W789" s="561">
        <v>244000000</v>
      </c>
      <c r="X789" s="561"/>
      <c r="Y789" s="561"/>
      <c r="Z789" s="596">
        <v>4347055217.2299995</v>
      </c>
      <c r="AA789" s="561"/>
      <c r="AB789" s="561"/>
      <c r="AC789" s="561">
        <v>400000000</v>
      </c>
      <c r="AD789" s="561"/>
      <c r="AE789" s="561"/>
      <c r="AF789" s="561">
        <v>390000000</v>
      </c>
      <c r="AG789" s="561"/>
      <c r="AJ789" s="394"/>
      <c r="AK789" s="394"/>
      <c r="AL789" s="394"/>
      <c r="AM789" s="394"/>
      <c r="AN789" s="394"/>
      <c r="AO789" s="394"/>
      <c r="AP789" s="394"/>
      <c r="AQ789" s="394"/>
      <c r="AR789" s="394"/>
      <c r="AS789" s="394"/>
      <c r="AT789" s="394"/>
    </row>
    <row r="790" spans="1:47" s="244" customFormat="1">
      <c r="A790" s="325"/>
      <c r="F790" s="243"/>
      <c r="G790" s="155"/>
      <c r="H790" s="155"/>
      <c r="I790" s="155"/>
      <c r="J790" s="155"/>
      <c r="K790" s="155"/>
      <c r="L790" s="155"/>
      <c r="M790" s="155"/>
      <c r="N790" s="155"/>
      <c r="O790" s="594"/>
      <c r="P790" s="594"/>
      <c r="Q790" s="594"/>
      <c r="R790" s="155"/>
      <c r="S790" s="155"/>
      <c r="T790" s="155"/>
      <c r="U790" s="155"/>
      <c r="V790" s="155"/>
      <c r="W790" s="155"/>
      <c r="X790" s="155"/>
      <c r="Y790" s="155"/>
      <c r="Z790" s="155"/>
      <c r="AA790" s="155"/>
      <c r="AB790" s="155"/>
      <c r="AC790" s="155"/>
      <c r="AD790" s="155"/>
      <c r="AE790" s="155"/>
      <c r="AF790" s="155"/>
      <c r="AG790" s="155"/>
      <c r="AJ790" s="238"/>
      <c r="AK790" s="243"/>
      <c r="AL790" s="243"/>
      <c r="AM790" s="243"/>
      <c r="AN790" s="243"/>
      <c r="AO790" s="243"/>
      <c r="AP790" s="243"/>
      <c r="AQ790" s="243"/>
      <c r="AR790" s="243"/>
      <c r="AS790" s="243"/>
      <c r="AT790" s="243"/>
      <c r="AU790" s="395">
        <v>3504453036</v>
      </c>
    </row>
    <row r="791" spans="1:47" s="244" customFormat="1">
      <c r="A791" s="325"/>
      <c r="F791" s="243"/>
      <c r="G791" s="155"/>
      <c r="H791" s="155"/>
      <c r="I791" s="155"/>
      <c r="J791" s="155"/>
      <c r="K791" s="229">
        <f>K773-K789</f>
        <v>-5369600</v>
      </c>
      <c r="L791" s="155"/>
      <c r="M791" s="155"/>
      <c r="N791" s="597">
        <f>N774-N789</f>
        <v>5369600.0000004768</v>
      </c>
      <c r="O791" s="594"/>
      <c r="P791" s="594"/>
      <c r="Q791" s="594"/>
      <c r="R791" s="155"/>
      <c r="S791" s="155"/>
      <c r="T791" s="155"/>
      <c r="U791" s="155"/>
      <c r="V791" s="155"/>
      <c r="W791" s="155"/>
      <c r="X791" s="155"/>
      <c r="Y791" s="155"/>
      <c r="Z791" s="155"/>
      <c r="AA791" s="155"/>
      <c r="AB791" s="155"/>
      <c r="AC791" s="155"/>
      <c r="AD791" s="155"/>
      <c r="AE791" s="155"/>
      <c r="AF791" s="155"/>
      <c r="AG791" s="155"/>
      <c r="AJ791" s="238"/>
      <c r="AK791" s="243"/>
      <c r="AL791" s="243"/>
      <c r="AM791" s="243"/>
      <c r="AN791" s="243"/>
      <c r="AO791" s="243"/>
      <c r="AP791" s="243"/>
      <c r="AQ791" s="243"/>
      <c r="AR791" s="243"/>
      <c r="AS791" s="243"/>
      <c r="AT791" s="243"/>
      <c r="AU791" s="280">
        <f>AU790-G775</f>
        <v>3504453036</v>
      </c>
    </row>
    <row r="792" spans="1:47" s="244" customFormat="1">
      <c r="A792" s="325"/>
      <c r="F792" s="243"/>
      <c r="G792" s="237">
        <v>1485809760</v>
      </c>
      <c r="H792" s="155"/>
      <c r="I792" s="155"/>
      <c r="J792" s="155"/>
      <c r="K792" s="155"/>
      <c r="L792" s="155"/>
      <c r="M792" s="243"/>
      <c r="N792" s="243"/>
      <c r="O792" s="399" t="s">
        <v>225</v>
      </c>
      <c r="P792" s="396"/>
      <c r="Q792" s="396"/>
      <c r="AJ792" s="238"/>
      <c r="AK792" s="243"/>
      <c r="AL792" s="243"/>
      <c r="AM792" s="243"/>
      <c r="AN792" s="243"/>
      <c r="AO792" s="243"/>
      <c r="AP792" s="243"/>
      <c r="AQ792" s="243"/>
      <c r="AR792" s="243"/>
      <c r="AS792" s="243"/>
      <c r="AT792" s="243"/>
    </row>
    <row r="793" spans="1:47" s="244" customFormat="1">
      <c r="A793" s="325"/>
      <c r="F793" s="243"/>
      <c r="G793" s="237">
        <v>2018643276</v>
      </c>
      <c r="H793" s="155"/>
      <c r="I793" s="155"/>
      <c r="J793" s="155"/>
      <c r="K793" s="155"/>
      <c r="L793" s="155"/>
      <c r="M793" s="243"/>
      <c r="N793" s="243"/>
      <c r="O793" s="398" t="s">
        <v>228</v>
      </c>
      <c r="P793" s="326"/>
      <c r="Q793" s="326"/>
      <c r="AJ793" s="238"/>
      <c r="AK793" s="243"/>
      <c r="AL793" s="243"/>
      <c r="AM793" s="243"/>
      <c r="AN793" s="243"/>
      <c r="AO793" s="243"/>
      <c r="AP793" s="243"/>
      <c r="AQ793" s="243"/>
      <c r="AR793" s="243"/>
      <c r="AS793" s="243"/>
      <c r="AT793" s="243"/>
    </row>
    <row r="794" spans="1:47" s="244" customFormat="1">
      <c r="A794" s="325"/>
      <c r="F794" s="243"/>
      <c r="G794" s="237">
        <f>SUM(G792:G793)</f>
        <v>3504453036</v>
      </c>
      <c r="H794" s="155"/>
      <c r="I794" s="155"/>
      <c r="J794" s="155"/>
      <c r="K794" s="155"/>
      <c r="L794" s="155"/>
      <c r="M794" s="243"/>
      <c r="N794" s="243"/>
      <c r="O794" s="398" t="s">
        <v>226</v>
      </c>
      <c r="P794" s="326"/>
      <c r="Q794" s="326"/>
      <c r="AJ794" s="238"/>
      <c r="AK794" s="243"/>
      <c r="AL794" s="243"/>
      <c r="AM794" s="243"/>
      <c r="AN794" s="243"/>
      <c r="AO794" s="243"/>
      <c r="AP794" s="243"/>
      <c r="AQ794" s="243"/>
      <c r="AR794" s="243"/>
      <c r="AS794" s="243"/>
      <c r="AT794" s="243"/>
    </row>
    <row r="795" spans="1:47" s="244" customFormat="1">
      <c r="A795" s="325"/>
      <c r="F795" s="243"/>
      <c r="G795" s="229">
        <f>G775-G794</f>
        <v>-3504453036</v>
      </c>
      <c r="H795" s="155"/>
      <c r="I795" s="155"/>
      <c r="J795" s="155"/>
      <c r="K795" s="155"/>
      <c r="L795" s="155"/>
      <c r="M795" s="243"/>
      <c r="N795" s="243"/>
      <c r="O795" s="400"/>
      <c r="P795" s="397"/>
      <c r="Q795" s="397"/>
      <c r="AJ795" s="238"/>
      <c r="AK795" s="243"/>
      <c r="AL795" s="243"/>
      <c r="AM795" s="243"/>
      <c r="AN795" s="243"/>
      <c r="AO795" s="243"/>
      <c r="AP795" s="243"/>
      <c r="AQ795" s="243"/>
      <c r="AR795" s="243"/>
      <c r="AS795" s="243"/>
      <c r="AT795" s="243"/>
    </row>
    <row r="796" spans="1:47" s="244" customFormat="1">
      <c r="A796" s="325"/>
      <c r="F796" s="243"/>
      <c r="G796" s="155"/>
      <c r="H796" s="155"/>
      <c r="I796" s="155"/>
      <c r="J796" s="155"/>
      <c r="K796" s="155"/>
      <c r="L796" s="155"/>
      <c r="M796" s="243"/>
      <c r="N796" s="243"/>
      <c r="AJ796" s="238"/>
      <c r="AK796" s="243"/>
      <c r="AL796" s="243"/>
      <c r="AM796" s="243"/>
      <c r="AN796" s="243"/>
      <c r="AO796" s="243"/>
      <c r="AP796" s="243"/>
      <c r="AQ796" s="243"/>
      <c r="AR796" s="243"/>
      <c r="AS796" s="243"/>
      <c r="AT796" s="243"/>
    </row>
    <row r="797" spans="1:47" s="244" customFormat="1">
      <c r="A797" s="325"/>
      <c r="F797" s="243"/>
      <c r="G797" s="155"/>
      <c r="H797" s="155"/>
      <c r="I797" s="155"/>
      <c r="J797" s="155"/>
      <c r="K797" s="155"/>
      <c r="L797" s="155"/>
      <c r="M797" s="243"/>
      <c r="N797" s="243"/>
      <c r="AJ797" s="238"/>
      <c r="AK797" s="243"/>
      <c r="AL797" s="243"/>
      <c r="AM797" s="243"/>
      <c r="AN797" s="243"/>
      <c r="AO797" s="243"/>
      <c r="AP797" s="243"/>
      <c r="AQ797" s="243"/>
      <c r="AR797" s="243"/>
      <c r="AS797" s="243"/>
      <c r="AT797" s="243"/>
    </row>
    <row r="798" spans="1:47" s="244" customFormat="1">
      <c r="A798" s="325"/>
      <c r="F798" s="243"/>
      <c r="G798" s="155"/>
      <c r="H798" s="155"/>
      <c r="I798" s="155"/>
      <c r="J798" s="155"/>
      <c r="K798" s="155"/>
      <c r="L798" s="155"/>
      <c r="M798" s="243"/>
      <c r="N798" s="243"/>
      <c r="O798" s="279"/>
      <c r="P798" s="279"/>
      <c r="Q798" s="279"/>
      <c r="AJ798" s="238"/>
      <c r="AK798" s="243"/>
      <c r="AL798" s="243"/>
      <c r="AM798" s="243"/>
      <c r="AN798" s="243"/>
      <c r="AO798" s="243"/>
      <c r="AP798" s="243"/>
      <c r="AQ798" s="243"/>
      <c r="AR798" s="243"/>
      <c r="AS798" s="243"/>
      <c r="AT798" s="243"/>
    </row>
    <row r="799" spans="1:47" s="244" customFormat="1">
      <c r="A799" s="325"/>
      <c r="F799" s="243"/>
      <c r="G799" s="283">
        <v>456035721</v>
      </c>
      <c r="H799" s="283"/>
      <c r="I799" s="155"/>
      <c r="J799" s="155"/>
      <c r="K799" s="155"/>
      <c r="L799" s="155"/>
      <c r="M799" s="243"/>
      <c r="N799" s="243"/>
      <c r="O799" s="280"/>
      <c r="P799" s="280"/>
      <c r="Q799" s="280"/>
      <c r="AJ799" s="238"/>
      <c r="AK799" s="243"/>
      <c r="AL799" s="243"/>
      <c r="AM799" s="243"/>
      <c r="AN799" s="243"/>
      <c r="AO799" s="243"/>
      <c r="AP799" s="243"/>
      <c r="AQ799" s="243"/>
      <c r="AR799" s="243"/>
      <c r="AS799" s="243"/>
      <c r="AT799" s="243"/>
    </row>
    <row r="800" spans="1:47" s="244" customFormat="1">
      <c r="A800" s="325"/>
      <c r="F800" s="243"/>
      <c r="G800" s="229" t="e">
        <f>#REF!+#REF!</f>
        <v>#REF!</v>
      </c>
      <c r="H800" s="229"/>
      <c r="I800" s="229" t="e">
        <f>I775-#REF!</f>
        <v>#REF!</v>
      </c>
      <c r="J800" s="229"/>
      <c r="K800" s="229"/>
      <c r="L800" s="229" t="e">
        <f>L775-#REF!</f>
        <v>#REF!</v>
      </c>
      <c r="M800" s="281"/>
      <c r="N800" s="281"/>
      <c r="O800" s="230" t="e">
        <f>O775-#REF!</f>
        <v>#REF!</v>
      </c>
      <c r="P800" s="280"/>
      <c r="Q800" s="280"/>
      <c r="X800" s="280" t="e">
        <f>X775-#REF!</f>
        <v>#REF!</v>
      </c>
      <c r="Y800" s="280"/>
      <c r="Z800" s="280"/>
      <c r="AA800" s="280"/>
      <c r="AB800" s="280"/>
      <c r="AC800" s="280"/>
      <c r="AD800" s="280"/>
      <c r="AE800" s="280"/>
      <c r="AF800" s="280"/>
      <c r="AG800" s="280"/>
      <c r="AH800" s="280"/>
      <c r="AJ800" s="238"/>
      <c r="AK800" s="243"/>
      <c r="AL800" s="243"/>
      <c r="AM800" s="243"/>
      <c r="AN800" s="243"/>
      <c r="AO800" s="243"/>
      <c r="AP800" s="243"/>
      <c r="AQ800" s="243"/>
      <c r="AR800" s="243"/>
      <c r="AS800" s="243"/>
      <c r="AT800" s="243"/>
    </row>
    <row r="801" spans="7:45">
      <c r="G801" s="155"/>
      <c r="H801" s="155"/>
      <c r="I801" s="155"/>
      <c r="J801" s="155"/>
      <c r="K801" s="155"/>
      <c r="L801" s="237">
        <v>108279376</v>
      </c>
      <c r="M801" s="237"/>
      <c r="N801" s="237"/>
      <c r="O801" s="228"/>
      <c r="P801" s="228"/>
      <c r="Q801" s="228"/>
      <c r="R801" s="244"/>
      <c r="S801" s="244"/>
      <c r="T801" s="244"/>
      <c r="U801" s="244"/>
      <c r="V801" s="244"/>
      <c r="W801" s="244"/>
      <c r="X801" s="244"/>
      <c r="Y801" s="244"/>
      <c r="Z801" s="244"/>
      <c r="AA801" s="244"/>
      <c r="AB801" s="244"/>
      <c r="AC801" s="244"/>
      <c r="AD801" s="244"/>
      <c r="AE801" s="244"/>
      <c r="AF801" s="244"/>
      <c r="AG801" s="244"/>
      <c r="AH801" s="244"/>
      <c r="AI801" s="244"/>
      <c r="AK801" s="243"/>
      <c r="AL801" s="243"/>
      <c r="AM801" s="243"/>
      <c r="AN801" s="243"/>
      <c r="AO801" s="243"/>
      <c r="AP801" s="243"/>
      <c r="AQ801" s="243"/>
      <c r="AR801" s="243"/>
      <c r="AS801" s="243"/>
    </row>
    <row r="802" spans="7:45">
      <c r="G802" s="229" t="e">
        <f>G775-G800</f>
        <v>#REF!</v>
      </c>
      <c r="H802" s="229"/>
      <c r="I802" s="229" t="e">
        <f>SUM(I800:X800)</f>
        <v>#REF!</v>
      </c>
      <c r="J802" s="229"/>
      <c r="K802" s="229"/>
      <c r="L802" s="283">
        <v>456035721</v>
      </c>
      <c r="M802" s="283"/>
      <c r="N802" s="283"/>
      <c r="O802" s="230" t="e">
        <f>I802-L802</f>
        <v>#REF!</v>
      </c>
      <c r="P802" s="230"/>
      <c r="Q802" s="230"/>
      <c r="R802" s="244"/>
      <c r="S802" s="244"/>
      <c r="T802" s="244"/>
      <c r="U802" s="244"/>
      <c r="V802" s="244"/>
      <c r="W802" s="244"/>
      <c r="X802" s="244"/>
      <c r="Y802" s="244"/>
      <c r="Z802" s="244"/>
      <c r="AA802" s="244"/>
      <c r="AB802" s="244"/>
      <c r="AC802" s="244"/>
      <c r="AD802" s="244"/>
      <c r="AE802" s="244"/>
      <c r="AF802" s="244"/>
      <c r="AG802" s="244"/>
      <c r="AH802" s="244"/>
      <c r="AI802" s="244"/>
      <c r="AK802" s="243"/>
      <c r="AL802" s="243"/>
      <c r="AM802" s="243"/>
      <c r="AN802" s="243"/>
      <c r="AO802" s="243"/>
      <c r="AP802" s="243"/>
      <c r="AQ802" s="243"/>
      <c r="AR802" s="243"/>
      <c r="AS802" s="243"/>
    </row>
    <row r="803" spans="7:45">
      <c r="G803" s="155"/>
      <c r="H803" s="155"/>
      <c r="I803" s="155"/>
      <c r="J803" s="155"/>
      <c r="K803" s="155"/>
      <c r="L803" s="155"/>
      <c r="M803" s="155"/>
      <c r="N803" s="155"/>
      <c r="O803" s="255"/>
      <c r="P803" s="255"/>
      <c r="Q803" s="255"/>
      <c r="R803" s="280"/>
      <c r="S803" s="280"/>
      <c r="T803" s="280"/>
      <c r="U803" s="244"/>
      <c r="V803" s="244"/>
      <c r="W803" s="244"/>
      <c r="X803" s="244"/>
      <c r="Y803" s="244"/>
      <c r="Z803" s="244"/>
      <c r="AA803" s="244"/>
      <c r="AB803" s="244"/>
      <c r="AC803" s="244"/>
      <c r="AD803" s="244"/>
      <c r="AE803" s="244"/>
      <c r="AF803" s="244"/>
      <c r="AG803" s="244"/>
      <c r="AH803" s="244"/>
      <c r="AI803" s="244"/>
      <c r="AK803" s="243"/>
      <c r="AL803" s="243"/>
      <c r="AM803" s="243"/>
      <c r="AN803" s="243"/>
      <c r="AO803" s="243"/>
      <c r="AP803" s="243"/>
      <c r="AQ803" s="243"/>
      <c r="AR803" s="243"/>
      <c r="AS803" s="243"/>
    </row>
    <row r="804" spans="7:45">
      <c r="G804" s="155"/>
      <c r="H804" s="155"/>
      <c r="I804" s="155"/>
      <c r="J804" s="155"/>
      <c r="K804" s="155"/>
      <c r="L804" s="229">
        <v>15647825</v>
      </c>
      <c r="M804" s="229"/>
      <c r="N804" s="229"/>
      <c r="O804" s="255"/>
      <c r="P804" s="255"/>
      <c r="Q804" s="255"/>
      <c r="R804" s="244"/>
      <c r="S804" s="244"/>
      <c r="T804" s="244"/>
      <c r="U804" s="244"/>
      <c r="V804" s="244"/>
      <c r="W804" s="244"/>
      <c r="X804" s="244"/>
      <c r="Y804" s="244"/>
      <c r="Z804" s="244"/>
      <c r="AA804" s="244"/>
      <c r="AB804" s="244"/>
      <c r="AC804" s="244"/>
      <c r="AD804" s="244"/>
      <c r="AE804" s="244"/>
      <c r="AF804" s="244"/>
      <c r="AG804" s="244"/>
      <c r="AH804" s="244"/>
      <c r="AI804" s="244"/>
      <c r="AK804" s="243"/>
      <c r="AL804" s="243"/>
      <c r="AM804" s="243"/>
      <c r="AN804" s="243"/>
      <c r="AO804" s="243"/>
      <c r="AP804" s="243"/>
      <c r="AQ804" s="243"/>
      <c r="AR804" s="243"/>
      <c r="AS804" s="243"/>
    </row>
    <row r="805" spans="7:45">
      <c r="G805" s="155"/>
      <c r="H805" s="155"/>
      <c r="I805" s="155"/>
      <c r="J805" s="155"/>
      <c r="K805" s="155"/>
      <c r="L805" s="229"/>
      <c r="M805" s="229"/>
      <c r="N805" s="229"/>
      <c r="O805" s="255"/>
      <c r="P805" s="255"/>
      <c r="Q805" s="255"/>
      <c r="R805" s="244"/>
      <c r="S805" s="244"/>
      <c r="T805" s="244"/>
      <c r="U805" s="244"/>
      <c r="V805" s="244"/>
      <c r="W805" s="244"/>
      <c r="X805" s="244"/>
      <c r="Y805" s="244"/>
      <c r="Z805" s="244"/>
      <c r="AA805" s="244"/>
      <c r="AB805" s="244"/>
      <c r="AC805" s="244"/>
      <c r="AD805" s="244"/>
      <c r="AE805" s="244"/>
      <c r="AF805" s="244"/>
      <c r="AG805" s="244"/>
      <c r="AH805" s="244"/>
      <c r="AI805" s="244"/>
      <c r="AK805" s="243"/>
      <c r="AL805" s="243"/>
      <c r="AM805" s="243"/>
      <c r="AN805" s="243"/>
      <c r="AO805" s="243"/>
      <c r="AP805" s="243"/>
      <c r="AQ805" s="243"/>
      <c r="AR805" s="243"/>
      <c r="AS805" s="243"/>
    </row>
    <row r="806" spans="7:45">
      <c r="G806" s="155"/>
      <c r="H806" s="155"/>
      <c r="I806" s="229">
        <v>18052520</v>
      </c>
      <c r="J806" s="229"/>
      <c r="K806" s="229"/>
      <c r="L806" s="155"/>
      <c r="M806" s="155"/>
      <c r="N806" s="155"/>
      <c r="O806" s="255"/>
      <c r="P806" s="255"/>
      <c r="Q806" s="255"/>
      <c r="R806" s="244"/>
      <c r="S806" s="244"/>
      <c r="T806" s="244"/>
      <c r="U806" s="244"/>
      <c r="V806" s="244"/>
      <c r="W806" s="244"/>
      <c r="X806" s="244"/>
      <c r="Y806" s="244"/>
      <c r="Z806" s="244"/>
      <c r="AA806" s="244"/>
      <c r="AB806" s="244"/>
      <c r="AC806" s="244"/>
      <c r="AD806" s="244"/>
      <c r="AE806" s="244"/>
      <c r="AF806" s="244"/>
      <c r="AG806" s="244"/>
      <c r="AH806" s="244"/>
      <c r="AI806" s="244"/>
      <c r="AK806" s="243"/>
      <c r="AL806" s="243"/>
      <c r="AM806" s="243"/>
      <c r="AN806" s="243"/>
      <c r="AO806" s="243"/>
      <c r="AP806" s="243"/>
      <c r="AQ806" s="243"/>
      <c r="AR806" s="243"/>
      <c r="AS806" s="243"/>
    </row>
    <row r="807" spans="7:45">
      <c r="G807" s="155"/>
      <c r="H807" s="155"/>
      <c r="I807" s="229" t="e">
        <f>I800-I806</f>
        <v>#REF!</v>
      </c>
      <c r="J807" s="229"/>
      <c r="K807" s="229"/>
      <c r="L807" s="229">
        <f>L801+L804</f>
        <v>123927201</v>
      </c>
      <c r="M807" s="229"/>
      <c r="N807" s="229"/>
      <c r="O807" s="255"/>
      <c r="P807" s="255"/>
      <c r="Q807" s="255"/>
      <c r="R807" s="244"/>
      <c r="S807" s="244"/>
      <c r="T807" s="244"/>
      <c r="U807" s="244"/>
      <c r="V807" s="244"/>
      <c r="W807" s="244"/>
      <c r="X807" s="244"/>
      <c r="Y807" s="244"/>
      <c r="Z807" s="244"/>
      <c r="AA807" s="244"/>
      <c r="AB807" s="244"/>
      <c r="AC807" s="244"/>
      <c r="AD807" s="244"/>
      <c r="AE807" s="244"/>
      <c r="AF807" s="244"/>
      <c r="AG807" s="244"/>
      <c r="AH807" s="244"/>
      <c r="AI807" s="244"/>
      <c r="AK807" s="243"/>
      <c r="AL807" s="243"/>
      <c r="AM807" s="243"/>
      <c r="AN807" s="243"/>
      <c r="AO807" s="243"/>
      <c r="AP807" s="243"/>
      <c r="AQ807" s="243"/>
      <c r="AR807" s="243"/>
      <c r="AS807" s="243"/>
    </row>
    <row r="808" spans="7:45">
      <c r="G808" s="155"/>
      <c r="H808" s="155"/>
      <c r="I808" s="229" t="e">
        <f>I800+L808</f>
        <v>#REF!</v>
      </c>
      <c r="J808" s="229"/>
      <c r="K808" s="229"/>
      <c r="L808" s="229" t="e">
        <f>L807-L800</f>
        <v>#REF!</v>
      </c>
      <c r="M808" s="229"/>
      <c r="N808" s="229"/>
      <c r="O808" s="230"/>
      <c r="P808" s="230"/>
      <c r="Q808" s="230"/>
      <c r="R808" s="244"/>
      <c r="S808" s="244"/>
      <c r="T808" s="244"/>
      <c r="U808" s="244"/>
      <c r="V808" s="244"/>
      <c r="W808" s="244"/>
      <c r="X808" s="244"/>
      <c r="Y808" s="244"/>
      <c r="Z808" s="244"/>
      <c r="AA808" s="244"/>
      <c r="AB808" s="244"/>
      <c r="AC808" s="244"/>
      <c r="AD808" s="244"/>
      <c r="AE808" s="244"/>
      <c r="AF808" s="244"/>
      <c r="AG808" s="244"/>
      <c r="AH808" s="244"/>
      <c r="AI808" s="244"/>
      <c r="AK808" s="243"/>
      <c r="AL808" s="243"/>
      <c r="AM808" s="243"/>
      <c r="AN808" s="243"/>
      <c r="AO808" s="243"/>
      <c r="AP808" s="243"/>
      <c r="AQ808" s="243"/>
      <c r="AR808" s="243"/>
      <c r="AS808" s="243"/>
    </row>
    <row r="809" spans="7:45">
      <c r="G809" s="155"/>
      <c r="H809" s="155"/>
      <c r="I809" s="155"/>
      <c r="J809" s="155"/>
      <c r="K809" s="155"/>
      <c r="L809" s="155"/>
      <c r="M809" s="155"/>
      <c r="N809" s="155"/>
      <c r="O809" s="228"/>
      <c r="P809" s="228"/>
      <c r="Q809" s="228"/>
      <c r="R809" s="244"/>
      <c r="S809" s="244"/>
      <c r="T809" s="244"/>
      <c r="U809" s="244"/>
      <c r="V809" s="244"/>
      <c r="W809" s="244"/>
      <c r="X809" s="244"/>
      <c r="Y809" s="244"/>
      <c r="Z809" s="244"/>
      <c r="AA809" s="244"/>
      <c r="AB809" s="244"/>
      <c r="AC809" s="244"/>
      <c r="AD809" s="244"/>
      <c r="AE809" s="244"/>
      <c r="AF809" s="244"/>
      <c r="AG809" s="244"/>
      <c r="AH809" s="244"/>
      <c r="AI809" s="244"/>
      <c r="AK809" s="243"/>
      <c r="AL809" s="243"/>
      <c r="AM809" s="243"/>
      <c r="AN809" s="243"/>
      <c r="AO809" s="243"/>
      <c r="AP809" s="243"/>
      <c r="AQ809" s="243"/>
      <c r="AR809" s="243"/>
      <c r="AS809" s="243"/>
    </row>
    <row r="810" spans="7:45">
      <c r="G810" s="155"/>
      <c r="H810" s="155"/>
      <c r="I810" s="155"/>
      <c r="J810" s="155"/>
      <c r="K810" s="155"/>
      <c r="L810" s="155"/>
      <c r="M810" s="155"/>
      <c r="N810" s="155"/>
      <c r="O810" s="228"/>
      <c r="P810" s="228"/>
      <c r="Q810" s="228"/>
      <c r="R810" s="244"/>
      <c r="S810" s="244"/>
      <c r="T810" s="244"/>
      <c r="U810" s="244"/>
      <c r="V810" s="244"/>
      <c r="W810" s="244"/>
      <c r="X810" s="244"/>
      <c r="Y810" s="244"/>
      <c r="Z810" s="244"/>
      <c r="AA810" s="244"/>
      <c r="AB810" s="244"/>
      <c r="AC810" s="244"/>
      <c r="AD810" s="244"/>
      <c r="AE810" s="244"/>
      <c r="AF810" s="244"/>
      <c r="AG810" s="244"/>
      <c r="AH810" s="244"/>
    </row>
    <row r="811" spans="7:45">
      <c r="G811" s="155"/>
      <c r="H811" s="155"/>
      <c r="I811" s="229" t="e">
        <f>I806+L808</f>
        <v>#REF!</v>
      </c>
      <c r="J811" s="229"/>
      <c r="K811" s="229"/>
      <c r="L811" s="155"/>
      <c r="M811" s="155"/>
      <c r="N811" s="155"/>
      <c r="O811" s="228"/>
      <c r="P811" s="228"/>
      <c r="Q811" s="228"/>
      <c r="R811" s="244"/>
      <c r="S811" s="244"/>
      <c r="T811" s="244"/>
      <c r="U811" s="244"/>
      <c r="V811" s="244"/>
      <c r="W811" s="244"/>
      <c r="X811" s="244"/>
      <c r="Y811" s="244"/>
      <c r="Z811" s="244"/>
      <c r="AA811" s="244"/>
      <c r="AB811" s="244"/>
      <c r="AC811" s="244"/>
      <c r="AD811" s="244"/>
      <c r="AE811" s="244"/>
      <c r="AF811" s="244"/>
      <c r="AG811" s="244"/>
      <c r="AH811" s="244"/>
    </row>
    <row r="812" spans="7:45">
      <c r="G812" s="155"/>
      <c r="H812" s="155"/>
      <c r="I812" s="229" t="e">
        <f>I811+3800000</f>
        <v>#REF!</v>
      </c>
      <c r="J812" s="229"/>
      <c r="K812" s="229"/>
      <c r="L812" s="155"/>
      <c r="M812" s="155"/>
      <c r="N812" s="155"/>
      <c r="O812" s="228"/>
      <c r="P812" s="228"/>
      <c r="Q812" s="228"/>
      <c r="R812" s="244"/>
      <c r="S812" s="244"/>
      <c r="T812" s="244"/>
      <c r="U812" s="244"/>
      <c r="V812" s="244"/>
      <c r="W812" s="244"/>
      <c r="X812" s="244"/>
      <c r="Y812" s="244"/>
      <c r="Z812" s="244"/>
      <c r="AA812" s="244"/>
      <c r="AB812" s="244"/>
      <c r="AC812" s="244"/>
      <c r="AD812" s="244"/>
      <c r="AE812" s="244"/>
      <c r="AF812" s="244"/>
      <c r="AG812" s="244"/>
      <c r="AH812" s="244"/>
    </row>
    <row r="813" spans="7:45">
      <c r="G813" s="155"/>
      <c r="H813" s="155"/>
      <c r="I813" s="155"/>
      <c r="J813" s="155"/>
      <c r="K813" s="155"/>
      <c r="L813" s="155"/>
      <c r="M813" s="155"/>
      <c r="N813" s="155"/>
      <c r="O813" s="228"/>
      <c r="P813" s="228"/>
      <c r="Q813" s="228"/>
    </row>
  </sheetData>
  <mergeCells count="457">
    <mergeCell ref="B7:E8"/>
    <mergeCell ref="F7:F8"/>
    <mergeCell ref="G7:G8"/>
    <mergeCell ref="AI7:AI8"/>
    <mergeCell ref="H8:J8"/>
    <mergeCell ref="H7:AF7"/>
    <mergeCell ref="D13:E13"/>
    <mergeCell ref="C18:E18"/>
    <mergeCell ref="D19:E19"/>
    <mergeCell ref="T8:V8"/>
    <mergeCell ref="K8:M8"/>
    <mergeCell ref="Z8:AB8"/>
    <mergeCell ref="AC8:AE8"/>
    <mergeCell ref="AF8:AH8"/>
    <mergeCell ref="C25:E25"/>
    <mergeCell ref="A2:AF2"/>
    <mergeCell ref="F314:F315"/>
    <mergeCell ref="G314:G315"/>
    <mergeCell ref="AI314:AI315"/>
    <mergeCell ref="H315:J315"/>
    <mergeCell ref="K315:M315"/>
    <mergeCell ref="N315:P315"/>
    <mergeCell ref="Q315:S315"/>
    <mergeCell ref="T315:V315"/>
    <mergeCell ref="W315:Y315"/>
    <mergeCell ref="Z315:AB315"/>
    <mergeCell ref="AC315:AE315"/>
    <mergeCell ref="AF315:AH315"/>
    <mergeCell ref="H314:AF314"/>
    <mergeCell ref="W8:Y8"/>
    <mergeCell ref="B11:E11"/>
    <mergeCell ref="C12:E12"/>
    <mergeCell ref="A3:AI3"/>
    <mergeCell ref="A7:A8"/>
    <mergeCell ref="D26:E26"/>
    <mergeCell ref="C34:E34"/>
    <mergeCell ref="N8:P8"/>
    <mergeCell ref="Q8:S8"/>
    <mergeCell ref="AC58:AE58"/>
    <mergeCell ref="AF160:AH160"/>
    <mergeCell ref="AF58:AH58"/>
    <mergeCell ref="H159:AF159"/>
    <mergeCell ref="H57:AF57"/>
    <mergeCell ref="D35:E35"/>
    <mergeCell ref="D90:E90"/>
    <mergeCell ref="C111:E111"/>
    <mergeCell ref="D112:E112"/>
    <mergeCell ref="D116:E116"/>
    <mergeCell ref="D121:E121"/>
    <mergeCell ref="D125:E125"/>
    <mergeCell ref="D130:E130"/>
    <mergeCell ref="F159:F160"/>
    <mergeCell ref="D132:E132"/>
    <mergeCell ref="AI159:AI160"/>
    <mergeCell ref="H160:J160"/>
    <mergeCell ref="K160:M160"/>
    <mergeCell ref="N160:P160"/>
    <mergeCell ref="Q160:S160"/>
    <mergeCell ref="T160:V160"/>
    <mergeCell ref="AC160:AE160"/>
    <mergeCell ref="Z160:AB160"/>
    <mergeCell ref="W160:Y160"/>
    <mergeCell ref="A236:A237"/>
    <mergeCell ref="B236:E237"/>
    <mergeCell ref="F236:F237"/>
    <mergeCell ref="C168:E168"/>
    <mergeCell ref="D169:E169"/>
    <mergeCell ref="C177:E177"/>
    <mergeCell ref="D178:E178"/>
    <mergeCell ref="C182:E182"/>
    <mergeCell ref="D183:E183"/>
    <mergeCell ref="B190:E190"/>
    <mergeCell ref="C191:E191"/>
    <mergeCell ref="D192:E192"/>
    <mergeCell ref="C213:E213"/>
    <mergeCell ref="D214:E214"/>
    <mergeCell ref="C227:E227"/>
    <mergeCell ref="A209:A210"/>
    <mergeCell ref="B209:E210"/>
    <mergeCell ref="F209:F210"/>
    <mergeCell ref="A223:A224"/>
    <mergeCell ref="B223:E224"/>
    <mergeCell ref="F223:F224"/>
    <mergeCell ref="E196:E197"/>
    <mergeCell ref="F196:F197"/>
    <mergeCell ref="C245:E245"/>
    <mergeCell ref="D246:E246"/>
    <mergeCell ref="C266:E266"/>
    <mergeCell ref="D267:E267"/>
    <mergeCell ref="C270:E270"/>
    <mergeCell ref="D271:E271"/>
    <mergeCell ref="D228:E228"/>
    <mergeCell ref="C241:E241"/>
    <mergeCell ref="D242:E242"/>
    <mergeCell ref="D291:E291"/>
    <mergeCell ref="B318:E318"/>
    <mergeCell ref="C319:E319"/>
    <mergeCell ref="D323:E323"/>
    <mergeCell ref="A335:A336"/>
    <mergeCell ref="B335:E336"/>
    <mergeCell ref="C274:E274"/>
    <mergeCell ref="D275:E275"/>
    <mergeCell ref="B280:E280"/>
    <mergeCell ref="C285:E285"/>
    <mergeCell ref="D286:E286"/>
    <mergeCell ref="C290:E290"/>
    <mergeCell ref="D320:E320"/>
    <mergeCell ref="A314:A315"/>
    <mergeCell ref="B314:E315"/>
    <mergeCell ref="C282:E282"/>
    <mergeCell ref="B339:E339"/>
    <mergeCell ref="C340:E340"/>
    <mergeCell ref="D344:E344"/>
    <mergeCell ref="B373:E373"/>
    <mergeCell ref="C374:E374"/>
    <mergeCell ref="AI369:AI370"/>
    <mergeCell ref="H370:J370"/>
    <mergeCell ref="K370:M370"/>
    <mergeCell ref="N370:P370"/>
    <mergeCell ref="H369:AF369"/>
    <mergeCell ref="Q370:S370"/>
    <mergeCell ref="T370:V370"/>
    <mergeCell ref="W370:Y370"/>
    <mergeCell ref="Z370:AB370"/>
    <mergeCell ref="AC370:AE370"/>
    <mergeCell ref="AF370:AH370"/>
    <mergeCell ref="F335:F336"/>
    <mergeCell ref="G335:G336"/>
    <mergeCell ref="AI335:AI336"/>
    <mergeCell ref="H336:J336"/>
    <mergeCell ref="K336:M336"/>
    <mergeCell ref="N336:P336"/>
    <mergeCell ref="Q336:S336"/>
    <mergeCell ref="T336:V336"/>
    <mergeCell ref="AF336:AH336"/>
    <mergeCell ref="Z336:AB336"/>
    <mergeCell ref="W336:Y336"/>
    <mergeCell ref="AC336:AE336"/>
    <mergeCell ref="H335:AF335"/>
    <mergeCell ref="D378:E378"/>
    <mergeCell ref="D341:E341"/>
    <mergeCell ref="A369:A370"/>
    <mergeCell ref="B369:E370"/>
    <mergeCell ref="A395:A396"/>
    <mergeCell ref="B395:E396"/>
    <mergeCell ref="F395:F396"/>
    <mergeCell ref="A422:A423"/>
    <mergeCell ref="B422:E423"/>
    <mergeCell ref="F422:F423"/>
    <mergeCell ref="C399:E399"/>
    <mergeCell ref="D400:E400"/>
    <mergeCell ref="F369:F370"/>
    <mergeCell ref="D375:E375"/>
    <mergeCell ref="B426:E426"/>
    <mergeCell ref="AI531:AI532"/>
    <mergeCell ref="H532:J532"/>
    <mergeCell ref="K532:M532"/>
    <mergeCell ref="N532:P532"/>
    <mergeCell ref="Q532:S532"/>
    <mergeCell ref="T532:V532"/>
    <mergeCell ref="Z532:AB532"/>
    <mergeCell ref="AC532:AE532"/>
    <mergeCell ref="AF532:AH532"/>
    <mergeCell ref="C427:E427"/>
    <mergeCell ref="D428:E428"/>
    <mergeCell ref="D430:E430"/>
    <mergeCell ref="B531:E532"/>
    <mergeCell ref="F531:F532"/>
    <mergeCell ref="AI476:AI477"/>
    <mergeCell ref="H477:J477"/>
    <mergeCell ref="K477:M477"/>
    <mergeCell ref="N477:P477"/>
    <mergeCell ref="Q477:S477"/>
    <mergeCell ref="T477:V477"/>
    <mergeCell ref="W477:Y477"/>
    <mergeCell ref="D461:E461"/>
    <mergeCell ref="F476:F477"/>
    <mergeCell ref="AC692:AE692"/>
    <mergeCell ref="AF692:AH692"/>
    <mergeCell ref="W692:Y692"/>
    <mergeCell ref="AI604:AI605"/>
    <mergeCell ref="H605:J605"/>
    <mergeCell ref="K605:M605"/>
    <mergeCell ref="N605:P605"/>
    <mergeCell ref="Q605:S605"/>
    <mergeCell ref="AI583:AI584"/>
    <mergeCell ref="H584:J584"/>
    <mergeCell ref="K584:M584"/>
    <mergeCell ref="N584:P584"/>
    <mergeCell ref="Q584:S584"/>
    <mergeCell ref="A745:A746"/>
    <mergeCell ref="B745:E746"/>
    <mergeCell ref="F745:F746"/>
    <mergeCell ref="G745:G746"/>
    <mergeCell ref="AI718:AI719"/>
    <mergeCell ref="H719:J719"/>
    <mergeCell ref="K719:M719"/>
    <mergeCell ref="N719:P719"/>
    <mergeCell ref="Q719:S719"/>
    <mergeCell ref="T719:V719"/>
    <mergeCell ref="Z719:AB719"/>
    <mergeCell ref="W719:Y719"/>
    <mergeCell ref="AC719:AE719"/>
    <mergeCell ref="A718:A719"/>
    <mergeCell ref="B718:E719"/>
    <mergeCell ref="F718:F719"/>
    <mergeCell ref="G718:G719"/>
    <mergeCell ref="AF719:AH719"/>
    <mergeCell ref="N746:P746"/>
    <mergeCell ref="Q746:S746"/>
    <mergeCell ref="T746:V746"/>
    <mergeCell ref="AF746:AH746"/>
    <mergeCell ref="W746:Y746"/>
    <mergeCell ref="Z746:AB746"/>
    <mergeCell ref="A691:A692"/>
    <mergeCell ref="B480:E480"/>
    <mergeCell ref="C481:E481"/>
    <mergeCell ref="D482:E482"/>
    <mergeCell ref="D484:E484"/>
    <mergeCell ref="A604:A605"/>
    <mergeCell ref="B604:E605"/>
    <mergeCell ref="F604:F605"/>
    <mergeCell ref="G604:G605"/>
    <mergeCell ref="B587:E587"/>
    <mergeCell ref="C588:E588"/>
    <mergeCell ref="D589:E589"/>
    <mergeCell ref="C609:E609"/>
    <mergeCell ref="B691:E692"/>
    <mergeCell ref="F691:F692"/>
    <mergeCell ref="D610:E610"/>
    <mergeCell ref="A531:A532"/>
    <mergeCell ref="A636:A637"/>
    <mergeCell ref="B636:E637"/>
    <mergeCell ref="AI209:AI210"/>
    <mergeCell ref="H210:J210"/>
    <mergeCell ref="K210:M210"/>
    <mergeCell ref="N210:P210"/>
    <mergeCell ref="Q210:S210"/>
    <mergeCell ref="T210:V210"/>
    <mergeCell ref="W210:Y210"/>
    <mergeCell ref="Z210:AB210"/>
    <mergeCell ref="AC210:AE210"/>
    <mergeCell ref="AF210:AH210"/>
    <mergeCell ref="H209:AF209"/>
    <mergeCell ref="AI223:AI224"/>
    <mergeCell ref="H224:J224"/>
    <mergeCell ref="K224:M224"/>
    <mergeCell ref="N224:P224"/>
    <mergeCell ref="Q224:S224"/>
    <mergeCell ref="T224:V224"/>
    <mergeCell ref="W224:Y224"/>
    <mergeCell ref="Z224:AB224"/>
    <mergeCell ref="AC224:AE224"/>
    <mergeCell ref="AF224:AH224"/>
    <mergeCell ref="H223:AF223"/>
    <mergeCell ref="AI236:AI237"/>
    <mergeCell ref="H237:J237"/>
    <mergeCell ref="K237:M237"/>
    <mergeCell ref="N237:P237"/>
    <mergeCell ref="Q237:S237"/>
    <mergeCell ref="T237:V237"/>
    <mergeCell ref="W237:Y237"/>
    <mergeCell ref="Z237:AB237"/>
    <mergeCell ref="AC237:AE237"/>
    <mergeCell ref="AF237:AH237"/>
    <mergeCell ref="H236:AF236"/>
    <mergeCell ref="AI262:AI263"/>
    <mergeCell ref="H263:J263"/>
    <mergeCell ref="K263:M263"/>
    <mergeCell ref="N263:P263"/>
    <mergeCell ref="Q263:S263"/>
    <mergeCell ref="T263:V263"/>
    <mergeCell ref="W263:Y263"/>
    <mergeCell ref="Z263:AB263"/>
    <mergeCell ref="AC263:AE263"/>
    <mergeCell ref="AF263:AH263"/>
    <mergeCell ref="H262:AF262"/>
    <mergeCell ref="AI395:AI396"/>
    <mergeCell ref="H396:J396"/>
    <mergeCell ref="K396:M396"/>
    <mergeCell ref="N396:P396"/>
    <mergeCell ref="Q396:S396"/>
    <mergeCell ref="T396:V396"/>
    <mergeCell ref="W396:Y396"/>
    <mergeCell ref="Z396:AB396"/>
    <mergeCell ref="AC396:AE396"/>
    <mergeCell ref="AF396:AH396"/>
    <mergeCell ref="H395:AF395"/>
    <mergeCell ref="AI422:AI423"/>
    <mergeCell ref="H423:J423"/>
    <mergeCell ref="K423:M423"/>
    <mergeCell ref="N423:P423"/>
    <mergeCell ref="Q423:S423"/>
    <mergeCell ref="T423:V423"/>
    <mergeCell ref="W423:Y423"/>
    <mergeCell ref="Z423:AB423"/>
    <mergeCell ref="AC423:AE423"/>
    <mergeCell ref="AF423:AH423"/>
    <mergeCell ref="H422:AF422"/>
    <mergeCell ref="AI453:AI454"/>
    <mergeCell ref="H454:J454"/>
    <mergeCell ref="K454:M454"/>
    <mergeCell ref="N454:P454"/>
    <mergeCell ref="Q454:S454"/>
    <mergeCell ref="T454:V454"/>
    <mergeCell ref="Z454:AB454"/>
    <mergeCell ref="AC454:AE454"/>
    <mergeCell ref="AF454:AH454"/>
    <mergeCell ref="H453:AF453"/>
    <mergeCell ref="K784:L784"/>
    <mergeCell ref="K786:L786"/>
    <mergeCell ref="K781:L781"/>
    <mergeCell ref="H781:I781"/>
    <mergeCell ref="W781:X781"/>
    <mergeCell ref="T781:U781"/>
    <mergeCell ref="AC781:AD781"/>
    <mergeCell ref="Q781:R781"/>
    <mergeCell ref="N781:O781"/>
    <mergeCell ref="Z781:AA781"/>
    <mergeCell ref="AF781:AG781"/>
    <mergeCell ref="W454:Y454"/>
    <mergeCell ref="W532:Y532"/>
    <mergeCell ref="B453:E454"/>
    <mergeCell ref="F453:F454"/>
    <mergeCell ref="G453:G454"/>
    <mergeCell ref="G422:G423"/>
    <mergeCell ref="G395:G396"/>
    <mergeCell ref="G236:G237"/>
    <mergeCell ref="T605:V605"/>
    <mergeCell ref="W605:Y605"/>
    <mergeCell ref="Z605:AB605"/>
    <mergeCell ref="AC605:AE605"/>
    <mergeCell ref="AF605:AH605"/>
    <mergeCell ref="H745:AF745"/>
    <mergeCell ref="H718:AF718"/>
    <mergeCell ref="B262:E263"/>
    <mergeCell ref="F262:F263"/>
    <mergeCell ref="G262:G263"/>
    <mergeCell ref="AC746:AE746"/>
    <mergeCell ref="C722:E722"/>
    <mergeCell ref="D723:E723"/>
    <mergeCell ref="D726:E726"/>
    <mergeCell ref="H636:AF636"/>
    <mergeCell ref="C439:E439"/>
    <mergeCell ref="D440:E440"/>
    <mergeCell ref="D442:E442"/>
    <mergeCell ref="A583:A584"/>
    <mergeCell ref="B583:E584"/>
    <mergeCell ref="F583:F584"/>
    <mergeCell ref="G583:G584"/>
    <mergeCell ref="A453:A454"/>
    <mergeCell ref="D539:E539"/>
    <mergeCell ref="B457:E457"/>
    <mergeCell ref="C458:E458"/>
    <mergeCell ref="D459:E459"/>
    <mergeCell ref="G531:G532"/>
    <mergeCell ref="B535:E535"/>
    <mergeCell ref="C536:E536"/>
    <mergeCell ref="A476:A477"/>
    <mergeCell ref="B476:E477"/>
    <mergeCell ref="G476:G477"/>
    <mergeCell ref="D768:E768"/>
    <mergeCell ref="AI636:AI637"/>
    <mergeCell ref="H637:J637"/>
    <mergeCell ref="K637:M637"/>
    <mergeCell ref="N637:P637"/>
    <mergeCell ref="Q637:S637"/>
    <mergeCell ref="T637:V637"/>
    <mergeCell ref="W637:Y637"/>
    <mergeCell ref="Z637:AB637"/>
    <mergeCell ref="AC637:AE637"/>
    <mergeCell ref="AF637:AH637"/>
    <mergeCell ref="C696:E696"/>
    <mergeCell ref="D697:E697"/>
    <mergeCell ref="D700:E700"/>
    <mergeCell ref="D712:E712"/>
    <mergeCell ref="G691:G692"/>
    <mergeCell ref="C749:E749"/>
    <mergeCell ref="D750:E750"/>
    <mergeCell ref="F636:F637"/>
    <mergeCell ref="G636:G637"/>
    <mergeCell ref="C640:E640"/>
    <mergeCell ref="D641:E641"/>
    <mergeCell ref="AI691:AI692"/>
    <mergeCell ref="H692:J692"/>
    <mergeCell ref="D752:E752"/>
    <mergeCell ref="AI745:AI746"/>
    <mergeCell ref="H746:J746"/>
    <mergeCell ref="K746:M746"/>
    <mergeCell ref="H691:AF691"/>
    <mergeCell ref="H604:AF604"/>
    <mergeCell ref="H583:AF583"/>
    <mergeCell ref="H531:AF531"/>
    <mergeCell ref="H476:AF476"/>
    <mergeCell ref="T584:V584"/>
    <mergeCell ref="W584:Y584"/>
    <mergeCell ref="Z584:AB584"/>
    <mergeCell ref="AC584:AE584"/>
    <mergeCell ref="AF584:AH584"/>
    <mergeCell ref="B695:E695"/>
    <mergeCell ref="B608:E608"/>
    <mergeCell ref="Z477:AB477"/>
    <mergeCell ref="AC477:AE477"/>
    <mergeCell ref="AF477:AH477"/>
    <mergeCell ref="K692:M692"/>
    <mergeCell ref="N692:P692"/>
    <mergeCell ref="Q692:S692"/>
    <mergeCell ref="T692:V692"/>
    <mergeCell ref="Z692:AB692"/>
    <mergeCell ref="A1:AF1"/>
    <mergeCell ref="A107:A108"/>
    <mergeCell ref="B107:E108"/>
    <mergeCell ref="F107:F108"/>
    <mergeCell ref="G107:G108"/>
    <mergeCell ref="H107:AF107"/>
    <mergeCell ref="D164:E164"/>
    <mergeCell ref="D172:E172"/>
    <mergeCell ref="D173:E173"/>
    <mergeCell ref="A57:A58"/>
    <mergeCell ref="B57:E58"/>
    <mergeCell ref="F57:F58"/>
    <mergeCell ref="G57:G58"/>
    <mergeCell ref="G159:G160"/>
    <mergeCell ref="A159:A160"/>
    <mergeCell ref="B159:E160"/>
    <mergeCell ref="C61:E61"/>
    <mergeCell ref="D62:E62"/>
    <mergeCell ref="D71:E71"/>
    <mergeCell ref="C81:E81"/>
    <mergeCell ref="D82:E82"/>
    <mergeCell ref="C85:E85"/>
    <mergeCell ref="D86:E86"/>
    <mergeCell ref="C89:E89"/>
    <mergeCell ref="G196:G197"/>
    <mergeCell ref="C281:E281"/>
    <mergeCell ref="G223:G224"/>
    <mergeCell ref="A262:A263"/>
    <mergeCell ref="G209:G210"/>
    <mergeCell ref="G369:G370"/>
    <mergeCell ref="AI57:AI58"/>
    <mergeCell ref="H58:J58"/>
    <mergeCell ref="K58:M58"/>
    <mergeCell ref="N58:P58"/>
    <mergeCell ref="Q58:S58"/>
    <mergeCell ref="T58:V58"/>
    <mergeCell ref="W58:Y58"/>
    <mergeCell ref="Z58:AB58"/>
    <mergeCell ref="AI107:AI108"/>
    <mergeCell ref="H108:J108"/>
    <mergeCell ref="K108:M108"/>
    <mergeCell ref="N108:P108"/>
    <mergeCell ref="Q108:S108"/>
    <mergeCell ref="T108:V108"/>
    <mergeCell ref="W108:Y108"/>
    <mergeCell ref="Z108:AB108"/>
    <mergeCell ref="AC108:AE108"/>
    <mergeCell ref="AF108:AH108"/>
  </mergeCells>
  <pageMargins left="0.31496062992125984" right="0.23622047244094491" top="0.35433070866141736" bottom="0.39370078740157483" header="0.31496062992125984" footer="0.31496062992125984"/>
  <pageSetup paperSize="5" scale="7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A1029"/>
  <sheetViews>
    <sheetView zoomScale="70" zoomScaleNormal="70" workbookViewId="0">
      <selection activeCell="A3" sqref="A3:AI3"/>
    </sheetView>
  </sheetViews>
  <sheetFormatPr defaultRowHeight="15"/>
  <cols>
    <col min="1" max="1" width="4.28515625" style="1" customWidth="1"/>
    <col min="2" max="2" width="1.85546875" customWidth="1"/>
    <col min="3" max="3" width="1.42578125" customWidth="1"/>
    <col min="4" max="4" width="1" customWidth="1"/>
    <col min="5" max="5" width="47" customWidth="1"/>
    <col min="6" max="6" width="14.5703125" style="80" customWidth="1"/>
    <col min="7" max="7" width="16.5703125" style="80" customWidth="1"/>
    <col min="8" max="8" width="16.85546875" style="80" customWidth="1"/>
    <col min="9" max="9" width="15" style="80" customWidth="1"/>
    <col min="10" max="10" width="14.28515625" style="80" customWidth="1"/>
    <col min="11" max="11" width="13.28515625" style="80" customWidth="1"/>
    <col min="12" max="12" width="17.140625" style="80" customWidth="1"/>
    <col min="13" max="13" width="13.7109375" style="80" customWidth="1"/>
    <col min="14" max="14" width="18" style="80" customWidth="1"/>
    <col min="15" max="15" width="18.5703125" customWidth="1"/>
    <col min="16" max="16" width="18.42578125" customWidth="1"/>
    <col min="17" max="17" width="14.7109375" customWidth="1"/>
    <col min="18" max="18" width="13.7109375" customWidth="1"/>
    <col min="19" max="19" width="14.7109375" customWidth="1"/>
    <col min="20" max="20" width="15" customWidth="1"/>
    <col min="21" max="21" width="13.7109375" customWidth="1"/>
    <col min="22" max="22" width="14.5703125" customWidth="1"/>
    <col min="23" max="23" width="17.28515625" customWidth="1"/>
    <col min="24" max="24" width="13.7109375" customWidth="1"/>
    <col min="25" max="32" width="15.42578125" customWidth="1"/>
    <col min="33" max="33" width="14.140625" customWidth="1"/>
    <col min="34" max="34" width="15.42578125" customWidth="1"/>
    <col min="35" max="35" width="10.42578125" customWidth="1"/>
    <col min="36" max="36" width="7" style="366" customWidth="1"/>
    <col min="37" max="37" width="19.5703125" style="80" customWidth="1"/>
    <col min="38" max="38" width="17.7109375" style="80" customWidth="1"/>
    <col min="39" max="39" width="16.140625" style="80" customWidth="1"/>
    <col min="40" max="45" width="10.42578125" style="80" customWidth="1"/>
    <col min="46" max="46" width="9.140625" style="80"/>
    <col min="47" max="47" width="15.42578125" hidden="1" customWidth="1"/>
    <col min="48" max="48" width="11.7109375" hidden="1" customWidth="1"/>
    <col min="49" max="49" width="19" hidden="1" customWidth="1"/>
    <col min="50" max="50" width="22.140625" hidden="1" customWidth="1"/>
    <col min="51" max="51" width="14.42578125" hidden="1" customWidth="1"/>
    <col min="52" max="52" width="9.5703125" bestFit="1" customWidth="1"/>
    <col min="53" max="53" width="10.5703125" bestFit="1" customWidth="1"/>
  </cols>
  <sheetData>
    <row r="1" spans="1:51" ht="15.75">
      <c r="A1" s="640" t="s">
        <v>239</v>
      </c>
      <c r="B1" s="640"/>
      <c r="C1" s="640"/>
      <c r="D1" s="640"/>
      <c r="E1" s="640"/>
      <c r="F1" s="640"/>
      <c r="G1" s="640"/>
      <c r="H1" s="640"/>
      <c r="I1" s="640"/>
      <c r="J1" s="640"/>
      <c r="K1" s="640"/>
      <c r="L1" s="640"/>
      <c r="M1" s="640"/>
      <c r="N1" s="640"/>
      <c r="O1" s="640"/>
      <c r="P1" s="640"/>
      <c r="Q1" s="295"/>
      <c r="R1" s="295"/>
      <c r="S1" s="295"/>
      <c r="T1" s="295"/>
      <c r="U1" s="295"/>
      <c r="V1" s="295"/>
      <c r="W1" s="295"/>
      <c r="X1" s="295"/>
      <c r="Y1" s="295"/>
      <c r="Z1" s="295"/>
      <c r="AA1" s="295"/>
      <c r="AB1" s="295"/>
      <c r="AC1" s="295"/>
      <c r="AD1" s="295"/>
      <c r="AE1" s="295"/>
      <c r="AF1" s="295"/>
      <c r="AG1" s="295"/>
      <c r="AH1" s="295"/>
      <c r="AI1" s="295"/>
      <c r="AJ1" s="364"/>
      <c r="AK1" s="308"/>
      <c r="AL1" s="308"/>
      <c r="AM1" s="308"/>
      <c r="AN1" s="308"/>
      <c r="AO1" s="308"/>
      <c r="AP1" s="308"/>
      <c r="AQ1" s="308"/>
      <c r="AR1" s="308"/>
      <c r="AS1" s="308"/>
    </row>
    <row r="2" spans="1:51" ht="15.75">
      <c r="A2" s="640" t="s">
        <v>269</v>
      </c>
      <c r="B2" s="640"/>
      <c r="C2" s="640"/>
      <c r="D2" s="640"/>
      <c r="E2" s="640"/>
      <c r="F2" s="640"/>
      <c r="G2" s="640"/>
      <c r="H2" s="640"/>
      <c r="I2" s="640"/>
      <c r="J2" s="640"/>
      <c r="K2" s="640"/>
      <c r="L2" s="640"/>
      <c r="M2" s="640"/>
      <c r="N2" s="640"/>
      <c r="O2" s="640"/>
      <c r="P2" s="640"/>
      <c r="Q2" s="295"/>
      <c r="R2" s="295"/>
      <c r="S2" s="295"/>
      <c r="T2" s="295"/>
      <c r="U2" s="295"/>
      <c r="V2" s="295"/>
      <c r="W2" s="295"/>
      <c r="X2" s="295"/>
      <c r="Y2" s="295"/>
      <c r="Z2" s="295"/>
      <c r="AA2" s="295"/>
      <c r="AB2" s="295"/>
      <c r="AC2" s="295"/>
      <c r="AD2" s="295"/>
      <c r="AE2" s="295"/>
      <c r="AF2" s="295"/>
      <c r="AG2" s="295"/>
      <c r="AH2" s="295"/>
      <c r="AI2" s="295"/>
      <c r="AJ2" s="364"/>
      <c r="AK2" s="308"/>
      <c r="AL2" s="308"/>
      <c r="AM2" s="308"/>
      <c r="AN2" s="308"/>
      <c r="AO2" s="308"/>
      <c r="AP2" s="308"/>
      <c r="AQ2" s="308"/>
      <c r="AR2" s="308"/>
      <c r="AS2" s="308"/>
    </row>
    <row r="3" spans="1:51" ht="15.75">
      <c r="A3" s="678"/>
      <c r="B3" s="640"/>
      <c r="C3" s="640"/>
      <c r="D3" s="640"/>
      <c r="E3" s="640"/>
      <c r="F3" s="640"/>
      <c r="G3" s="640"/>
      <c r="H3" s="640"/>
      <c r="I3" s="640"/>
      <c r="J3" s="640"/>
      <c r="K3" s="640"/>
      <c r="L3" s="640"/>
      <c r="M3" s="640"/>
      <c r="N3" s="640"/>
      <c r="O3" s="640"/>
      <c r="P3" s="640"/>
      <c r="Q3" s="640"/>
      <c r="R3" s="640"/>
      <c r="S3" s="640"/>
      <c r="T3" s="640"/>
      <c r="U3" s="640"/>
      <c r="V3" s="640"/>
      <c r="W3" s="640"/>
      <c r="X3" s="640"/>
      <c r="Y3" s="640"/>
      <c r="Z3" s="640"/>
      <c r="AA3" s="640"/>
      <c r="AB3" s="640"/>
      <c r="AC3" s="640"/>
      <c r="AD3" s="640"/>
      <c r="AE3" s="640"/>
      <c r="AF3" s="640"/>
      <c r="AG3" s="640"/>
      <c r="AH3" s="640"/>
      <c r="AI3" s="640"/>
      <c r="AJ3" s="365"/>
      <c r="AK3" s="309"/>
      <c r="AL3" s="309"/>
      <c r="AM3" s="309"/>
      <c r="AN3" s="309"/>
      <c r="AO3" s="309"/>
      <c r="AP3" s="309"/>
      <c r="AQ3" s="309"/>
      <c r="AR3" s="309"/>
      <c r="AS3" s="309"/>
      <c r="AU3" s="254">
        <v>182250</v>
      </c>
    </row>
    <row r="4" spans="1:51" ht="15.75">
      <c r="A4" s="157" t="s">
        <v>2</v>
      </c>
      <c r="R4" s="270"/>
      <c r="S4" s="270"/>
      <c r="T4" s="270"/>
      <c r="AU4" s="254">
        <v>181480</v>
      </c>
    </row>
    <row r="5" spans="1:51" ht="15.75">
      <c r="A5" s="157"/>
      <c r="R5" s="270"/>
      <c r="S5" s="270"/>
      <c r="T5" s="270"/>
      <c r="X5" s="270"/>
      <c r="Y5" s="270"/>
      <c r="Z5" s="270"/>
      <c r="AA5" s="270"/>
      <c r="AB5" s="270"/>
      <c r="AC5" s="270"/>
      <c r="AD5" s="270"/>
      <c r="AE5" s="270"/>
      <c r="AF5" s="270"/>
      <c r="AG5" s="270"/>
      <c r="AH5" s="270"/>
      <c r="AU5" s="254"/>
    </row>
    <row r="7" spans="1:51" s="3" customFormat="1">
      <c r="A7" s="632" t="s">
        <v>0</v>
      </c>
      <c r="B7" s="632" t="s">
        <v>1</v>
      </c>
      <c r="C7" s="632"/>
      <c r="D7" s="632"/>
      <c r="E7" s="632"/>
      <c r="F7" s="632" t="s">
        <v>3</v>
      </c>
      <c r="G7" s="632" t="s">
        <v>4</v>
      </c>
      <c r="H7" s="637" t="s">
        <v>229</v>
      </c>
      <c r="I7" s="638"/>
      <c r="J7" s="638"/>
      <c r="K7" s="638"/>
      <c r="L7" s="638"/>
      <c r="M7" s="638"/>
      <c r="N7" s="638"/>
      <c r="O7" s="638"/>
      <c r="P7" s="638"/>
      <c r="Q7" s="638"/>
      <c r="R7" s="638"/>
      <c r="S7" s="638"/>
      <c r="T7" s="638"/>
      <c r="U7" s="638"/>
      <c r="V7" s="638"/>
      <c r="W7" s="638"/>
      <c r="X7" s="638"/>
      <c r="Y7" s="638"/>
      <c r="Z7" s="638"/>
      <c r="AA7" s="638"/>
      <c r="AB7" s="638"/>
      <c r="AC7" s="638"/>
      <c r="AD7" s="638"/>
      <c r="AE7" s="638"/>
      <c r="AF7" s="638"/>
      <c r="AG7" s="638"/>
      <c r="AH7" s="639"/>
      <c r="AI7" s="632" t="s">
        <v>11</v>
      </c>
      <c r="AJ7" s="367"/>
      <c r="AK7" s="310"/>
      <c r="AL7" s="310"/>
      <c r="AM7" s="310"/>
      <c r="AN7" s="310"/>
      <c r="AO7" s="310"/>
      <c r="AP7" s="310"/>
      <c r="AQ7" s="310"/>
      <c r="AR7" s="310"/>
      <c r="AS7" s="310"/>
      <c r="AT7" s="296"/>
    </row>
    <row r="8" spans="1:51" s="3" customFormat="1">
      <c r="A8" s="633"/>
      <c r="B8" s="633"/>
      <c r="C8" s="633"/>
      <c r="D8" s="633"/>
      <c r="E8" s="633"/>
      <c r="F8" s="633"/>
      <c r="G8" s="633"/>
      <c r="H8" s="682" t="s">
        <v>5</v>
      </c>
      <c r="I8" s="683"/>
      <c r="J8" s="684"/>
      <c r="K8" s="685" t="s">
        <v>6</v>
      </c>
      <c r="L8" s="686"/>
      <c r="M8" s="687"/>
      <c r="N8" s="688" t="s">
        <v>7</v>
      </c>
      <c r="O8" s="689"/>
      <c r="P8" s="690"/>
      <c r="Q8" s="691" t="s">
        <v>8</v>
      </c>
      <c r="R8" s="692"/>
      <c r="S8" s="693"/>
      <c r="T8" s="694" t="s">
        <v>9</v>
      </c>
      <c r="U8" s="695"/>
      <c r="V8" s="696"/>
      <c r="W8" s="697" t="s">
        <v>10</v>
      </c>
      <c r="X8" s="698"/>
      <c r="Y8" s="699"/>
      <c r="Z8" s="637" t="s">
        <v>240</v>
      </c>
      <c r="AA8" s="638"/>
      <c r="AB8" s="639"/>
      <c r="AC8" s="637" t="s">
        <v>241</v>
      </c>
      <c r="AD8" s="638"/>
      <c r="AE8" s="639"/>
      <c r="AF8" s="634" t="s">
        <v>246</v>
      </c>
      <c r="AG8" s="635"/>
      <c r="AH8" s="636"/>
      <c r="AI8" s="633"/>
      <c r="AJ8" s="367"/>
      <c r="AK8" s="310"/>
      <c r="AL8" s="310"/>
      <c r="AM8" s="310"/>
      <c r="AN8" s="310"/>
      <c r="AO8" s="310"/>
      <c r="AP8" s="310"/>
      <c r="AQ8" s="310"/>
      <c r="AR8" s="310"/>
      <c r="AS8" s="310"/>
      <c r="AT8" s="296"/>
    </row>
    <row r="9" spans="1:51">
      <c r="A9" s="142"/>
      <c r="B9" s="143"/>
      <c r="C9" s="144"/>
      <c r="D9" s="144"/>
      <c r="E9" s="145"/>
      <c r="F9" s="146"/>
      <c r="G9" s="146"/>
      <c r="H9" s="402" t="s">
        <v>237</v>
      </c>
      <c r="I9" s="141" t="s">
        <v>238</v>
      </c>
      <c r="J9" s="403" t="s">
        <v>235</v>
      </c>
      <c r="K9" s="402" t="s">
        <v>237</v>
      </c>
      <c r="L9" s="141" t="s">
        <v>238</v>
      </c>
      <c r="M9" s="403" t="s">
        <v>235</v>
      </c>
      <c r="N9" s="402" t="s">
        <v>237</v>
      </c>
      <c r="O9" s="141" t="s">
        <v>238</v>
      </c>
      <c r="P9" s="403" t="s">
        <v>235</v>
      </c>
      <c r="Q9" s="402" t="s">
        <v>237</v>
      </c>
      <c r="R9" s="141" t="s">
        <v>238</v>
      </c>
      <c r="S9" s="403" t="s">
        <v>235</v>
      </c>
      <c r="T9" s="402" t="s">
        <v>237</v>
      </c>
      <c r="U9" s="141" t="s">
        <v>238</v>
      </c>
      <c r="V9" s="403" t="s">
        <v>235</v>
      </c>
      <c r="W9" s="402" t="s">
        <v>237</v>
      </c>
      <c r="X9" s="141" t="s">
        <v>238</v>
      </c>
      <c r="Y9" s="403" t="s">
        <v>235</v>
      </c>
      <c r="Z9" s="402" t="s">
        <v>237</v>
      </c>
      <c r="AA9" s="141" t="s">
        <v>238</v>
      </c>
      <c r="AB9" s="403" t="s">
        <v>235</v>
      </c>
      <c r="AC9" s="402" t="s">
        <v>237</v>
      </c>
      <c r="AD9" s="141" t="s">
        <v>238</v>
      </c>
      <c r="AE9" s="403" t="s">
        <v>235</v>
      </c>
      <c r="AF9" s="402" t="s">
        <v>237</v>
      </c>
      <c r="AG9" s="141" t="s">
        <v>238</v>
      </c>
      <c r="AH9" s="403" t="s">
        <v>235</v>
      </c>
      <c r="AI9" s="146"/>
      <c r="AJ9" s="368"/>
      <c r="AK9" s="297"/>
      <c r="AL9" s="297"/>
      <c r="AM9" s="297"/>
      <c r="AN9" s="297"/>
      <c r="AO9" s="297"/>
      <c r="AP9" s="297"/>
      <c r="AQ9" s="297"/>
      <c r="AR9" s="297"/>
      <c r="AS9" s="297"/>
      <c r="AT9" s="297"/>
    </row>
    <row r="10" spans="1:51">
      <c r="A10" s="147"/>
      <c r="B10" s="148"/>
      <c r="C10" s="149"/>
      <c r="D10" s="149"/>
      <c r="E10" s="150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1"/>
      <c r="Q10" s="151"/>
      <c r="R10" s="151"/>
      <c r="S10" s="151"/>
      <c r="T10" s="151"/>
      <c r="U10" s="151"/>
      <c r="V10" s="151"/>
      <c r="W10" s="151"/>
      <c r="X10" s="151"/>
      <c r="Y10" s="151"/>
      <c r="Z10" s="151"/>
      <c r="AA10" s="151"/>
      <c r="AB10" s="151"/>
      <c r="AC10" s="151"/>
      <c r="AD10" s="151"/>
      <c r="AE10" s="151"/>
      <c r="AF10" s="151"/>
      <c r="AG10" s="151"/>
      <c r="AH10" s="151"/>
      <c r="AI10" s="151"/>
      <c r="AJ10" s="368"/>
      <c r="AK10" s="284">
        <f t="shared" ref="AK10:AK77" si="0">H10+K10+N10+Q10+T10+W10+Z10+AC10+AF10</f>
        <v>0</v>
      </c>
      <c r="AL10" s="297"/>
      <c r="AM10" s="297"/>
      <c r="AN10" s="297"/>
      <c r="AO10" s="297"/>
      <c r="AP10" s="297"/>
      <c r="AQ10" s="297"/>
      <c r="AR10" s="297"/>
      <c r="AS10" s="297"/>
      <c r="AT10" s="297"/>
      <c r="AV10" s="42" t="b">
        <f t="shared" ref="AV10:AV13" si="1">G10=AU10</f>
        <v>1</v>
      </c>
      <c r="AW10" s="42"/>
    </row>
    <row r="11" spans="1:51" s="16" customFormat="1">
      <c r="A11" s="26">
        <v>1</v>
      </c>
      <c r="B11" s="653" t="s">
        <v>12</v>
      </c>
      <c r="C11" s="654"/>
      <c r="D11" s="654"/>
      <c r="E11" s="655"/>
      <c r="F11" s="30" t="s">
        <v>154</v>
      </c>
      <c r="G11" s="55" t="e">
        <f t="shared" ref="G11:AH11" si="2">G12+G18+G25+G33+G64+G83+G88+G92+G98+G118+G122+G128</f>
        <v>#REF!</v>
      </c>
      <c r="H11" s="55" t="e">
        <f t="shared" si="2"/>
        <v>#REF!</v>
      </c>
      <c r="I11" s="55" t="e">
        <f t="shared" si="2"/>
        <v>#REF!</v>
      </c>
      <c r="J11" s="55" t="e">
        <f t="shared" si="2"/>
        <v>#REF!</v>
      </c>
      <c r="K11" s="55" t="e">
        <f t="shared" si="2"/>
        <v>#REF!</v>
      </c>
      <c r="L11" s="55" t="e">
        <f t="shared" si="2"/>
        <v>#REF!</v>
      </c>
      <c r="M11" s="55" t="e">
        <f t="shared" si="2"/>
        <v>#REF!</v>
      </c>
      <c r="N11" s="55" t="e">
        <f t="shared" si="2"/>
        <v>#REF!</v>
      </c>
      <c r="O11" s="55">
        <f t="shared" si="2"/>
        <v>0</v>
      </c>
      <c r="P11" s="55" t="e">
        <f t="shared" si="2"/>
        <v>#REF!</v>
      </c>
      <c r="Q11" s="55">
        <f t="shared" si="2"/>
        <v>0</v>
      </c>
      <c r="R11" s="55">
        <f t="shared" si="2"/>
        <v>0</v>
      </c>
      <c r="S11" s="55">
        <f t="shared" si="2"/>
        <v>0</v>
      </c>
      <c r="T11" s="55">
        <f t="shared" si="2"/>
        <v>0</v>
      </c>
      <c r="U11" s="55">
        <f t="shared" si="2"/>
        <v>0</v>
      </c>
      <c r="V11" s="55">
        <f t="shared" si="2"/>
        <v>0</v>
      </c>
      <c r="W11" s="55">
        <f t="shared" si="2"/>
        <v>0</v>
      </c>
      <c r="X11" s="55">
        <f t="shared" si="2"/>
        <v>0</v>
      </c>
      <c r="Y11" s="55">
        <f t="shared" si="2"/>
        <v>0</v>
      </c>
      <c r="Z11" s="55">
        <f t="shared" si="2"/>
        <v>0</v>
      </c>
      <c r="AA11" s="55">
        <f t="shared" si="2"/>
        <v>0</v>
      </c>
      <c r="AB11" s="55">
        <f t="shared" si="2"/>
        <v>0</v>
      </c>
      <c r="AC11" s="55">
        <f t="shared" si="2"/>
        <v>0</v>
      </c>
      <c r="AD11" s="55">
        <f t="shared" si="2"/>
        <v>0</v>
      </c>
      <c r="AE11" s="55">
        <f t="shared" si="2"/>
        <v>0</v>
      </c>
      <c r="AF11" s="55">
        <f t="shared" si="2"/>
        <v>0</v>
      </c>
      <c r="AG11" s="55">
        <f t="shared" si="2"/>
        <v>0</v>
      </c>
      <c r="AH11" s="55">
        <f t="shared" si="2"/>
        <v>0</v>
      </c>
      <c r="AI11" s="15"/>
      <c r="AJ11" s="369"/>
      <c r="AK11" s="284" t="e">
        <f t="shared" si="0"/>
        <v>#REF!</v>
      </c>
      <c r="AL11" s="164" t="e">
        <f t="shared" ref="AL11:AL78" si="3">AK11=G11</f>
        <v>#REF!</v>
      </c>
      <c r="AM11" s="284" t="e">
        <f t="shared" ref="AM11:AM78" si="4">G11-AK11</f>
        <v>#REF!</v>
      </c>
      <c r="AN11" s="298"/>
      <c r="AO11" s="298"/>
      <c r="AP11" s="298"/>
      <c r="AQ11" s="298"/>
      <c r="AR11" s="298"/>
      <c r="AS11" s="298"/>
      <c r="AT11" s="298"/>
      <c r="AU11" s="96" t="e">
        <f>SUM(I11:X11)</f>
        <v>#REF!</v>
      </c>
      <c r="AV11" s="97" t="e">
        <f t="shared" si="1"/>
        <v>#REF!</v>
      </c>
      <c r="AW11" s="96" t="e">
        <f>I11+L11+O11+R11+U11+X11</f>
        <v>#REF!</v>
      </c>
      <c r="AX11" s="106" t="e">
        <f>H11+K11+N11+Q11+T11+W11</f>
        <v>#REF!</v>
      </c>
      <c r="AY11" s="152" t="e">
        <f t="shared" ref="AY11:AY82" si="5">G11=AX11</f>
        <v>#REF!</v>
      </c>
    </row>
    <row r="12" spans="1:51" s="110" customFormat="1">
      <c r="A12" s="107"/>
      <c r="B12" s="108" t="s">
        <v>22</v>
      </c>
      <c r="C12" s="630" t="s">
        <v>13</v>
      </c>
      <c r="D12" s="630"/>
      <c r="E12" s="631"/>
      <c r="F12" s="109" t="s">
        <v>133</v>
      </c>
      <c r="G12" s="91" t="e">
        <f>G13</f>
        <v>#REF!</v>
      </c>
      <c r="H12" s="91" t="e">
        <f t="shared" ref="H12:AH12" si="6">H13</f>
        <v>#REF!</v>
      </c>
      <c r="I12" s="91" t="e">
        <f t="shared" si="6"/>
        <v>#REF!</v>
      </c>
      <c r="J12" s="91" t="e">
        <f t="shared" si="6"/>
        <v>#REF!</v>
      </c>
      <c r="K12" s="91" t="e">
        <f t="shared" si="6"/>
        <v>#REF!</v>
      </c>
      <c r="L12" s="91" t="e">
        <f t="shared" si="6"/>
        <v>#REF!</v>
      </c>
      <c r="M12" s="91" t="e">
        <f t="shared" si="6"/>
        <v>#REF!</v>
      </c>
      <c r="N12" s="91" t="e">
        <f t="shared" si="6"/>
        <v>#REF!</v>
      </c>
      <c r="O12" s="91">
        <f t="shared" si="6"/>
        <v>0</v>
      </c>
      <c r="P12" s="91" t="e">
        <f t="shared" si="6"/>
        <v>#REF!</v>
      </c>
      <c r="Q12" s="91">
        <f t="shared" si="6"/>
        <v>0</v>
      </c>
      <c r="R12" s="91">
        <f t="shared" si="6"/>
        <v>0</v>
      </c>
      <c r="S12" s="91">
        <f t="shared" si="6"/>
        <v>0</v>
      </c>
      <c r="T12" s="91">
        <f t="shared" si="6"/>
        <v>0</v>
      </c>
      <c r="U12" s="91">
        <f t="shared" si="6"/>
        <v>0</v>
      </c>
      <c r="V12" s="91">
        <f t="shared" si="6"/>
        <v>0</v>
      </c>
      <c r="W12" s="91">
        <f t="shared" si="6"/>
        <v>0</v>
      </c>
      <c r="X12" s="91">
        <f t="shared" si="6"/>
        <v>0</v>
      </c>
      <c r="Y12" s="91">
        <f t="shared" si="6"/>
        <v>0</v>
      </c>
      <c r="Z12" s="91">
        <f t="shared" si="6"/>
        <v>0</v>
      </c>
      <c r="AA12" s="91">
        <f t="shared" si="6"/>
        <v>0</v>
      </c>
      <c r="AB12" s="91">
        <f t="shared" si="6"/>
        <v>0</v>
      </c>
      <c r="AC12" s="91">
        <f t="shared" si="6"/>
        <v>0</v>
      </c>
      <c r="AD12" s="91">
        <f t="shared" si="6"/>
        <v>0</v>
      </c>
      <c r="AE12" s="91">
        <f t="shared" si="6"/>
        <v>0</v>
      </c>
      <c r="AF12" s="91">
        <f t="shared" si="6"/>
        <v>0</v>
      </c>
      <c r="AG12" s="91">
        <f t="shared" si="6"/>
        <v>0</v>
      </c>
      <c r="AH12" s="91">
        <f t="shared" si="6"/>
        <v>0</v>
      </c>
      <c r="AI12" s="109"/>
      <c r="AJ12" s="369"/>
      <c r="AK12" s="284" t="e">
        <f t="shared" si="0"/>
        <v>#REF!</v>
      </c>
      <c r="AL12" s="164" t="e">
        <f t="shared" si="3"/>
        <v>#REF!</v>
      </c>
      <c r="AM12" s="284" t="e">
        <f t="shared" si="4"/>
        <v>#REF!</v>
      </c>
      <c r="AN12" s="298"/>
      <c r="AO12" s="298"/>
      <c r="AP12" s="298"/>
      <c r="AQ12" s="298"/>
      <c r="AR12" s="298"/>
      <c r="AS12" s="298"/>
      <c r="AT12" s="299"/>
      <c r="AU12" s="111" t="e">
        <f>SUM(I12:X12)</f>
        <v>#REF!</v>
      </c>
      <c r="AV12" s="112" t="e">
        <f t="shared" si="1"/>
        <v>#REF!</v>
      </c>
      <c r="AW12" s="96" t="e">
        <f t="shared" ref="AW12:AW83" si="7">I12+L12+O12+R12+U12+X12</f>
        <v>#REF!</v>
      </c>
      <c r="AX12" s="118" t="e">
        <f>H12+K12+N12+Q12+T12+W12</f>
        <v>#REF!</v>
      </c>
      <c r="AY12" s="152" t="e">
        <f t="shared" si="5"/>
        <v>#REF!</v>
      </c>
    </row>
    <row r="13" spans="1:51" s="8" customFormat="1">
      <c r="A13" s="27"/>
      <c r="B13" s="4"/>
      <c r="C13" s="5"/>
      <c r="D13" s="649" t="s">
        <v>15</v>
      </c>
      <c r="E13" s="675"/>
      <c r="F13" s="81" t="s">
        <v>130</v>
      </c>
      <c r="G13" s="82" t="e">
        <f t="shared" ref="G13:P13" si="8">SUM(G14:G16)</f>
        <v>#REF!</v>
      </c>
      <c r="H13" s="82" t="e">
        <f t="shared" si="8"/>
        <v>#REF!</v>
      </c>
      <c r="I13" s="82" t="e">
        <f t="shared" si="8"/>
        <v>#REF!</v>
      </c>
      <c r="J13" s="82" t="e">
        <f t="shared" si="8"/>
        <v>#REF!</v>
      </c>
      <c r="K13" s="82" t="e">
        <f t="shared" si="8"/>
        <v>#REF!</v>
      </c>
      <c r="L13" s="82" t="e">
        <f t="shared" si="8"/>
        <v>#REF!</v>
      </c>
      <c r="M13" s="82" t="e">
        <f t="shared" si="8"/>
        <v>#REF!</v>
      </c>
      <c r="N13" s="82" t="e">
        <f t="shared" si="8"/>
        <v>#REF!</v>
      </c>
      <c r="O13" s="82">
        <f t="shared" si="8"/>
        <v>0</v>
      </c>
      <c r="P13" s="82" t="e">
        <f t="shared" si="8"/>
        <v>#REF!</v>
      </c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7"/>
      <c r="AJ13" s="370"/>
      <c r="AK13" s="284" t="e">
        <f t="shared" si="0"/>
        <v>#REF!</v>
      </c>
      <c r="AL13" s="164" t="e">
        <f t="shared" si="3"/>
        <v>#REF!</v>
      </c>
      <c r="AM13" s="284" t="e">
        <f t="shared" si="4"/>
        <v>#REF!</v>
      </c>
      <c r="AN13" s="300"/>
      <c r="AO13" s="300"/>
      <c r="AP13" s="300"/>
      <c r="AQ13" s="300"/>
      <c r="AR13" s="300"/>
      <c r="AS13" s="300"/>
      <c r="AT13" s="300"/>
      <c r="AU13" s="41" t="e">
        <f t="shared" ref="AU13" si="9">SUM(I13:X13)</f>
        <v>#REF!</v>
      </c>
      <c r="AV13" s="42" t="e">
        <f t="shared" si="1"/>
        <v>#REF!</v>
      </c>
      <c r="AW13" s="96" t="e">
        <f t="shared" si="7"/>
        <v>#REF!</v>
      </c>
      <c r="AX13" s="118" t="e">
        <f t="shared" ref="AX13:AX84" si="10">H13+K13+N13+Q13+T13+W13</f>
        <v>#REF!</v>
      </c>
      <c r="AY13" s="152" t="e">
        <f t="shared" si="5"/>
        <v>#REF!</v>
      </c>
    </row>
    <row r="14" spans="1:51" s="42" customFormat="1">
      <c r="A14" s="46"/>
      <c r="B14" s="47"/>
      <c r="C14" s="48"/>
      <c r="D14" s="48"/>
      <c r="E14" s="49" t="s">
        <v>16</v>
      </c>
      <c r="F14" s="83" t="s">
        <v>19</v>
      </c>
      <c r="G14" s="84" t="e">
        <f>#REF!</f>
        <v>#REF!</v>
      </c>
      <c r="H14" s="84" t="e">
        <f>#REF!</f>
        <v>#REF!</v>
      </c>
      <c r="I14" s="84"/>
      <c r="J14" s="84" t="e">
        <f>H14-I14</f>
        <v>#REF!</v>
      </c>
      <c r="K14" s="84" t="e">
        <f>#REF!</f>
        <v>#REF!</v>
      </c>
      <c r="L14" s="84" t="e">
        <f>#REF!</f>
        <v>#REF!</v>
      </c>
      <c r="M14" s="84" t="e">
        <f>K14-L14</f>
        <v>#REF!</v>
      </c>
      <c r="N14" s="84"/>
      <c r="O14" s="43"/>
      <c r="P14" s="43">
        <f>N14-O14</f>
        <v>0</v>
      </c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5"/>
      <c r="AJ14" s="371"/>
      <c r="AK14" s="284" t="e">
        <f t="shared" si="0"/>
        <v>#REF!</v>
      </c>
      <c r="AL14" s="164" t="e">
        <f t="shared" si="3"/>
        <v>#REF!</v>
      </c>
      <c r="AM14" s="284" t="e">
        <f t="shared" si="4"/>
        <v>#REF!</v>
      </c>
      <c r="AN14" s="301"/>
      <c r="AO14" s="301"/>
      <c r="AP14" s="301"/>
      <c r="AQ14" s="301"/>
      <c r="AR14" s="301"/>
      <c r="AS14" s="301"/>
      <c r="AT14" s="301"/>
      <c r="AU14" s="41" t="e">
        <f>SUM(I14:X14)</f>
        <v>#REF!</v>
      </c>
      <c r="AV14" s="42" t="e">
        <f>G14=AU14</f>
        <v>#REF!</v>
      </c>
      <c r="AW14" s="96" t="e">
        <f t="shared" si="7"/>
        <v>#REF!</v>
      </c>
      <c r="AX14" s="118" t="e">
        <f t="shared" si="10"/>
        <v>#REF!</v>
      </c>
      <c r="AY14" s="152" t="e">
        <f t="shared" si="5"/>
        <v>#REF!</v>
      </c>
    </row>
    <row r="15" spans="1:51" s="42" customFormat="1">
      <c r="A15" s="46"/>
      <c r="B15" s="47"/>
      <c r="C15" s="48"/>
      <c r="D15" s="48"/>
      <c r="E15" s="49" t="s">
        <v>17</v>
      </c>
      <c r="F15" s="83" t="s">
        <v>18</v>
      </c>
      <c r="G15" s="84" t="e">
        <f>#REF!</f>
        <v>#REF!</v>
      </c>
      <c r="H15" s="84" t="e">
        <f>#REF!</f>
        <v>#REF!</v>
      </c>
      <c r="I15" s="84" t="e">
        <f>#REF!</f>
        <v>#REF!</v>
      </c>
      <c r="J15" s="84" t="e">
        <f t="shared" ref="J15:J16" si="11">H15-I15</f>
        <v>#REF!</v>
      </c>
      <c r="K15" s="84">
        <v>15887845</v>
      </c>
      <c r="L15" s="84">
        <v>15887845</v>
      </c>
      <c r="M15" s="84">
        <f t="shared" ref="M15:M16" si="12">K15-L15</f>
        <v>0</v>
      </c>
      <c r="N15" s="84" t="e">
        <f>G15-H15-K15</f>
        <v>#REF!</v>
      </c>
      <c r="O15" s="43"/>
      <c r="P15" s="43" t="e">
        <f t="shared" ref="P15:P16" si="13">N15-O15</f>
        <v>#REF!</v>
      </c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5"/>
      <c r="AJ15" s="371"/>
      <c r="AK15" s="284" t="e">
        <f t="shared" si="0"/>
        <v>#REF!</v>
      </c>
      <c r="AL15" s="164" t="e">
        <f t="shared" si="3"/>
        <v>#REF!</v>
      </c>
      <c r="AM15" s="284" t="e">
        <f t="shared" si="4"/>
        <v>#REF!</v>
      </c>
      <c r="AN15" s="301"/>
      <c r="AO15" s="301"/>
      <c r="AP15" s="301"/>
      <c r="AQ15" s="301"/>
      <c r="AR15" s="301"/>
      <c r="AS15" s="301"/>
      <c r="AT15" s="301"/>
      <c r="AU15" s="41" t="e">
        <f t="shared" ref="AU15:AU118" si="14">SUM(I15:X15)</f>
        <v>#REF!</v>
      </c>
      <c r="AV15" s="42" t="e">
        <f t="shared" ref="AV15:AV118" si="15">G15=AU15</f>
        <v>#REF!</v>
      </c>
      <c r="AW15" s="96" t="e">
        <f t="shared" si="7"/>
        <v>#REF!</v>
      </c>
      <c r="AX15" s="118" t="e">
        <f t="shared" si="10"/>
        <v>#REF!</v>
      </c>
      <c r="AY15" s="152" t="e">
        <f t="shared" si="5"/>
        <v>#REF!</v>
      </c>
    </row>
    <row r="16" spans="1:51" s="42" customFormat="1">
      <c r="A16" s="46"/>
      <c r="B16" s="47"/>
      <c r="C16" s="48"/>
      <c r="D16" s="48"/>
      <c r="E16" s="49" t="s">
        <v>20</v>
      </c>
      <c r="F16" s="83" t="s">
        <v>21</v>
      </c>
      <c r="G16" s="84" t="e">
        <f>#REF!</f>
        <v>#REF!</v>
      </c>
      <c r="H16" s="84" t="e">
        <f>#REF!</f>
        <v>#REF!</v>
      </c>
      <c r="I16" s="84" t="e">
        <f>#REF!</f>
        <v>#REF!</v>
      </c>
      <c r="J16" s="84" t="e">
        <f t="shared" si="11"/>
        <v>#REF!</v>
      </c>
      <c r="K16" s="84">
        <v>903750</v>
      </c>
      <c r="L16" s="271" t="e">
        <f>#REF!+214500</f>
        <v>#REF!</v>
      </c>
      <c r="M16" s="84" t="e">
        <f t="shared" si="12"/>
        <v>#REF!</v>
      </c>
      <c r="N16" s="271">
        <v>868280</v>
      </c>
      <c r="O16" s="43"/>
      <c r="P16" s="43">
        <f t="shared" si="13"/>
        <v>868280</v>
      </c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5"/>
      <c r="AJ16" s="371"/>
      <c r="AK16" s="284" t="e">
        <f t="shared" si="0"/>
        <v>#REF!</v>
      </c>
      <c r="AL16" s="164" t="e">
        <f t="shared" si="3"/>
        <v>#REF!</v>
      </c>
      <c r="AM16" s="284" t="e">
        <f t="shared" si="4"/>
        <v>#REF!</v>
      </c>
      <c r="AN16" s="301"/>
      <c r="AO16" s="301"/>
      <c r="AP16" s="301"/>
      <c r="AQ16" s="301"/>
      <c r="AR16" s="301"/>
      <c r="AS16" s="301"/>
      <c r="AT16" s="301"/>
      <c r="AU16" s="41" t="e">
        <f t="shared" si="14"/>
        <v>#REF!</v>
      </c>
      <c r="AV16" s="42" t="e">
        <f t="shared" si="15"/>
        <v>#REF!</v>
      </c>
      <c r="AW16" s="96" t="e">
        <f t="shared" si="7"/>
        <v>#REF!</v>
      </c>
      <c r="AX16" s="118" t="e">
        <f t="shared" si="10"/>
        <v>#REF!</v>
      </c>
      <c r="AY16" s="152" t="e">
        <f t="shared" si="5"/>
        <v>#REF!</v>
      </c>
    </row>
    <row r="17" spans="1:51" s="8" customFormat="1">
      <c r="A17" s="27"/>
      <c r="B17" s="4"/>
      <c r="C17" s="5"/>
      <c r="D17" s="5"/>
      <c r="E17" s="6"/>
      <c r="F17" s="85"/>
      <c r="G17" s="82"/>
      <c r="H17" s="82"/>
      <c r="I17" s="82"/>
      <c r="J17" s="82"/>
      <c r="K17" s="82"/>
      <c r="L17" s="82"/>
      <c r="M17" s="82"/>
      <c r="N17" s="82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7"/>
      <c r="AJ17" s="372"/>
      <c r="AK17" s="284">
        <f t="shared" si="0"/>
        <v>0</v>
      </c>
      <c r="AL17" s="164" t="b">
        <f t="shared" si="3"/>
        <v>1</v>
      </c>
      <c r="AM17" s="284">
        <f t="shared" si="4"/>
        <v>0</v>
      </c>
      <c r="AN17" s="164"/>
      <c r="AO17" s="164"/>
      <c r="AP17" s="164"/>
      <c r="AQ17" s="164"/>
      <c r="AR17" s="164"/>
      <c r="AS17" s="164"/>
      <c r="AT17" s="59"/>
      <c r="AU17" s="33">
        <f t="shared" si="14"/>
        <v>0</v>
      </c>
      <c r="AV17" s="8" t="b">
        <f t="shared" si="15"/>
        <v>1</v>
      </c>
      <c r="AW17" s="96">
        <f t="shared" si="7"/>
        <v>0</v>
      </c>
      <c r="AX17" s="118">
        <f t="shared" si="10"/>
        <v>0</v>
      </c>
      <c r="AY17" s="152" t="b">
        <f t="shared" si="5"/>
        <v>1</v>
      </c>
    </row>
    <row r="18" spans="1:51" s="110" customFormat="1">
      <c r="A18" s="107"/>
      <c r="B18" s="108" t="s">
        <v>22</v>
      </c>
      <c r="C18" s="630" t="s">
        <v>23</v>
      </c>
      <c r="D18" s="630"/>
      <c r="E18" s="631"/>
      <c r="F18" s="109" t="s">
        <v>134</v>
      </c>
      <c r="G18" s="92" t="e">
        <f>G19</f>
        <v>#REF!</v>
      </c>
      <c r="H18" s="92" t="e">
        <f t="shared" ref="H18:AH18" si="16">H19</f>
        <v>#REF!</v>
      </c>
      <c r="I18" s="92" t="e">
        <f t="shared" si="16"/>
        <v>#REF!</v>
      </c>
      <c r="J18" s="92" t="e">
        <f t="shared" si="16"/>
        <v>#REF!</v>
      </c>
      <c r="K18" s="92">
        <f t="shared" si="16"/>
        <v>44150676</v>
      </c>
      <c r="L18" s="92">
        <f t="shared" si="16"/>
        <v>44150676</v>
      </c>
      <c r="M18" s="92">
        <f t="shared" si="16"/>
        <v>0</v>
      </c>
      <c r="N18" s="92" t="e">
        <f t="shared" si="16"/>
        <v>#REF!</v>
      </c>
      <c r="O18" s="92">
        <f t="shared" si="16"/>
        <v>0</v>
      </c>
      <c r="P18" s="92" t="e">
        <f t="shared" si="16"/>
        <v>#REF!</v>
      </c>
      <c r="Q18" s="92">
        <f t="shared" si="16"/>
        <v>0</v>
      </c>
      <c r="R18" s="92">
        <f t="shared" si="16"/>
        <v>0</v>
      </c>
      <c r="S18" s="92">
        <f t="shared" si="16"/>
        <v>0</v>
      </c>
      <c r="T18" s="92">
        <f t="shared" si="16"/>
        <v>0</v>
      </c>
      <c r="U18" s="92">
        <f t="shared" si="16"/>
        <v>0</v>
      </c>
      <c r="V18" s="92">
        <f t="shared" si="16"/>
        <v>0</v>
      </c>
      <c r="W18" s="92">
        <f t="shared" si="16"/>
        <v>0</v>
      </c>
      <c r="X18" s="92">
        <f t="shared" si="16"/>
        <v>0</v>
      </c>
      <c r="Y18" s="92">
        <f t="shared" si="16"/>
        <v>0</v>
      </c>
      <c r="Z18" s="92">
        <f t="shared" si="16"/>
        <v>0</v>
      </c>
      <c r="AA18" s="92">
        <f t="shared" si="16"/>
        <v>0</v>
      </c>
      <c r="AB18" s="92">
        <f t="shared" si="16"/>
        <v>0</v>
      </c>
      <c r="AC18" s="92">
        <f t="shared" si="16"/>
        <v>0</v>
      </c>
      <c r="AD18" s="92">
        <f t="shared" si="16"/>
        <v>0</v>
      </c>
      <c r="AE18" s="92">
        <f t="shared" si="16"/>
        <v>0</v>
      </c>
      <c r="AF18" s="92">
        <f t="shared" si="16"/>
        <v>0</v>
      </c>
      <c r="AG18" s="92">
        <f t="shared" si="16"/>
        <v>0</v>
      </c>
      <c r="AH18" s="92">
        <f t="shared" si="16"/>
        <v>0</v>
      </c>
      <c r="AI18" s="109"/>
      <c r="AJ18" s="373"/>
      <c r="AK18" s="284" t="e">
        <f t="shared" si="0"/>
        <v>#REF!</v>
      </c>
      <c r="AL18" s="164" t="e">
        <f t="shared" si="3"/>
        <v>#REF!</v>
      </c>
      <c r="AM18" s="284" t="e">
        <f t="shared" si="4"/>
        <v>#REF!</v>
      </c>
      <c r="AN18" s="221"/>
      <c r="AO18" s="221"/>
      <c r="AP18" s="221"/>
      <c r="AQ18" s="221"/>
      <c r="AR18" s="221"/>
      <c r="AS18" s="221"/>
      <c r="AT18" s="236"/>
      <c r="AU18" s="113" t="e">
        <f t="shared" si="14"/>
        <v>#REF!</v>
      </c>
      <c r="AV18" s="114" t="e">
        <f t="shared" si="15"/>
        <v>#REF!</v>
      </c>
      <c r="AW18" s="96" t="e">
        <f t="shared" si="7"/>
        <v>#REF!</v>
      </c>
      <c r="AX18" s="118" t="e">
        <f t="shared" si="10"/>
        <v>#REF!</v>
      </c>
      <c r="AY18" s="152" t="e">
        <f t="shared" si="5"/>
        <v>#REF!</v>
      </c>
    </row>
    <row r="19" spans="1:51" s="8" customFormat="1">
      <c r="A19" s="27"/>
      <c r="B19" s="4"/>
      <c r="C19" s="5"/>
      <c r="D19" s="649" t="s">
        <v>15</v>
      </c>
      <c r="E19" s="675"/>
      <c r="F19" s="81" t="s">
        <v>130</v>
      </c>
      <c r="G19" s="82" t="e">
        <f>SUM(G20:G23)</f>
        <v>#REF!</v>
      </c>
      <c r="H19" s="82" t="e">
        <f>SUM(H20:H23)</f>
        <v>#REF!</v>
      </c>
      <c r="I19" s="82" t="e">
        <f>SUM(I20:I23)</f>
        <v>#REF!</v>
      </c>
      <c r="J19" s="82" t="e">
        <f t="shared" ref="J19:O19" si="17">SUM(J20:J23)</f>
        <v>#REF!</v>
      </c>
      <c r="K19" s="82">
        <f t="shared" si="17"/>
        <v>44150676</v>
      </c>
      <c r="L19" s="82">
        <f t="shared" si="17"/>
        <v>44150676</v>
      </c>
      <c r="M19" s="82">
        <f t="shared" si="17"/>
        <v>0</v>
      </c>
      <c r="N19" s="82" t="e">
        <f t="shared" si="17"/>
        <v>#REF!</v>
      </c>
      <c r="O19" s="82">
        <f t="shared" si="17"/>
        <v>0</v>
      </c>
      <c r="P19" s="82" t="e">
        <f>SUM(P20:P23)</f>
        <v>#REF!</v>
      </c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7"/>
      <c r="AJ19" s="372"/>
      <c r="AK19" s="284" t="e">
        <f t="shared" si="0"/>
        <v>#REF!</v>
      </c>
      <c r="AL19" s="164" t="e">
        <f t="shared" si="3"/>
        <v>#REF!</v>
      </c>
      <c r="AM19" s="284" t="e">
        <f t="shared" si="4"/>
        <v>#REF!</v>
      </c>
      <c r="AN19" s="164"/>
      <c r="AO19" s="164"/>
      <c r="AP19" s="164"/>
      <c r="AQ19" s="164"/>
      <c r="AR19" s="164"/>
      <c r="AS19" s="164"/>
      <c r="AT19" s="59"/>
      <c r="AU19" s="33" t="e">
        <f t="shared" si="14"/>
        <v>#REF!</v>
      </c>
      <c r="AV19" s="8" t="e">
        <f t="shared" si="15"/>
        <v>#REF!</v>
      </c>
      <c r="AW19" s="96" t="e">
        <f t="shared" si="7"/>
        <v>#REF!</v>
      </c>
      <c r="AX19" s="118" t="e">
        <f t="shared" si="10"/>
        <v>#REF!</v>
      </c>
      <c r="AY19" s="152" t="e">
        <f t="shared" si="5"/>
        <v>#REF!</v>
      </c>
    </row>
    <row r="20" spans="1:51" s="42" customFormat="1">
      <c r="A20" s="46"/>
      <c r="B20" s="47"/>
      <c r="C20" s="48"/>
      <c r="D20" s="48"/>
      <c r="E20" s="49" t="s">
        <v>24</v>
      </c>
      <c r="F20" s="83" t="s">
        <v>25</v>
      </c>
      <c r="G20" s="84" t="e">
        <f>#REF!</f>
        <v>#REF!</v>
      </c>
      <c r="H20" s="84" t="e">
        <f>#REF!</f>
        <v>#REF!</v>
      </c>
      <c r="I20" s="84" t="e">
        <f>#REF!</f>
        <v>#REF!</v>
      </c>
      <c r="J20" s="84" t="e">
        <f>H20-I20</f>
        <v>#REF!</v>
      </c>
      <c r="K20" s="84">
        <v>2994021</v>
      </c>
      <c r="L20" s="84">
        <v>2994021</v>
      </c>
      <c r="M20" s="84">
        <f>K20-L20</f>
        <v>0</v>
      </c>
      <c r="N20" s="84" t="e">
        <f>G20-H20-K20</f>
        <v>#REF!</v>
      </c>
      <c r="O20" s="43"/>
      <c r="P20" s="43" t="e">
        <f>N20-O20</f>
        <v>#REF!</v>
      </c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5"/>
      <c r="AJ20" s="374"/>
      <c r="AK20" s="284" t="e">
        <f t="shared" si="0"/>
        <v>#REF!</v>
      </c>
      <c r="AL20" s="164" t="e">
        <f t="shared" si="3"/>
        <v>#REF!</v>
      </c>
      <c r="AM20" s="284" t="e">
        <f t="shared" si="4"/>
        <v>#REF!</v>
      </c>
      <c r="AN20" s="232"/>
      <c r="AO20" s="232"/>
      <c r="AP20" s="232"/>
      <c r="AQ20" s="232"/>
      <c r="AR20" s="232"/>
      <c r="AS20" s="232"/>
      <c r="AT20" s="72"/>
      <c r="AU20" s="41" t="e">
        <f t="shared" si="14"/>
        <v>#REF!</v>
      </c>
      <c r="AV20" s="42" t="e">
        <f t="shared" si="15"/>
        <v>#REF!</v>
      </c>
      <c r="AW20" s="96" t="e">
        <f t="shared" si="7"/>
        <v>#REF!</v>
      </c>
      <c r="AX20" s="118" t="e">
        <f t="shared" si="10"/>
        <v>#REF!</v>
      </c>
      <c r="AY20" s="152" t="e">
        <f t="shared" si="5"/>
        <v>#REF!</v>
      </c>
    </row>
    <row r="21" spans="1:51" s="42" customFormat="1">
      <c r="A21" s="46"/>
      <c r="B21" s="47"/>
      <c r="C21" s="48"/>
      <c r="D21" s="48"/>
      <c r="E21" s="49" t="s">
        <v>26</v>
      </c>
      <c r="F21" s="83" t="s">
        <v>27</v>
      </c>
      <c r="G21" s="84">
        <v>8488000</v>
      </c>
      <c r="H21" s="84" t="e">
        <f>#REF!</f>
        <v>#REF!</v>
      </c>
      <c r="I21" s="84">
        <v>2242800</v>
      </c>
      <c r="J21" s="84" t="e">
        <f t="shared" ref="J21:J23" si="18">H21-I21</f>
        <v>#REF!</v>
      </c>
      <c r="K21" s="84">
        <v>0</v>
      </c>
      <c r="L21" s="84"/>
      <c r="M21" s="84">
        <f t="shared" ref="M21:M23" si="19">K21-L21</f>
        <v>0</v>
      </c>
      <c r="N21" s="84" t="e">
        <f>G21-H21-K21</f>
        <v>#REF!</v>
      </c>
      <c r="O21" s="43"/>
      <c r="P21" s="43" t="e">
        <f t="shared" ref="P21:P23" si="20">N21-O21</f>
        <v>#REF!</v>
      </c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5"/>
      <c r="AJ21" s="374"/>
      <c r="AK21" s="284" t="e">
        <f t="shared" si="0"/>
        <v>#REF!</v>
      </c>
      <c r="AL21" s="164" t="e">
        <f t="shared" si="3"/>
        <v>#REF!</v>
      </c>
      <c r="AM21" s="284" t="e">
        <f t="shared" si="4"/>
        <v>#REF!</v>
      </c>
      <c r="AN21" s="232"/>
      <c r="AO21" s="232"/>
      <c r="AP21" s="232"/>
      <c r="AQ21" s="232"/>
      <c r="AR21" s="232"/>
      <c r="AS21" s="232"/>
      <c r="AT21" s="72"/>
      <c r="AU21" s="41" t="e">
        <f t="shared" si="14"/>
        <v>#REF!</v>
      </c>
      <c r="AV21" s="42" t="e">
        <f t="shared" si="15"/>
        <v>#REF!</v>
      </c>
      <c r="AW21" s="96">
        <f t="shared" si="7"/>
        <v>2242800</v>
      </c>
      <c r="AX21" s="118" t="e">
        <f t="shared" si="10"/>
        <v>#REF!</v>
      </c>
      <c r="AY21" s="152" t="e">
        <f t="shared" si="5"/>
        <v>#REF!</v>
      </c>
    </row>
    <row r="22" spans="1:51" s="42" customFormat="1">
      <c r="A22" s="46"/>
      <c r="B22" s="47"/>
      <c r="C22" s="48"/>
      <c r="D22" s="48"/>
      <c r="E22" s="49" t="s">
        <v>28</v>
      </c>
      <c r="F22" s="83" t="s">
        <v>29</v>
      </c>
      <c r="G22" s="84">
        <v>58000000</v>
      </c>
      <c r="H22" s="84" t="e">
        <f>#REF!</f>
        <v>#REF!</v>
      </c>
      <c r="I22" s="84" t="e">
        <f>#REF!</f>
        <v>#REF!</v>
      </c>
      <c r="J22" s="84" t="e">
        <f t="shared" si="18"/>
        <v>#REF!</v>
      </c>
      <c r="K22" s="84">
        <v>18756655</v>
      </c>
      <c r="L22" s="84">
        <v>18756655</v>
      </c>
      <c r="M22" s="84">
        <f t="shared" si="19"/>
        <v>0</v>
      </c>
      <c r="N22" s="84" t="e">
        <f t="shared" ref="N22:N23" si="21">G22-H22-K22</f>
        <v>#REF!</v>
      </c>
      <c r="O22" s="43"/>
      <c r="P22" s="43" t="e">
        <f t="shared" si="20"/>
        <v>#REF!</v>
      </c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5"/>
      <c r="AJ22" s="374"/>
      <c r="AK22" s="284" t="e">
        <f t="shared" si="0"/>
        <v>#REF!</v>
      </c>
      <c r="AL22" s="164" t="e">
        <f t="shared" si="3"/>
        <v>#REF!</v>
      </c>
      <c r="AM22" s="284" t="e">
        <f t="shared" si="4"/>
        <v>#REF!</v>
      </c>
      <c r="AN22" s="232"/>
      <c r="AO22" s="232"/>
      <c r="AP22" s="232"/>
      <c r="AQ22" s="232"/>
      <c r="AR22" s="232"/>
      <c r="AS22" s="232"/>
      <c r="AT22" s="72"/>
      <c r="AU22" s="41" t="e">
        <f t="shared" si="14"/>
        <v>#REF!</v>
      </c>
      <c r="AV22" s="42" t="e">
        <f t="shared" si="15"/>
        <v>#REF!</v>
      </c>
      <c r="AW22" s="96" t="e">
        <f t="shared" si="7"/>
        <v>#REF!</v>
      </c>
      <c r="AX22" s="118" t="e">
        <f t="shared" si="10"/>
        <v>#REF!</v>
      </c>
      <c r="AY22" s="152" t="e">
        <f t="shared" si="5"/>
        <v>#REF!</v>
      </c>
    </row>
    <row r="23" spans="1:51" s="42" customFormat="1">
      <c r="A23" s="46"/>
      <c r="B23" s="47"/>
      <c r="C23" s="48"/>
      <c r="D23" s="48"/>
      <c r="E23" s="49" t="s">
        <v>17</v>
      </c>
      <c r="F23" s="83" t="s">
        <v>18</v>
      </c>
      <c r="G23" s="84">
        <v>43400000</v>
      </c>
      <c r="H23" s="84" t="e">
        <f>#REF!</f>
        <v>#REF!</v>
      </c>
      <c r="I23" s="84" t="e">
        <f>#REF!</f>
        <v>#REF!</v>
      </c>
      <c r="J23" s="84" t="e">
        <f t="shared" si="18"/>
        <v>#REF!</v>
      </c>
      <c r="K23" s="84">
        <v>22400000</v>
      </c>
      <c r="L23" s="84">
        <v>22400000</v>
      </c>
      <c r="M23" s="84">
        <f t="shared" si="19"/>
        <v>0</v>
      </c>
      <c r="N23" s="84" t="e">
        <f t="shared" si="21"/>
        <v>#REF!</v>
      </c>
      <c r="O23" s="43"/>
      <c r="P23" s="43" t="e">
        <f t="shared" si="20"/>
        <v>#REF!</v>
      </c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5"/>
      <c r="AJ23" s="374"/>
      <c r="AK23" s="284" t="e">
        <f t="shared" si="0"/>
        <v>#REF!</v>
      </c>
      <c r="AL23" s="164" t="e">
        <f t="shared" si="3"/>
        <v>#REF!</v>
      </c>
      <c r="AM23" s="284" t="e">
        <f t="shared" si="4"/>
        <v>#REF!</v>
      </c>
      <c r="AN23" s="232"/>
      <c r="AO23" s="232"/>
      <c r="AP23" s="232"/>
      <c r="AQ23" s="232"/>
      <c r="AR23" s="232"/>
      <c r="AS23" s="232"/>
      <c r="AT23" s="72"/>
      <c r="AU23" s="41" t="e">
        <f t="shared" si="14"/>
        <v>#REF!</v>
      </c>
      <c r="AV23" s="42" t="e">
        <f t="shared" si="15"/>
        <v>#REF!</v>
      </c>
      <c r="AW23" s="96" t="e">
        <f t="shared" si="7"/>
        <v>#REF!</v>
      </c>
      <c r="AX23" s="118" t="e">
        <f t="shared" si="10"/>
        <v>#REF!</v>
      </c>
      <c r="AY23" s="152" t="e">
        <f t="shared" si="5"/>
        <v>#REF!</v>
      </c>
    </row>
    <row r="24" spans="1:51" s="8" customFormat="1">
      <c r="A24" s="27"/>
      <c r="B24" s="4"/>
      <c r="C24" s="5"/>
      <c r="D24" s="5"/>
      <c r="E24" s="6"/>
      <c r="F24" s="85"/>
      <c r="G24" s="82"/>
      <c r="H24" s="82"/>
      <c r="I24" s="82"/>
      <c r="J24" s="82"/>
      <c r="K24" s="82"/>
      <c r="L24" s="82"/>
      <c r="M24" s="82"/>
      <c r="N24" s="82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7"/>
      <c r="AJ24" s="372"/>
      <c r="AK24" s="284">
        <f t="shared" si="0"/>
        <v>0</v>
      </c>
      <c r="AL24" s="164" t="b">
        <f t="shared" si="3"/>
        <v>1</v>
      </c>
      <c r="AM24" s="284">
        <f t="shared" si="4"/>
        <v>0</v>
      </c>
      <c r="AN24" s="164"/>
      <c r="AO24" s="164"/>
      <c r="AP24" s="164"/>
      <c r="AQ24" s="164"/>
      <c r="AR24" s="164"/>
      <c r="AS24" s="164"/>
      <c r="AT24" s="59"/>
      <c r="AU24" s="33">
        <f t="shared" si="14"/>
        <v>0</v>
      </c>
      <c r="AV24" s="8" t="b">
        <f t="shared" si="15"/>
        <v>1</v>
      </c>
      <c r="AW24" s="96">
        <f t="shared" si="7"/>
        <v>0</v>
      </c>
      <c r="AX24" s="118">
        <f t="shared" si="10"/>
        <v>0</v>
      </c>
      <c r="AY24" s="152" t="b">
        <f t="shared" si="5"/>
        <v>1</v>
      </c>
    </row>
    <row r="25" spans="1:51" s="110" customFormat="1">
      <c r="A25" s="107"/>
      <c r="B25" s="108" t="s">
        <v>22</v>
      </c>
      <c r="C25" s="630" t="s">
        <v>30</v>
      </c>
      <c r="D25" s="630"/>
      <c r="E25" s="631"/>
      <c r="F25" s="109" t="s">
        <v>135</v>
      </c>
      <c r="G25" s="92">
        <f>G26</f>
        <v>166402900</v>
      </c>
      <c r="H25" s="92" t="e">
        <f t="shared" ref="H25:AH25" si="22">H26</f>
        <v>#REF!</v>
      </c>
      <c r="I25" s="92" t="e">
        <f t="shared" si="22"/>
        <v>#REF!</v>
      </c>
      <c r="J25" s="92" t="e">
        <f t="shared" si="22"/>
        <v>#REF!</v>
      </c>
      <c r="K25" s="92">
        <f t="shared" si="22"/>
        <v>72013900</v>
      </c>
      <c r="L25" s="92" t="e">
        <f t="shared" si="22"/>
        <v>#REF!</v>
      </c>
      <c r="M25" s="92" t="e">
        <f t="shared" si="22"/>
        <v>#REF!</v>
      </c>
      <c r="N25" s="92" t="e">
        <f t="shared" si="22"/>
        <v>#REF!</v>
      </c>
      <c r="O25" s="92">
        <f t="shared" si="22"/>
        <v>0</v>
      </c>
      <c r="P25" s="92" t="e">
        <f t="shared" si="22"/>
        <v>#REF!</v>
      </c>
      <c r="Q25" s="92">
        <f t="shared" si="22"/>
        <v>0</v>
      </c>
      <c r="R25" s="92">
        <f t="shared" si="22"/>
        <v>0</v>
      </c>
      <c r="S25" s="92">
        <f t="shared" si="22"/>
        <v>0</v>
      </c>
      <c r="T25" s="92">
        <f t="shared" si="22"/>
        <v>0</v>
      </c>
      <c r="U25" s="92">
        <f t="shared" si="22"/>
        <v>0</v>
      </c>
      <c r="V25" s="92">
        <f t="shared" si="22"/>
        <v>0</v>
      </c>
      <c r="W25" s="92">
        <f t="shared" si="22"/>
        <v>0</v>
      </c>
      <c r="X25" s="92">
        <f t="shared" si="22"/>
        <v>0</v>
      </c>
      <c r="Y25" s="92">
        <f t="shared" si="22"/>
        <v>0</v>
      </c>
      <c r="Z25" s="92">
        <f t="shared" si="22"/>
        <v>0</v>
      </c>
      <c r="AA25" s="92">
        <f t="shared" si="22"/>
        <v>0</v>
      </c>
      <c r="AB25" s="92">
        <f t="shared" si="22"/>
        <v>0</v>
      </c>
      <c r="AC25" s="92">
        <f t="shared" si="22"/>
        <v>0</v>
      </c>
      <c r="AD25" s="92">
        <f t="shared" si="22"/>
        <v>0</v>
      </c>
      <c r="AE25" s="92">
        <f t="shared" si="22"/>
        <v>0</v>
      </c>
      <c r="AF25" s="92">
        <f t="shared" si="22"/>
        <v>0</v>
      </c>
      <c r="AG25" s="92">
        <f t="shared" si="22"/>
        <v>0</v>
      </c>
      <c r="AH25" s="92">
        <f t="shared" si="22"/>
        <v>0</v>
      </c>
      <c r="AI25" s="109"/>
      <c r="AJ25" s="373"/>
      <c r="AK25" s="284" t="e">
        <f t="shared" si="0"/>
        <v>#REF!</v>
      </c>
      <c r="AL25" s="164" t="e">
        <f t="shared" si="3"/>
        <v>#REF!</v>
      </c>
      <c r="AM25" s="284" t="e">
        <f t="shared" si="4"/>
        <v>#REF!</v>
      </c>
      <c r="AN25" s="221"/>
      <c r="AO25" s="221"/>
      <c r="AP25" s="221"/>
      <c r="AQ25" s="221"/>
      <c r="AR25" s="221"/>
      <c r="AS25" s="221"/>
      <c r="AT25" s="236"/>
      <c r="AU25" s="113" t="e">
        <f t="shared" si="14"/>
        <v>#REF!</v>
      </c>
      <c r="AV25" s="114" t="e">
        <f t="shared" si="15"/>
        <v>#REF!</v>
      </c>
      <c r="AW25" s="96" t="e">
        <f t="shared" si="7"/>
        <v>#REF!</v>
      </c>
      <c r="AX25" s="118" t="e">
        <f t="shared" si="10"/>
        <v>#REF!</v>
      </c>
      <c r="AY25" s="152" t="e">
        <f t="shared" si="5"/>
        <v>#REF!</v>
      </c>
    </row>
    <row r="26" spans="1:51" s="8" customFormat="1">
      <c r="A26" s="27"/>
      <c r="B26" s="4"/>
      <c r="C26" s="5"/>
      <c r="D26" s="649" t="s">
        <v>15</v>
      </c>
      <c r="E26" s="675"/>
      <c r="F26" s="81" t="s">
        <v>130</v>
      </c>
      <c r="G26" s="82">
        <f>SUM(G27:G31)</f>
        <v>166402900</v>
      </c>
      <c r="H26" s="82" t="e">
        <f>SUM(H28:H31)</f>
        <v>#REF!</v>
      </c>
      <c r="I26" s="82" t="e">
        <f>SUM(I28:I31)</f>
        <v>#REF!</v>
      </c>
      <c r="J26" s="82" t="e">
        <f>SUM(J28:J31)</f>
        <v>#REF!</v>
      </c>
      <c r="K26" s="82">
        <f t="shared" ref="K26:M26" si="23">SUM(K28:K31)</f>
        <v>72013900</v>
      </c>
      <c r="L26" s="82" t="e">
        <f t="shared" si="23"/>
        <v>#REF!</v>
      </c>
      <c r="M26" s="82" t="e">
        <f t="shared" si="23"/>
        <v>#REF!</v>
      </c>
      <c r="N26" s="82" t="e">
        <f>SUM(N27:N31)</f>
        <v>#REF!</v>
      </c>
      <c r="O26" s="82">
        <f t="shared" ref="O26:P26" si="24">SUM(O27:O31)</f>
        <v>0</v>
      </c>
      <c r="P26" s="82" t="e">
        <f t="shared" si="24"/>
        <v>#REF!</v>
      </c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7"/>
      <c r="AJ26" s="372"/>
      <c r="AK26" s="284" t="e">
        <f t="shared" si="0"/>
        <v>#REF!</v>
      </c>
      <c r="AL26" s="164" t="e">
        <f t="shared" si="3"/>
        <v>#REF!</v>
      </c>
      <c r="AM26" s="284" t="e">
        <f t="shared" si="4"/>
        <v>#REF!</v>
      </c>
      <c r="AN26" s="164"/>
      <c r="AO26" s="164"/>
      <c r="AP26" s="164"/>
      <c r="AQ26" s="164"/>
      <c r="AR26" s="164"/>
      <c r="AS26" s="164"/>
      <c r="AT26" s="59"/>
      <c r="AU26" s="33" t="e">
        <f t="shared" si="14"/>
        <v>#REF!</v>
      </c>
      <c r="AV26" s="8" t="e">
        <f t="shared" si="15"/>
        <v>#REF!</v>
      </c>
      <c r="AW26" s="96" t="e">
        <f t="shared" si="7"/>
        <v>#REF!</v>
      </c>
      <c r="AX26" s="118" t="e">
        <f t="shared" si="10"/>
        <v>#REF!</v>
      </c>
      <c r="AY26" s="152" t="e">
        <f t="shared" si="5"/>
        <v>#REF!</v>
      </c>
    </row>
    <row r="27" spans="1:51" s="8" customFormat="1">
      <c r="A27" s="27"/>
      <c r="B27" s="4"/>
      <c r="C27" s="5"/>
      <c r="D27" s="401"/>
      <c r="E27" s="49" t="s">
        <v>16</v>
      </c>
      <c r="F27" s="83" t="s">
        <v>19</v>
      </c>
      <c r="G27" s="82">
        <v>1050000</v>
      </c>
      <c r="H27" s="82"/>
      <c r="I27" s="82"/>
      <c r="J27" s="82"/>
      <c r="K27" s="82"/>
      <c r="L27" s="82"/>
      <c r="M27" s="82"/>
      <c r="N27" s="82">
        <v>1050000</v>
      </c>
      <c r="O27" s="82"/>
      <c r="P27" s="82">
        <f>N27-O27</f>
        <v>1050000</v>
      </c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7"/>
      <c r="AJ27" s="372"/>
      <c r="AK27" s="284"/>
      <c r="AL27" s="164"/>
      <c r="AM27" s="284"/>
      <c r="AN27" s="164"/>
      <c r="AO27" s="164"/>
      <c r="AP27" s="164"/>
      <c r="AQ27" s="164"/>
      <c r="AR27" s="164"/>
      <c r="AS27" s="164"/>
      <c r="AT27" s="59"/>
      <c r="AU27" s="33"/>
      <c r="AW27" s="96"/>
      <c r="AX27" s="118"/>
      <c r="AY27" s="152"/>
    </row>
    <row r="28" spans="1:51" s="42" customFormat="1">
      <c r="A28" s="46"/>
      <c r="B28" s="47"/>
      <c r="C28" s="48"/>
      <c r="D28" s="48"/>
      <c r="E28" s="49" t="s">
        <v>17</v>
      </c>
      <c r="F28" s="83" t="s">
        <v>18</v>
      </c>
      <c r="G28" s="84">
        <v>32200000</v>
      </c>
      <c r="H28" s="84" t="e">
        <f>#REF!</f>
        <v>#REF!</v>
      </c>
      <c r="I28" s="84" t="e">
        <f>#REF!</f>
        <v>#REF!</v>
      </c>
      <c r="J28" s="84" t="e">
        <f>H28-I28</f>
        <v>#REF!</v>
      </c>
      <c r="K28" s="84">
        <v>11200000</v>
      </c>
      <c r="L28" s="84">
        <v>11200000</v>
      </c>
      <c r="M28" s="84">
        <f>K28-L28</f>
        <v>0</v>
      </c>
      <c r="N28" s="84" t="e">
        <f>G28-H28-K28</f>
        <v>#REF!</v>
      </c>
      <c r="O28" s="43"/>
      <c r="P28" s="82" t="e">
        <f t="shared" ref="P28:P31" si="25">N28-O28</f>
        <v>#REF!</v>
      </c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5"/>
      <c r="AJ28" s="374"/>
      <c r="AK28" s="284" t="e">
        <f t="shared" si="0"/>
        <v>#REF!</v>
      </c>
      <c r="AL28" s="164" t="e">
        <f t="shared" si="3"/>
        <v>#REF!</v>
      </c>
      <c r="AM28" s="284" t="e">
        <f t="shared" si="4"/>
        <v>#REF!</v>
      </c>
      <c r="AN28" s="232"/>
      <c r="AO28" s="232"/>
      <c r="AP28" s="232"/>
      <c r="AQ28" s="232"/>
      <c r="AR28" s="232"/>
      <c r="AS28" s="232"/>
      <c r="AT28" s="72"/>
      <c r="AU28" s="41" t="e">
        <f t="shared" si="14"/>
        <v>#REF!</v>
      </c>
      <c r="AV28" s="42" t="e">
        <f t="shared" si="15"/>
        <v>#REF!</v>
      </c>
      <c r="AW28" s="96" t="e">
        <f t="shared" si="7"/>
        <v>#REF!</v>
      </c>
      <c r="AX28" s="118" t="e">
        <f t="shared" si="10"/>
        <v>#REF!</v>
      </c>
      <c r="AY28" s="152" t="e">
        <f t="shared" si="5"/>
        <v>#REF!</v>
      </c>
    </row>
    <row r="29" spans="1:51" s="42" customFormat="1">
      <c r="A29" s="46"/>
      <c r="B29" s="47"/>
      <c r="C29" s="48"/>
      <c r="D29" s="48"/>
      <c r="E29" s="49" t="s">
        <v>31</v>
      </c>
      <c r="F29" s="83" t="s">
        <v>32</v>
      </c>
      <c r="G29" s="84">
        <v>3600000</v>
      </c>
      <c r="H29" s="84" t="e">
        <f>#REF!</f>
        <v>#REF!</v>
      </c>
      <c r="I29" s="84"/>
      <c r="J29" s="84" t="e">
        <f t="shared" ref="J29:J31" si="26">H29-I29</f>
        <v>#REF!</v>
      </c>
      <c r="K29" s="84">
        <v>918000</v>
      </c>
      <c r="L29" s="84">
        <v>918000</v>
      </c>
      <c r="M29" s="84">
        <f t="shared" ref="M29:M31" si="27">K29-L29</f>
        <v>0</v>
      </c>
      <c r="N29" s="84" t="e">
        <f t="shared" ref="N29:N31" si="28">G29-H29-K29</f>
        <v>#REF!</v>
      </c>
      <c r="O29" s="43"/>
      <c r="P29" s="82" t="e">
        <f t="shared" si="25"/>
        <v>#REF!</v>
      </c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5"/>
      <c r="AJ29" s="374"/>
      <c r="AK29" s="284" t="e">
        <f t="shared" si="0"/>
        <v>#REF!</v>
      </c>
      <c r="AL29" s="164" t="e">
        <f t="shared" si="3"/>
        <v>#REF!</v>
      </c>
      <c r="AM29" s="284" t="e">
        <f t="shared" si="4"/>
        <v>#REF!</v>
      </c>
      <c r="AN29" s="232"/>
      <c r="AO29" s="232"/>
      <c r="AP29" s="232"/>
      <c r="AQ29" s="232"/>
      <c r="AR29" s="232"/>
      <c r="AS29" s="232"/>
      <c r="AT29" s="72"/>
      <c r="AU29" s="41" t="e">
        <f t="shared" si="14"/>
        <v>#REF!</v>
      </c>
      <c r="AV29" s="42" t="e">
        <f t="shared" si="15"/>
        <v>#REF!</v>
      </c>
      <c r="AW29" s="96">
        <f t="shared" si="7"/>
        <v>918000</v>
      </c>
      <c r="AX29" s="118" t="e">
        <f t="shared" si="10"/>
        <v>#REF!</v>
      </c>
      <c r="AY29" s="152" t="e">
        <f t="shared" si="5"/>
        <v>#REF!</v>
      </c>
    </row>
    <row r="30" spans="1:51" s="42" customFormat="1">
      <c r="A30" s="46"/>
      <c r="B30" s="47"/>
      <c r="C30" s="48"/>
      <c r="D30" s="48"/>
      <c r="E30" s="49" t="s">
        <v>33</v>
      </c>
      <c r="F30" s="83" t="s">
        <v>34</v>
      </c>
      <c r="G30" s="84">
        <v>111480000</v>
      </c>
      <c r="H30" s="84" t="e">
        <f>#REF!</f>
        <v>#REF!</v>
      </c>
      <c r="I30" s="84" t="e">
        <f>#REF!</f>
        <v>#REF!</v>
      </c>
      <c r="J30" s="84" t="e">
        <f t="shared" si="26"/>
        <v>#REF!</v>
      </c>
      <c r="K30" s="84">
        <v>57555000</v>
      </c>
      <c r="L30" s="84">
        <v>57555000</v>
      </c>
      <c r="M30" s="84">
        <f t="shared" si="27"/>
        <v>0</v>
      </c>
      <c r="N30" s="84" t="e">
        <f t="shared" si="28"/>
        <v>#REF!</v>
      </c>
      <c r="O30" s="43"/>
      <c r="P30" s="82" t="e">
        <f t="shared" si="25"/>
        <v>#REF!</v>
      </c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5"/>
      <c r="AJ30" s="374"/>
      <c r="AK30" s="284" t="e">
        <f t="shared" si="0"/>
        <v>#REF!</v>
      </c>
      <c r="AL30" s="164" t="e">
        <f t="shared" si="3"/>
        <v>#REF!</v>
      </c>
      <c r="AM30" s="284" t="e">
        <f t="shared" si="4"/>
        <v>#REF!</v>
      </c>
      <c r="AN30" s="232"/>
      <c r="AO30" s="232"/>
      <c r="AP30" s="232"/>
      <c r="AQ30" s="232"/>
      <c r="AR30" s="232"/>
      <c r="AS30" s="232"/>
      <c r="AT30" s="72"/>
      <c r="AU30" s="41" t="e">
        <f t="shared" si="14"/>
        <v>#REF!</v>
      </c>
      <c r="AV30" s="42" t="e">
        <f t="shared" si="15"/>
        <v>#REF!</v>
      </c>
      <c r="AW30" s="96" t="e">
        <f t="shared" si="7"/>
        <v>#REF!</v>
      </c>
      <c r="AX30" s="118" t="e">
        <f t="shared" si="10"/>
        <v>#REF!</v>
      </c>
      <c r="AY30" s="152" t="e">
        <f t="shared" si="5"/>
        <v>#REF!</v>
      </c>
    </row>
    <row r="31" spans="1:51" s="42" customFormat="1">
      <c r="A31" s="46"/>
      <c r="B31" s="47"/>
      <c r="C31" s="48"/>
      <c r="D31" s="48"/>
      <c r="E31" s="49" t="s">
        <v>20</v>
      </c>
      <c r="F31" s="83" t="s">
        <v>21</v>
      </c>
      <c r="G31" s="84">
        <v>18072900</v>
      </c>
      <c r="H31" s="84" t="e">
        <f>#REF!</f>
        <v>#REF!</v>
      </c>
      <c r="I31" s="84" t="e">
        <f>#REF!</f>
        <v>#REF!</v>
      </c>
      <c r="J31" s="84" t="e">
        <f t="shared" si="26"/>
        <v>#REF!</v>
      </c>
      <c r="K31" s="84">
        <v>2340900</v>
      </c>
      <c r="L31" s="84" t="e">
        <f>#REF!+1328600</f>
        <v>#REF!</v>
      </c>
      <c r="M31" s="84" t="e">
        <f t="shared" si="27"/>
        <v>#REF!</v>
      </c>
      <c r="N31" s="84" t="e">
        <f t="shared" si="28"/>
        <v>#REF!</v>
      </c>
      <c r="O31" s="43"/>
      <c r="P31" s="82" t="e">
        <f t="shared" si="25"/>
        <v>#REF!</v>
      </c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5"/>
      <c r="AJ31" s="374"/>
      <c r="AK31" s="284" t="e">
        <f t="shared" si="0"/>
        <v>#REF!</v>
      </c>
      <c r="AL31" s="164" t="e">
        <f t="shared" si="3"/>
        <v>#REF!</v>
      </c>
      <c r="AM31" s="284" t="e">
        <f t="shared" si="4"/>
        <v>#REF!</v>
      </c>
      <c r="AN31" s="232"/>
      <c r="AO31" s="232"/>
      <c r="AP31" s="232"/>
      <c r="AQ31" s="232"/>
      <c r="AR31" s="232"/>
      <c r="AS31" s="232"/>
      <c r="AT31" s="72"/>
      <c r="AU31" s="41" t="e">
        <f t="shared" si="14"/>
        <v>#REF!</v>
      </c>
      <c r="AV31" s="42" t="e">
        <f t="shared" si="15"/>
        <v>#REF!</v>
      </c>
      <c r="AW31" s="96" t="e">
        <f t="shared" si="7"/>
        <v>#REF!</v>
      </c>
      <c r="AX31" s="118" t="e">
        <f t="shared" si="10"/>
        <v>#REF!</v>
      </c>
      <c r="AY31" s="152" t="e">
        <f t="shared" si="5"/>
        <v>#REF!</v>
      </c>
    </row>
    <row r="32" spans="1:51" s="8" customFormat="1">
      <c r="A32" s="27"/>
      <c r="B32" s="4"/>
      <c r="C32" s="5"/>
      <c r="D32" s="5"/>
      <c r="E32" s="6"/>
      <c r="F32" s="85"/>
      <c r="G32" s="82"/>
      <c r="H32" s="82"/>
      <c r="I32" s="82"/>
      <c r="J32" s="82"/>
      <c r="K32" s="82"/>
      <c r="L32" s="82"/>
      <c r="M32" s="82"/>
      <c r="N32" s="82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7"/>
      <c r="AJ32" s="372"/>
      <c r="AK32" s="284">
        <f t="shared" si="0"/>
        <v>0</v>
      </c>
      <c r="AL32" s="164" t="b">
        <f t="shared" si="3"/>
        <v>1</v>
      </c>
      <c r="AM32" s="284">
        <f t="shared" si="4"/>
        <v>0</v>
      </c>
      <c r="AN32" s="164"/>
      <c r="AO32" s="164"/>
      <c r="AP32" s="164"/>
      <c r="AQ32" s="164"/>
      <c r="AR32" s="164"/>
      <c r="AS32" s="164"/>
      <c r="AT32" s="59"/>
      <c r="AU32" s="33">
        <f t="shared" si="14"/>
        <v>0</v>
      </c>
      <c r="AV32" s="8" t="b">
        <f t="shared" si="15"/>
        <v>1</v>
      </c>
      <c r="AW32" s="96">
        <f t="shared" si="7"/>
        <v>0</v>
      </c>
      <c r="AX32" s="118">
        <f t="shared" si="10"/>
        <v>0</v>
      </c>
      <c r="AY32" s="152" t="b">
        <f t="shared" si="5"/>
        <v>1</v>
      </c>
    </row>
    <row r="33" spans="1:51" s="110" customFormat="1">
      <c r="A33" s="107"/>
      <c r="B33" s="108" t="s">
        <v>22</v>
      </c>
      <c r="C33" s="630" t="s">
        <v>35</v>
      </c>
      <c r="D33" s="630"/>
      <c r="E33" s="631"/>
      <c r="F33" s="109" t="s">
        <v>136</v>
      </c>
      <c r="G33" s="92">
        <f>G34</f>
        <v>52084000</v>
      </c>
      <c r="H33" s="92" t="e">
        <f t="shared" ref="H33:AH33" si="29">H34</f>
        <v>#REF!</v>
      </c>
      <c r="I33" s="92" t="e">
        <f t="shared" si="29"/>
        <v>#REF!</v>
      </c>
      <c r="J33" s="92" t="e">
        <f t="shared" si="29"/>
        <v>#REF!</v>
      </c>
      <c r="K33" s="92">
        <f t="shared" si="29"/>
        <v>16333300</v>
      </c>
      <c r="L33" s="92">
        <f t="shared" si="29"/>
        <v>16333300</v>
      </c>
      <c r="M33" s="92">
        <f t="shared" si="29"/>
        <v>0</v>
      </c>
      <c r="N33" s="92" t="e">
        <f t="shared" si="29"/>
        <v>#REF!</v>
      </c>
      <c r="O33" s="92">
        <f t="shared" si="29"/>
        <v>0</v>
      </c>
      <c r="P33" s="92" t="e">
        <f t="shared" si="29"/>
        <v>#REF!</v>
      </c>
      <c r="Q33" s="92">
        <f t="shared" si="29"/>
        <v>0</v>
      </c>
      <c r="R33" s="92">
        <f t="shared" si="29"/>
        <v>0</v>
      </c>
      <c r="S33" s="92">
        <f t="shared" si="29"/>
        <v>0</v>
      </c>
      <c r="T33" s="92">
        <f t="shared" si="29"/>
        <v>0</v>
      </c>
      <c r="U33" s="92">
        <f t="shared" si="29"/>
        <v>0</v>
      </c>
      <c r="V33" s="92">
        <f t="shared" si="29"/>
        <v>0</v>
      </c>
      <c r="W33" s="92">
        <f t="shared" si="29"/>
        <v>0</v>
      </c>
      <c r="X33" s="92">
        <f t="shared" si="29"/>
        <v>0</v>
      </c>
      <c r="Y33" s="92">
        <f t="shared" si="29"/>
        <v>0</v>
      </c>
      <c r="Z33" s="92">
        <f t="shared" si="29"/>
        <v>0</v>
      </c>
      <c r="AA33" s="92">
        <f t="shared" si="29"/>
        <v>0</v>
      </c>
      <c r="AB33" s="92">
        <f t="shared" si="29"/>
        <v>0</v>
      </c>
      <c r="AC33" s="92">
        <f t="shared" si="29"/>
        <v>0</v>
      </c>
      <c r="AD33" s="92">
        <f t="shared" si="29"/>
        <v>0</v>
      </c>
      <c r="AE33" s="92">
        <f t="shared" si="29"/>
        <v>0</v>
      </c>
      <c r="AF33" s="92">
        <f t="shared" si="29"/>
        <v>0</v>
      </c>
      <c r="AG33" s="92">
        <f t="shared" si="29"/>
        <v>0</v>
      </c>
      <c r="AH33" s="92">
        <f t="shared" si="29"/>
        <v>0</v>
      </c>
      <c r="AI33" s="109"/>
      <c r="AJ33" s="373"/>
      <c r="AK33" s="284" t="e">
        <f t="shared" si="0"/>
        <v>#REF!</v>
      </c>
      <c r="AL33" s="164" t="e">
        <f t="shared" si="3"/>
        <v>#REF!</v>
      </c>
      <c r="AM33" s="284" t="e">
        <f t="shared" si="4"/>
        <v>#REF!</v>
      </c>
      <c r="AN33" s="221"/>
      <c r="AO33" s="221"/>
      <c r="AP33" s="221"/>
      <c r="AQ33" s="221"/>
      <c r="AR33" s="221"/>
      <c r="AS33" s="221"/>
      <c r="AT33" s="236"/>
      <c r="AU33" s="113" t="e">
        <f t="shared" si="14"/>
        <v>#REF!</v>
      </c>
      <c r="AV33" s="114" t="e">
        <f t="shared" si="15"/>
        <v>#REF!</v>
      </c>
      <c r="AW33" s="96" t="e">
        <f t="shared" si="7"/>
        <v>#REF!</v>
      </c>
      <c r="AX33" s="118" t="e">
        <f t="shared" si="10"/>
        <v>#REF!</v>
      </c>
      <c r="AY33" s="152" t="e">
        <f t="shared" si="5"/>
        <v>#REF!</v>
      </c>
    </row>
    <row r="34" spans="1:51" s="8" customFormat="1">
      <c r="A34" s="27"/>
      <c r="B34" s="4"/>
      <c r="C34" s="5"/>
      <c r="D34" s="649" t="s">
        <v>15</v>
      </c>
      <c r="E34" s="675"/>
      <c r="F34" s="81" t="s">
        <v>130</v>
      </c>
      <c r="G34" s="82">
        <f>SUM(G35:G37)</f>
        <v>52084000</v>
      </c>
      <c r="H34" s="82" t="e">
        <f t="shared" ref="H34:Q34" si="30">SUM(H35:H37)</f>
        <v>#REF!</v>
      </c>
      <c r="I34" s="82" t="e">
        <f t="shared" si="30"/>
        <v>#REF!</v>
      </c>
      <c r="J34" s="82" t="e">
        <f t="shared" si="30"/>
        <v>#REF!</v>
      </c>
      <c r="K34" s="82">
        <f t="shared" si="30"/>
        <v>16333300</v>
      </c>
      <c r="L34" s="82">
        <f t="shared" si="30"/>
        <v>16333300</v>
      </c>
      <c r="M34" s="82">
        <f t="shared" si="30"/>
        <v>0</v>
      </c>
      <c r="N34" s="82" t="e">
        <f t="shared" si="30"/>
        <v>#REF!</v>
      </c>
      <c r="O34" s="82">
        <f t="shared" si="30"/>
        <v>0</v>
      </c>
      <c r="P34" s="82" t="e">
        <f t="shared" si="30"/>
        <v>#REF!</v>
      </c>
      <c r="Q34" s="82">
        <f t="shared" si="30"/>
        <v>0</v>
      </c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7"/>
      <c r="AJ34" s="372"/>
      <c r="AK34" s="284" t="e">
        <f t="shared" si="0"/>
        <v>#REF!</v>
      </c>
      <c r="AL34" s="164" t="e">
        <f t="shared" si="3"/>
        <v>#REF!</v>
      </c>
      <c r="AM34" s="284" t="e">
        <f t="shared" si="4"/>
        <v>#REF!</v>
      </c>
      <c r="AN34" s="164"/>
      <c r="AO34" s="164"/>
      <c r="AP34" s="164"/>
      <c r="AQ34" s="164"/>
      <c r="AR34" s="164"/>
      <c r="AS34" s="164"/>
      <c r="AT34" s="59"/>
      <c r="AU34" s="33" t="e">
        <f t="shared" si="14"/>
        <v>#REF!</v>
      </c>
      <c r="AV34" s="8" t="e">
        <f t="shared" si="15"/>
        <v>#REF!</v>
      </c>
      <c r="AW34" s="96" t="e">
        <f t="shared" si="7"/>
        <v>#REF!</v>
      </c>
      <c r="AX34" s="118" t="e">
        <f t="shared" si="10"/>
        <v>#REF!</v>
      </c>
      <c r="AY34" s="152" t="e">
        <f t="shared" si="5"/>
        <v>#REF!</v>
      </c>
    </row>
    <row r="35" spans="1:51" s="42" customFormat="1">
      <c r="A35" s="46"/>
      <c r="B35" s="47"/>
      <c r="C35" s="48"/>
      <c r="D35" s="48"/>
      <c r="E35" s="49" t="s">
        <v>17</v>
      </c>
      <c r="F35" s="83" t="s">
        <v>18</v>
      </c>
      <c r="G35" s="84">
        <v>42000000</v>
      </c>
      <c r="H35" s="84" t="e">
        <f>#REF!</f>
        <v>#REF!</v>
      </c>
      <c r="I35" s="84" t="e">
        <f>#REF!</f>
        <v>#REF!</v>
      </c>
      <c r="J35" s="84" t="e">
        <f>H35-I35</f>
        <v>#REF!</v>
      </c>
      <c r="K35" s="84">
        <v>16333300</v>
      </c>
      <c r="L35" s="84">
        <v>16333300</v>
      </c>
      <c r="M35" s="84">
        <f>K35-L35</f>
        <v>0</v>
      </c>
      <c r="N35" s="84" t="e">
        <f>G35-H35-K35</f>
        <v>#REF!</v>
      </c>
      <c r="O35" s="43"/>
      <c r="P35" s="43" t="e">
        <f>N35-O35</f>
        <v>#REF!</v>
      </c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5"/>
      <c r="AJ35" s="374"/>
      <c r="AK35" s="284" t="e">
        <f t="shared" si="0"/>
        <v>#REF!</v>
      </c>
      <c r="AL35" s="164" t="e">
        <f t="shared" si="3"/>
        <v>#REF!</v>
      </c>
      <c r="AM35" s="284" t="e">
        <f t="shared" si="4"/>
        <v>#REF!</v>
      </c>
      <c r="AN35" s="232"/>
      <c r="AO35" s="232"/>
      <c r="AP35" s="232"/>
      <c r="AQ35" s="232"/>
      <c r="AR35" s="232"/>
      <c r="AS35" s="232"/>
      <c r="AT35" s="72"/>
      <c r="AU35" s="41" t="e">
        <f t="shared" si="14"/>
        <v>#REF!</v>
      </c>
      <c r="AV35" s="42" t="e">
        <f t="shared" si="15"/>
        <v>#REF!</v>
      </c>
      <c r="AW35" s="96" t="e">
        <f t="shared" si="7"/>
        <v>#REF!</v>
      </c>
      <c r="AX35" s="118" t="e">
        <f t="shared" si="10"/>
        <v>#REF!</v>
      </c>
      <c r="AY35" s="152" t="e">
        <f t="shared" si="5"/>
        <v>#REF!</v>
      </c>
    </row>
    <row r="36" spans="1:51" s="42" customFormat="1">
      <c r="A36" s="46"/>
      <c r="B36" s="47"/>
      <c r="C36" s="48"/>
      <c r="D36" s="48"/>
      <c r="E36" s="49" t="s">
        <v>36</v>
      </c>
      <c r="F36" s="86" t="s">
        <v>37</v>
      </c>
      <c r="G36" s="86">
        <v>1384000</v>
      </c>
      <c r="H36" s="84" t="e">
        <f>#REF!</f>
        <v>#REF!</v>
      </c>
      <c r="I36" s="84"/>
      <c r="J36" s="84" t="e">
        <f t="shared" ref="J36:J37" si="31">H36-I36</f>
        <v>#REF!</v>
      </c>
      <c r="K36" s="84">
        <v>0</v>
      </c>
      <c r="L36" s="84"/>
      <c r="M36" s="84">
        <f t="shared" ref="M36:M37" si="32">K36-L36</f>
        <v>0</v>
      </c>
      <c r="N36" s="84" t="e">
        <f t="shared" ref="N36:N37" si="33">G36-H36-K36</f>
        <v>#REF!</v>
      </c>
      <c r="O36" s="43"/>
      <c r="P36" s="43" t="e">
        <f t="shared" ref="P36:P37" si="34">N36-O36</f>
        <v>#REF!</v>
      </c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5"/>
      <c r="AJ36" s="374"/>
      <c r="AK36" s="284" t="e">
        <f t="shared" si="0"/>
        <v>#REF!</v>
      </c>
      <c r="AL36" s="164" t="e">
        <f t="shared" si="3"/>
        <v>#REF!</v>
      </c>
      <c r="AM36" s="284" t="e">
        <f t="shared" si="4"/>
        <v>#REF!</v>
      </c>
      <c r="AN36" s="232"/>
      <c r="AO36" s="232"/>
      <c r="AP36" s="232"/>
      <c r="AQ36" s="232"/>
      <c r="AR36" s="232"/>
      <c r="AS36" s="232"/>
      <c r="AT36" s="72"/>
      <c r="AU36" s="41" t="e">
        <f t="shared" si="14"/>
        <v>#REF!</v>
      </c>
      <c r="AV36" s="42" t="e">
        <f t="shared" si="15"/>
        <v>#REF!</v>
      </c>
      <c r="AW36" s="96">
        <f t="shared" si="7"/>
        <v>0</v>
      </c>
      <c r="AX36" s="118" t="e">
        <f t="shared" si="10"/>
        <v>#REF!</v>
      </c>
      <c r="AY36" s="152" t="e">
        <f t="shared" si="5"/>
        <v>#REF!</v>
      </c>
    </row>
    <row r="37" spans="1:51" s="42" customFormat="1">
      <c r="A37" s="46"/>
      <c r="B37" s="47"/>
      <c r="C37" s="48"/>
      <c r="D37" s="48"/>
      <c r="E37" s="49" t="s">
        <v>38</v>
      </c>
      <c r="F37" s="83" t="s">
        <v>39</v>
      </c>
      <c r="G37" s="84">
        <v>8700000</v>
      </c>
      <c r="H37" s="84" t="e">
        <f>#REF!</f>
        <v>#REF!</v>
      </c>
      <c r="I37" s="84">
        <v>1457000</v>
      </c>
      <c r="J37" s="84" t="e">
        <f t="shared" si="31"/>
        <v>#REF!</v>
      </c>
      <c r="K37" s="84">
        <v>0</v>
      </c>
      <c r="L37" s="84"/>
      <c r="M37" s="84">
        <f t="shared" si="32"/>
        <v>0</v>
      </c>
      <c r="N37" s="84" t="e">
        <f t="shared" si="33"/>
        <v>#REF!</v>
      </c>
      <c r="O37" s="43"/>
      <c r="P37" s="43" t="e">
        <f t="shared" si="34"/>
        <v>#REF!</v>
      </c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5"/>
      <c r="AJ37" s="374"/>
      <c r="AK37" s="284" t="e">
        <f t="shared" si="0"/>
        <v>#REF!</v>
      </c>
      <c r="AL37" s="164" t="e">
        <f t="shared" si="3"/>
        <v>#REF!</v>
      </c>
      <c r="AM37" s="284" t="e">
        <f t="shared" si="4"/>
        <v>#REF!</v>
      </c>
      <c r="AN37" s="232"/>
      <c r="AO37" s="232"/>
      <c r="AP37" s="232"/>
      <c r="AQ37" s="232"/>
      <c r="AR37" s="232"/>
      <c r="AS37" s="232"/>
      <c r="AT37" s="72"/>
      <c r="AU37" s="41" t="e">
        <f t="shared" si="14"/>
        <v>#REF!</v>
      </c>
      <c r="AV37" s="42" t="e">
        <f t="shared" si="15"/>
        <v>#REF!</v>
      </c>
      <c r="AW37" s="96">
        <f t="shared" si="7"/>
        <v>1457000</v>
      </c>
      <c r="AX37" s="118" t="e">
        <f t="shared" si="10"/>
        <v>#REF!</v>
      </c>
      <c r="AY37" s="152" t="e">
        <f t="shared" si="5"/>
        <v>#REF!</v>
      </c>
    </row>
    <row r="38" spans="1:51" s="8" customFormat="1">
      <c r="A38" s="27"/>
      <c r="B38" s="4"/>
      <c r="C38" s="5"/>
      <c r="D38" s="5"/>
      <c r="E38" s="6"/>
      <c r="F38" s="85"/>
      <c r="G38" s="82"/>
      <c r="H38" s="82"/>
      <c r="I38" s="82"/>
      <c r="J38" s="82"/>
      <c r="K38" s="82"/>
      <c r="L38" s="82"/>
      <c r="M38" s="82"/>
      <c r="N38" s="82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7"/>
      <c r="AJ38" s="372"/>
      <c r="AK38" s="284">
        <f t="shared" si="0"/>
        <v>0</v>
      </c>
      <c r="AL38" s="164" t="b">
        <f t="shared" si="3"/>
        <v>1</v>
      </c>
      <c r="AM38" s="284">
        <f t="shared" si="4"/>
        <v>0</v>
      </c>
      <c r="AN38" s="164"/>
      <c r="AO38" s="164"/>
      <c r="AP38" s="164"/>
      <c r="AQ38" s="164"/>
      <c r="AR38" s="164"/>
      <c r="AS38" s="164"/>
      <c r="AT38" s="59"/>
      <c r="AU38" s="33">
        <f t="shared" si="14"/>
        <v>0</v>
      </c>
      <c r="AV38" s="8" t="b">
        <f t="shared" si="15"/>
        <v>1</v>
      </c>
      <c r="AW38" s="96">
        <f t="shared" si="7"/>
        <v>0</v>
      </c>
      <c r="AX38" s="118">
        <f t="shared" si="10"/>
        <v>0</v>
      </c>
      <c r="AY38" s="152" t="b">
        <f t="shared" si="5"/>
        <v>1</v>
      </c>
    </row>
    <row r="39" spans="1:51" s="8" customFormat="1">
      <c r="A39" s="28"/>
      <c r="B39" s="11"/>
      <c r="C39" s="12"/>
      <c r="D39" s="12"/>
      <c r="E39" s="13"/>
      <c r="F39" s="81"/>
      <c r="G39" s="102"/>
      <c r="H39" s="102"/>
      <c r="I39" s="102"/>
      <c r="J39" s="102"/>
      <c r="K39" s="102"/>
      <c r="L39" s="102"/>
      <c r="M39" s="102"/>
      <c r="N39" s="102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10"/>
      <c r="AJ39" s="372"/>
      <c r="AK39" s="284">
        <f t="shared" si="0"/>
        <v>0</v>
      </c>
      <c r="AL39" s="164" t="b">
        <f t="shared" si="3"/>
        <v>1</v>
      </c>
      <c r="AM39" s="284">
        <f t="shared" si="4"/>
        <v>0</v>
      </c>
      <c r="AN39" s="164"/>
      <c r="AO39" s="164"/>
      <c r="AP39" s="164"/>
      <c r="AQ39" s="164"/>
      <c r="AR39" s="164"/>
      <c r="AS39" s="164"/>
      <c r="AT39" s="59"/>
      <c r="AU39" s="33"/>
      <c r="AW39" s="96">
        <f t="shared" si="7"/>
        <v>0</v>
      </c>
      <c r="AX39" s="118">
        <f t="shared" si="10"/>
        <v>0</v>
      </c>
      <c r="AY39" s="152" t="b">
        <f t="shared" si="5"/>
        <v>1</v>
      </c>
    </row>
    <row r="40" spans="1:51" s="8" customFormat="1">
      <c r="A40" s="158"/>
      <c r="B40" s="159"/>
      <c r="C40" s="159"/>
      <c r="D40" s="159"/>
      <c r="E40" s="159"/>
      <c r="F40" s="160"/>
      <c r="G40" s="161"/>
      <c r="H40" s="161"/>
      <c r="I40" s="161"/>
      <c r="J40" s="161"/>
      <c r="K40" s="161"/>
      <c r="L40" s="161"/>
      <c r="M40" s="161"/>
      <c r="N40" s="161"/>
      <c r="O40" s="162"/>
      <c r="P40" s="162"/>
      <c r="Q40" s="162"/>
      <c r="R40" s="162"/>
      <c r="S40" s="162"/>
      <c r="T40" s="162"/>
      <c r="U40" s="162"/>
      <c r="V40" s="162"/>
      <c r="W40" s="162"/>
      <c r="X40" s="162"/>
      <c r="Y40" s="162"/>
      <c r="Z40" s="162"/>
      <c r="AA40" s="162"/>
      <c r="AB40" s="162"/>
      <c r="AC40" s="162"/>
      <c r="AD40" s="162"/>
      <c r="AE40" s="162"/>
      <c r="AF40" s="162"/>
      <c r="AG40" s="162"/>
      <c r="AH40" s="162"/>
      <c r="AI40" s="159"/>
      <c r="AJ40" s="372"/>
      <c r="AK40" s="284">
        <f t="shared" si="0"/>
        <v>0</v>
      </c>
      <c r="AL40" s="164" t="b">
        <f t="shared" si="3"/>
        <v>1</v>
      </c>
      <c r="AM40" s="284">
        <f t="shared" si="4"/>
        <v>0</v>
      </c>
      <c r="AN40" s="164"/>
      <c r="AO40" s="164"/>
      <c r="AP40" s="164"/>
      <c r="AQ40" s="164"/>
      <c r="AR40" s="164"/>
      <c r="AS40" s="164"/>
      <c r="AT40" s="59"/>
      <c r="AU40" s="33"/>
      <c r="AW40" s="96">
        <f t="shared" si="7"/>
        <v>0</v>
      </c>
      <c r="AX40" s="118">
        <f t="shared" si="10"/>
        <v>0</v>
      </c>
      <c r="AY40" s="152" t="b">
        <f t="shared" si="5"/>
        <v>1</v>
      </c>
    </row>
    <row r="41" spans="1:51" s="8" customFormat="1">
      <c r="A41" s="163"/>
      <c r="B41" s="14"/>
      <c r="C41" s="14"/>
      <c r="D41" s="14"/>
      <c r="E41" s="14"/>
      <c r="F41" s="164"/>
      <c r="G41" s="165"/>
      <c r="H41" s="165"/>
      <c r="I41" s="165"/>
      <c r="J41" s="165"/>
      <c r="K41" s="165"/>
      <c r="L41" s="165"/>
      <c r="M41" s="165"/>
      <c r="N41" s="165"/>
      <c r="O41" s="166"/>
      <c r="P41" s="166"/>
      <c r="Q41" s="166"/>
      <c r="R41" s="166"/>
      <c r="S41" s="166"/>
      <c r="T41" s="166"/>
      <c r="U41" s="166"/>
      <c r="V41" s="166"/>
      <c r="W41" s="166"/>
      <c r="X41" s="166"/>
      <c r="Y41" s="166"/>
      <c r="Z41" s="166"/>
      <c r="AA41" s="166"/>
      <c r="AB41" s="166"/>
      <c r="AC41" s="166"/>
      <c r="AD41" s="166"/>
      <c r="AE41" s="166"/>
      <c r="AF41" s="166"/>
      <c r="AG41" s="166"/>
      <c r="AH41" s="166"/>
      <c r="AI41" s="14"/>
      <c r="AJ41" s="372"/>
      <c r="AK41" s="284">
        <f t="shared" si="0"/>
        <v>0</v>
      </c>
      <c r="AL41" s="164" t="b">
        <f t="shared" si="3"/>
        <v>1</v>
      </c>
      <c r="AM41" s="284">
        <f t="shared" si="4"/>
        <v>0</v>
      </c>
      <c r="AN41" s="164"/>
      <c r="AO41" s="164"/>
      <c r="AP41" s="164"/>
      <c r="AQ41" s="164"/>
      <c r="AR41" s="164"/>
      <c r="AS41" s="164"/>
      <c r="AT41" s="59"/>
      <c r="AU41" s="33"/>
      <c r="AW41" s="96">
        <f t="shared" si="7"/>
        <v>0</v>
      </c>
      <c r="AX41" s="118">
        <f t="shared" si="10"/>
        <v>0</v>
      </c>
      <c r="AY41" s="152" t="b">
        <f t="shared" si="5"/>
        <v>1</v>
      </c>
    </row>
    <row r="42" spans="1:51" s="8" customFormat="1">
      <c r="A42" s="163"/>
      <c r="B42" s="14"/>
      <c r="C42" s="14"/>
      <c r="D42" s="14"/>
      <c r="E42" s="14"/>
      <c r="F42" s="164"/>
      <c r="G42" s="165"/>
      <c r="H42" s="165"/>
      <c r="I42" s="165"/>
      <c r="J42" s="165"/>
      <c r="K42" s="165"/>
      <c r="L42" s="165"/>
      <c r="M42" s="165"/>
      <c r="N42" s="165"/>
      <c r="O42" s="166"/>
      <c r="P42" s="166"/>
      <c r="Q42" s="166"/>
      <c r="R42" s="166"/>
      <c r="S42" s="166"/>
      <c r="T42" s="166"/>
      <c r="U42" s="166"/>
      <c r="V42" s="166"/>
      <c r="W42" s="166"/>
      <c r="X42" s="166"/>
      <c r="Y42" s="166"/>
      <c r="Z42" s="166"/>
      <c r="AA42" s="166"/>
      <c r="AB42" s="166"/>
      <c r="AC42" s="166"/>
      <c r="AD42" s="166"/>
      <c r="AE42" s="166"/>
      <c r="AF42" s="166"/>
      <c r="AG42" s="166"/>
      <c r="AH42" s="166"/>
      <c r="AI42" s="14"/>
      <c r="AJ42" s="372"/>
      <c r="AK42" s="284">
        <f t="shared" si="0"/>
        <v>0</v>
      </c>
      <c r="AL42" s="164" t="b">
        <f t="shared" si="3"/>
        <v>1</v>
      </c>
      <c r="AM42" s="284">
        <f t="shared" si="4"/>
        <v>0</v>
      </c>
      <c r="AN42" s="164"/>
      <c r="AO42" s="164"/>
      <c r="AP42" s="164"/>
      <c r="AQ42" s="164"/>
      <c r="AR42" s="164"/>
      <c r="AS42" s="164"/>
      <c r="AT42" s="59"/>
      <c r="AU42" s="33"/>
      <c r="AW42" s="96">
        <f t="shared" si="7"/>
        <v>0</v>
      </c>
      <c r="AX42" s="118">
        <f t="shared" si="10"/>
        <v>0</v>
      </c>
      <c r="AY42" s="152" t="b">
        <f t="shared" si="5"/>
        <v>1</v>
      </c>
    </row>
    <row r="43" spans="1:51" s="8" customFormat="1">
      <c r="A43" s="163"/>
      <c r="B43" s="14"/>
      <c r="C43" s="14"/>
      <c r="D43" s="14"/>
      <c r="E43" s="14"/>
      <c r="F43" s="164"/>
      <c r="G43" s="165"/>
      <c r="H43" s="165"/>
      <c r="I43" s="165"/>
      <c r="J43" s="165"/>
      <c r="K43" s="165"/>
      <c r="L43" s="165"/>
      <c r="M43" s="165"/>
      <c r="N43" s="165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166"/>
      <c r="Z43" s="166"/>
      <c r="AA43" s="166"/>
      <c r="AB43" s="166"/>
      <c r="AC43" s="166"/>
      <c r="AD43" s="166"/>
      <c r="AE43" s="166"/>
      <c r="AF43" s="166"/>
      <c r="AG43" s="166"/>
      <c r="AH43" s="166"/>
      <c r="AI43" s="14"/>
      <c r="AJ43" s="372"/>
      <c r="AK43" s="284">
        <f t="shared" si="0"/>
        <v>0</v>
      </c>
      <c r="AL43" s="164" t="b">
        <f t="shared" si="3"/>
        <v>1</v>
      </c>
      <c r="AM43" s="284">
        <f t="shared" si="4"/>
        <v>0</v>
      </c>
      <c r="AN43" s="164"/>
      <c r="AO43" s="164"/>
      <c r="AP43" s="164"/>
      <c r="AQ43" s="164"/>
      <c r="AR43" s="164"/>
      <c r="AS43" s="164"/>
      <c r="AT43" s="59"/>
      <c r="AU43" s="33"/>
      <c r="AW43" s="96">
        <f t="shared" si="7"/>
        <v>0</v>
      </c>
      <c r="AX43" s="118">
        <f t="shared" si="10"/>
        <v>0</v>
      </c>
      <c r="AY43" s="152" t="b">
        <f t="shared" si="5"/>
        <v>1</v>
      </c>
    </row>
    <row r="44" spans="1:51" s="8" customFormat="1">
      <c r="A44" s="163"/>
      <c r="B44" s="14"/>
      <c r="C44" s="14"/>
      <c r="D44" s="14"/>
      <c r="E44" s="14"/>
      <c r="F44" s="164"/>
      <c r="G44" s="165"/>
      <c r="H44" s="165"/>
      <c r="I44" s="165"/>
      <c r="J44" s="165"/>
      <c r="K44" s="165"/>
      <c r="L44" s="165"/>
      <c r="M44" s="165"/>
      <c r="N44" s="165"/>
      <c r="O44" s="166"/>
      <c r="P44" s="166"/>
      <c r="Q44" s="166"/>
      <c r="R44" s="166"/>
      <c r="S44" s="166"/>
      <c r="T44" s="166"/>
      <c r="U44" s="166"/>
      <c r="V44" s="166"/>
      <c r="W44" s="166"/>
      <c r="X44" s="166"/>
      <c r="Y44" s="166"/>
      <c r="Z44" s="166"/>
      <c r="AA44" s="166"/>
      <c r="AB44" s="166"/>
      <c r="AC44" s="166"/>
      <c r="AD44" s="166"/>
      <c r="AE44" s="166"/>
      <c r="AF44" s="166"/>
      <c r="AG44" s="166"/>
      <c r="AH44" s="166"/>
      <c r="AI44" s="14"/>
      <c r="AJ44" s="372"/>
      <c r="AK44" s="284">
        <f t="shared" si="0"/>
        <v>0</v>
      </c>
      <c r="AL44" s="164" t="b">
        <f t="shared" si="3"/>
        <v>1</v>
      </c>
      <c r="AM44" s="284">
        <f t="shared" si="4"/>
        <v>0</v>
      </c>
      <c r="AN44" s="164"/>
      <c r="AO44" s="164"/>
      <c r="AP44" s="164"/>
      <c r="AQ44" s="164"/>
      <c r="AR44" s="164"/>
      <c r="AS44" s="164"/>
      <c r="AT44" s="59"/>
      <c r="AU44" s="33"/>
      <c r="AW44" s="96">
        <f t="shared" si="7"/>
        <v>0</v>
      </c>
      <c r="AX44" s="118">
        <f t="shared" si="10"/>
        <v>0</v>
      </c>
      <c r="AY44" s="152" t="b">
        <f t="shared" si="5"/>
        <v>1</v>
      </c>
    </row>
    <row r="45" spans="1:51" s="8" customFormat="1">
      <c r="A45" s="163"/>
      <c r="B45" s="14"/>
      <c r="C45" s="14"/>
      <c r="D45" s="14"/>
      <c r="E45" s="14"/>
      <c r="F45" s="164"/>
      <c r="G45" s="165"/>
      <c r="H45" s="165"/>
      <c r="I45" s="165"/>
      <c r="J45" s="165"/>
      <c r="K45" s="165"/>
      <c r="L45" s="165"/>
      <c r="M45" s="165"/>
      <c r="N45" s="165"/>
      <c r="O45" s="166"/>
      <c r="P45" s="166"/>
      <c r="Q45" s="166"/>
      <c r="R45" s="166"/>
      <c r="S45" s="166"/>
      <c r="T45" s="166"/>
      <c r="U45" s="166"/>
      <c r="V45" s="166"/>
      <c r="W45" s="166"/>
      <c r="X45" s="166"/>
      <c r="Y45" s="166"/>
      <c r="Z45" s="166"/>
      <c r="AA45" s="166"/>
      <c r="AB45" s="166"/>
      <c r="AC45" s="166"/>
      <c r="AD45" s="166"/>
      <c r="AE45" s="166"/>
      <c r="AF45" s="166"/>
      <c r="AG45" s="166"/>
      <c r="AH45" s="166"/>
      <c r="AI45" s="14"/>
      <c r="AJ45" s="372"/>
      <c r="AK45" s="284">
        <f t="shared" si="0"/>
        <v>0</v>
      </c>
      <c r="AL45" s="164" t="b">
        <f t="shared" si="3"/>
        <v>1</v>
      </c>
      <c r="AM45" s="284">
        <f t="shared" si="4"/>
        <v>0</v>
      </c>
      <c r="AN45" s="164"/>
      <c r="AO45" s="164"/>
      <c r="AP45" s="164"/>
      <c r="AQ45" s="164"/>
      <c r="AR45" s="164"/>
      <c r="AS45" s="164"/>
      <c r="AT45" s="59"/>
      <c r="AU45" s="33"/>
      <c r="AW45" s="96">
        <f t="shared" si="7"/>
        <v>0</v>
      </c>
      <c r="AX45" s="118">
        <f t="shared" si="10"/>
        <v>0</v>
      </c>
      <c r="AY45" s="152" t="b">
        <f t="shared" si="5"/>
        <v>1</v>
      </c>
    </row>
    <row r="46" spans="1:51" s="8" customFormat="1">
      <c r="A46" s="163"/>
      <c r="B46" s="14"/>
      <c r="C46" s="14"/>
      <c r="D46" s="14"/>
      <c r="E46" s="14"/>
      <c r="F46" s="164"/>
      <c r="G46" s="165"/>
      <c r="H46" s="165"/>
      <c r="I46" s="165"/>
      <c r="J46" s="165"/>
      <c r="K46" s="165"/>
      <c r="L46" s="165"/>
      <c r="M46" s="165"/>
      <c r="N46" s="165"/>
      <c r="O46" s="166"/>
      <c r="P46" s="166"/>
      <c r="Q46" s="166"/>
      <c r="R46" s="166"/>
      <c r="S46" s="166"/>
      <c r="T46" s="166"/>
      <c r="U46" s="166"/>
      <c r="V46" s="166"/>
      <c r="W46" s="166"/>
      <c r="X46" s="166"/>
      <c r="Y46" s="166"/>
      <c r="Z46" s="166"/>
      <c r="AA46" s="166"/>
      <c r="AB46" s="166"/>
      <c r="AC46" s="166"/>
      <c r="AD46" s="166"/>
      <c r="AE46" s="166"/>
      <c r="AF46" s="166"/>
      <c r="AG46" s="166"/>
      <c r="AH46" s="166"/>
      <c r="AI46" s="14"/>
      <c r="AJ46" s="372"/>
      <c r="AK46" s="284">
        <f t="shared" si="0"/>
        <v>0</v>
      </c>
      <c r="AL46" s="164" t="b">
        <f t="shared" si="3"/>
        <v>1</v>
      </c>
      <c r="AM46" s="284">
        <f t="shared" si="4"/>
        <v>0</v>
      </c>
      <c r="AN46" s="164"/>
      <c r="AO46" s="164"/>
      <c r="AP46" s="164"/>
      <c r="AQ46" s="164"/>
      <c r="AR46" s="164"/>
      <c r="AS46" s="164"/>
      <c r="AT46" s="59"/>
      <c r="AU46" s="33"/>
      <c r="AW46" s="96">
        <f t="shared" si="7"/>
        <v>0</v>
      </c>
      <c r="AX46" s="118">
        <f t="shared" si="10"/>
        <v>0</v>
      </c>
      <c r="AY46" s="152" t="b">
        <f t="shared" si="5"/>
        <v>1</v>
      </c>
    </row>
    <row r="47" spans="1:51" s="8" customFormat="1">
      <c r="A47" s="163"/>
      <c r="B47" s="14"/>
      <c r="C47" s="14"/>
      <c r="D47" s="14"/>
      <c r="E47" s="14"/>
      <c r="F47" s="164"/>
      <c r="G47" s="165"/>
      <c r="H47" s="165"/>
      <c r="I47" s="165"/>
      <c r="J47" s="165"/>
      <c r="K47" s="165"/>
      <c r="L47" s="165"/>
      <c r="M47" s="165"/>
      <c r="N47" s="165"/>
      <c r="O47" s="166"/>
      <c r="P47" s="166"/>
      <c r="Q47" s="166"/>
      <c r="R47" s="166"/>
      <c r="S47" s="166"/>
      <c r="T47" s="166"/>
      <c r="U47" s="166"/>
      <c r="V47" s="166"/>
      <c r="W47" s="166"/>
      <c r="X47" s="166"/>
      <c r="Y47" s="166"/>
      <c r="Z47" s="166"/>
      <c r="AA47" s="166"/>
      <c r="AB47" s="166"/>
      <c r="AC47" s="166"/>
      <c r="AD47" s="166"/>
      <c r="AE47" s="166"/>
      <c r="AF47" s="166"/>
      <c r="AG47" s="166"/>
      <c r="AH47" s="166"/>
      <c r="AI47" s="14"/>
      <c r="AJ47" s="372"/>
      <c r="AK47" s="284">
        <f t="shared" si="0"/>
        <v>0</v>
      </c>
      <c r="AL47" s="164" t="b">
        <f t="shared" si="3"/>
        <v>1</v>
      </c>
      <c r="AM47" s="284">
        <f t="shared" si="4"/>
        <v>0</v>
      </c>
      <c r="AN47" s="164"/>
      <c r="AO47" s="164"/>
      <c r="AP47" s="164"/>
      <c r="AQ47" s="164"/>
      <c r="AR47" s="164"/>
      <c r="AS47" s="164"/>
      <c r="AT47" s="59"/>
      <c r="AU47" s="33"/>
      <c r="AW47" s="96"/>
      <c r="AX47" s="118"/>
      <c r="AY47" s="152"/>
    </row>
    <row r="48" spans="1:51" s="8" customFormat="1">
      <c r="A48" s="163"/>
      <c r="B48" s="14"/>
      <c r="C48" s="14"/>
      <c r="D48" s="14"/>
      <c r="E48" s="14"/>
      <c r="F48" s="164"/>
      <c r="G48" s="165"/>
      <c r="H48" s="165"/>
      <c r="I48" s="165"/>
      <c r="J48" s="165"/>
      <c r="K48" s="165"/>
      <c r="L48" s="165"/>
      <c r="M48" s="165"/>
      <c r="N48" s="165"/>
      <c r="O48" s="166"/>
      <c r="P48" s="166"/>
      <c r="Q48" s="166"/>
      <c r="R48" s="166"/>
      <c r="S48" s="166"/>
      <c r="T48" s="166"/>
      <c r="U48" s="166"/>
      <c r="V48" s="166"/>
      <c r="W48" s="166"/>
      <c r="X48" s="166"/>
      <c r="Y48" s="166"/>
      <c r="Z48" s="166"/>
      <c r="AA48" s="166"/>
      <c r="AB48" s="166"/>
      <c r="AC48" s="166"/>
      <c r="AD48" s="166"/>
      <c r="AE48" s="166"/>
      <c r="AF48" s="166"/>
      <c r="AG48" s="166"/>
      <c r="AH48" s="166"/>
      <c r="AI48" s="14"/>
      <c r="AJ48" s="372"/>
      <c r="AK48" s="284">
        <f t="shared" si="0"/>
        <v>0</v>
      </c>
      <c r="AL48" s="164" t="b">
        <f t="shared" si="3"/>
        <v>1</v>
      </c>
      <c r="AM48" s="284">
        <f t="shared" si="4"/>
        <v>0</v>
      </c>
      <c r="AN48" s="164"/>
      <c r="AO48" s="164"/>
      <c r="AP48" s="164"/>
      <c r="AQ48" s="164"/>
      <c r="AR48" s="164"/>
      <c r="AS48" s="164"/>
      <c r="AT48" s="59"/>
      <c r="AU48" s="33"/>
      <c r="AW48" s="96"/>
      <c r="AX48" s="118"/>
      <c r="AY48" s="152"/>
    </row>
    <row r="49" spans="1:51" s="8" customFormat="1">
      <c r="A49" s="163"/>
      <c r="B49" s="14"/>
      <c r="C49" s="14"/>
      <c r="D49" s="14"/>
      <c r="E49" s="14"/>
      <c r="F49" s="164"/>
      <c r="G49" s="165"/>
      <c r="H49" s="165"/>
      <c r="I49" s="165"/>
      <c r="J49" s="165"/>
      <c r="K49" s="165"/>
      <c r="L49" s="165"/>
      <c r="M49" s="165"/>
      <c r="N49" s="165"/>
      <c r="O49" s="166"/>
      <c r="P49" s="166"/>
      <c r="Q49" s="166"/>
      <c r="R49" s="166"/>
      <c r="S49" s="166"/>
      <c r="T49" s="166"/>
      <c r="U49" s="166"/>
      <c r="V49" s="166"/>
      <c r="W49" s="166"/>
      <c r="X49" s="166"/>
      <c r="Y49" s="166"/>
      <c r="Z49" s="166"/>
      <c r="AA49" s="166"/>
      <c r="AB49" s="166"/>
      <c r="AC49" s="166"/>
      <c r="AD49" s="166"/>
      <c r="AE49" s="166"/>
      <c r="AF49" s="166"/>
      <c r="AG49" s="166"/>
      <c r="AH49" s="166"/>
      <c r="AI49" s="14"/>
      <c r="AJ49" s="372"/>
      <c r="AK49" s="284">
        <f t="shared" si="0"/>
        <v>0</v>
      </c>
      <c r="AL49" s="164" t="b">
        <f t="shared" si="3"/>
        <v>1</v>
      </c>
      <c r="AM49" s="284">
        <f t="shared" si="4"/>
        <v>0</v>
      </c>
      <c r="AN49" s="164"/>
      <c r="AO49" s="164"/>
      <c r="AP49" s="164"/>
      <c r="AQ49" s="164"/>
      <c r="AR49" s="164"/>
      <c r="AS49" s="164"/>
      <c r="AT49" s="59"/>
      <c r="AU49" s="33"/>
      <c r="AW49" s="96"/>
      <c r="AX49" s="118"/>
      <c r="AY49" s="152"/>
    </row>
    <row r="50" spans="1:51" s="8" customFormat="1">
      <c r="A50" s="163"/>
      <c r="B50" s="14"/>
      <c r="C50" s="14"/>
      <c r="D50" s="14"/>
      <c r="E50" s="14"/>
      <c r="F50" s="164"/>
      <c r="G50" s="165"/>
      <c r="H50" s="165"/>
      <c r="I50" s="165"/>
      <c r="J50" s="165"/>
      <c r="K50" s="165"/>
      <c r="L50" s="165"/>
      <c r="M50" s="165"/>
      <c r="N50" s="165"/>
      <c r="O50" s="166"/>
      <c r="P50" s="166"/>
      <c r="Q50" s="166"/>
      <c r="R50" s="166"/>
      <c r="S50" s="166"/>
      <c r="T50" s="166"/>
      <c r="U50" s="166"/>
      <c r="V50" s="166"/>
      <c r="W50" s="166"/>
      <c r="X50" s="166"/>
      <c r="Y50" s="166"/>
      <c r="Z50" s="166"/>
      <c r="AA50" s="166"/>
      <c r="AB50" s="166"/>
      <c r="AC50" s="166"/>
      <c r="AD50" s="166"/>
      <c r="AE50" s="166"/>
      <c r="AF50" s="166"/>
      <c r="AG50" s="166"/>
      <c r="AH50" s="166"/>
      <c r="AI50" s="14"/>
      <c r="AJ50" s="372"/>
      <c r="AK50" s="284">
        <f t="shared" si="0"/>
        <v>0</v>
      </c>
      <c r="AL50" s="164" t="b">
        <f t="shared" si="3"/>
        <v>1</v>
      </c>
      <c r="AM50" s="284">
        <f t="shared" si="4"/>
        <v>0</v>
      </c>
      <c r="AN50" s="164"/>
      <c r="AO50" s="164"/>
      <c r="AP50" s="164"/>
      <c r="AQ50" s="164"/>
      <c r="AR50" s="164"/>
      <c r="AS50" s="164"/>
      <c r="AT50" s="59"/>
      <c r="AU50" s="33"/>
      <c r="AW50" s="96">
        <f t="shared" si="7"/>
        <v>0</v>
      </c>
      <c r="AX50" s="118">
        <f t="shared" si="10"/>
        <v>0</v>
      </c>
      <c r="AY50" s="152" t="b">
        <f t="shared" si="5"/>
        <v>1</v>
      </c>
    </row>
    <row r="51" spans="1:51" s="8" customFormat="1">
      <c r="A51" s="163"/>
      <c r="B51" s="14"/>
      <c r="C51" s="14"/>
      <c r="D51" s="14"/>
      <c r="E51" s="14"/>
      <c r="F51" s="164"/>
      <c r="G51" s="165"/>
      <c r="H51" s="165"/>
      <c r="I51" s="165"/>
      <c r="J51" s="165"/>
      <c r="K51" s="165"/>
      <c r="L51" s="165"/>
      <c r="M51" s="165"/>
      <c r="N51" s="165"/>
      <c r="O51" s="166"/>
      <c r="P51" s="166"/>
      <c r="Q51" s="166"/>
      <c r="R51" s="166"/>
      <c r="S51" s="166"/>
      <c r="T51" s="166"/>
      <c r="U51" s="166"/>
      <c r="V51" s="166"/>
      <c r="W51" s="166"/>
      <c r="X51" s="166"/>
      <c r="Y51" s="166"/>
      <c r="Z51" s="166"/>
      <c r="AA51" s="166"/>
      <c r="AB51" s="166"/>
      <c r="AC51" s="166"/>
      <c r="AD51" s="166"/>
      <c r="AE51" s="166"/>
      <c r="AF51" s="166"/>
      <c r="AG51" s="166"/>
      <c r="AH51" s="166"/>
      <c r="AI51" s="14"/>
      <c r="AJ51" s="372"/>
      <c r="AK51" s="284"/>
      <c r="AL51" s="164"/>
      <c r="AM51" s="284"/>
      <c r="AN51" s="164"/>
      <c r="AO51" s="164"/>
      <c r="AP51" s="164"/>
      <c r="AQ51" s="164"/>
      <c r="AR51" s="164"/>
      <c r="AS51" s="164"/>
      <c r="AT51" s="59"/>
      <c r="AU51" s="33"/>
      <c r="AW51" s="96"/>
      <c r="AX51" s="118"/>
      <c r="AY51" s="152"/>
    </row>
    <row r="52" spans="1:51" s="8" customFormat="1">
      <c r="A52" s="163"/>
      <c r="B52" s="14"/>
      <c r="C52" s="14"/>
      <c r="D52" s="14"/>
      <c r="E52" s="14"/>
      <c r="F52" s="164"/>
      <c r="G52" s="165"/>
      <c r="H52" s="165"/>
      <c r="I52" s="165"/>
      <c r="J52" s="165"/>
      <c r="K52" s="165"/>
      <c r="L52" s="165"/>
      <c r="M52" s="165"/>
      <c r="N52" s="165"/>
      <c r="O52" s="166"/>
      <c r="P52" s="166"/>
      <c r="Q52" s="166"/>
      <c r="R52" s="166"/>
      <c r="S52" s="166"/>
      <c r="T52" s="166"/>
      <c r="U52" s="166"/>
      <c r="V52" s="166"/>
      <c r="W52" s="166"/>
      <c r="X52" s="166"/>
      <c r="Y52" s="166"/>
      <c r="Z52" s="166"/>
      <c r="AA52" s="166"/>
      <c r="AB52" s="166"/>
      <c r="AC52" s="166"/>
      <c r="AD52" s="166"/>
      <c r="AE52" s="166"/>
      <c r="AF52" s="166"/>
      <c r="AG52" s="166"/>
      <c r="AH52" s="166"/>
      <c r="AI52" s="14"/>
      <c r="AJ52" s="372"/>
      <c r="AK52" s="284"/>
      <c r="AL52" s="164"/>
      <c r="AM52" s="284"/>
      <c r="AN52" s="164"/>
      <c r="AO52" s="164"/>
      <c r="AP52" s="164"/>
      <c r="AQ52" s="164"/>
      <c r="AR52" s="164"/>
      <c r="AS52" s="164"/>
      <c r="AT52" s="59"/>
      <c r="AU52" s="33"/>
      <c r="AW52" s="96"/>
      <c r="AX52" s="118"/>
      <c r="AY52" s="152"/>
    </row>
    <row r="53" spans="1:51" s="8" customFormat="1">
      <c r="A53" s="163"/>
      <c r="B53" s="14"/>
      <c r="C53" s="14"/>
      <c r="D53" s="14"/>
      <c r="E53" s="14"/>
      <c r="F53" s="164"/>
      <c r="G53" s="165"/>
      <c r="H53" s="165"/>
      <c r="I53" s="165"/>
      <c r="J53" s="165"/>
      <c r="K53" s="165"/>
      <c r="L53" s="165"/>
      <c r="M53" s="165"/>
      <c r="N53" s="165"/>
      <c r="O53" s="166"/>
      <c r="P53" s="166"/>
      <c r="Q53" s="166"/>
      <c r="R53" s="166"/>
      <c r="S53" s="166"/>
      <c r="T53" s="166"/>
      <c r="U53" s="166"/>
      <c r="V53" s="166"/>
      <c r="W53" s="166"/>
      <c r="X53" s="166"/>
      <c r="Y53" s="166"/>
      <c r="Z53" s="166"/>
      <c r="AA53" s="166"/>
      <c r="AB53" s="166"/>
      <c r="AC53" s="166"/>
      <c r="AD53" s="166"/>
      <c r="AE53" s="166"/>
      <c r="AF53" s="166"/>
      <c r="AG53" s="166"/>
      <c r="AH53" s="166"/>
      <c r="AI53" s="14"/>
      <c r="AJ53" s="372"/>
      <c r="AK53" s="284"/>
      <c r="AL53" s="164"/>
      <c r="AM53" s="284"/>
      <c r="AN53" s="164"/>
      <c r="AO53" s="164"/>
      <c r="AP53" s="164"/>
      <c r="AQ53" s="164"/>
      <c r="AR53" s="164"/>
      <c r="AS53" s="164"/>
      <c r="AT53" s="59"/>
      <c r="AU53" s="33"/>
      <c r="AW53" s="96"/>
      <c r="AX53" s="118"/>
      <c r="AY53" s="152"/>
    </row>
    <row r="54" spans="1:51" s="8" customFormat="1">
      <c r="A54" s="163"/>
      <c r="B54" s="14"/>
      <c r="C54" s="14"/>
      <c r="D54" s="14"/>
      <c r="E54" s="14"/>
      <c r="F54" s="164"/>
      <c r="G54" s="165"/>
      <c r="H54" s="165"/>
      <c r="I54" s="165"/>
      <c r="J54" s="165"/>
      <c r="K54" s="165"/>
      <c r="L54" s="165"/>
      <c r="M54" s="165"/>
      <c r="N54" s="165"/>
      <c r="O54" s="166"/>
      <c r="P54" s="166"/>
      <c r="Q54" s="166"/>
      <c r="R54" s="166"/>
      <c r="S54" s="166"/>
      <c r="T54" s="166"/>
      <c r="U54" s="166"/>
      <c r="V54" s="166"/>
      <c r="W54" s="166"/>
      <c r="X54" s="166"/>
      <c r="Y54" s="166"/>
      <c r="Z54" s="166"/>
      <c r="AA54" s="166"/>
      <c r="AB54" s="166"/>
      <c r="AC54" s="166"/>
      <c r="AD54" s="166"/>
      <c r="AE54" s="166"/>
      <c r="AF54" s="166"/>
      <c r="AG54" s="166"/>
      <c r="AH54" s="166"/>
      <c r="AI54" s="14"/>
      <c r="AJ54" s="372"/>
      <c r="AK54" s="284">
        <f t="shared" si="0"/>
        <v>0</v>
      </c>
      <c r="AL54" s="164" t="b">
        <f t="shared" si="3"/>
        <v>1</v>
      </c>
      <c r="AM54" s="284">
        <f t="shared" si="4"/>
        <v>0</v>
      </c>
      <c r="AN54" s="164"/>
      <c r="AO54" s="164"/>
      <c r="AP54" s="164"/>
      <c r="AQ54" s="164"/>
      <c r="AR54" s="164"/>
      <c r="AS54" s="164"/>
      <c r="AT54" s="59"/>
      <c r="AU54" s="33"/>
      <c r="AW54" s="96">
        <f t="shared" si="7"/>
        <v>0</v>
      </c>
      <c r="AX54" s="118">
        <f t="shared" si="10"/>
        <v>0</v>
      </c>
      <c r="AY54" s="152" t="b">
        <f t="shared" si="5"/>
        <v>1</v>
      </c>
    </row>
    <row r="55" spans="1:51" s="8" customFormat="1">
      <c r="A55" s="163"/>
      <c r="B55" s="14"/>
      <c r="C55" s="14"/>
      <c r="D55" s="14"/>
      <c r="E55" s="14"/>
      <c r="F55" s="164"/>
      <c r="G55" s="165"/>
      <c r="H55" s="165"/>
      <c r="I55" s="165"/>
      <c r="J55" s="165"/>
      <c r="K55" s="165"/>
      <c r="L55" s="165"/>
      <c r="M55" s="165"/>
      <c r="N55" s="165"/>
      <c r="O55" s="166"/>
      <c r="P55" s="166"/>
      <c r="Q55" s="166"/>
      <c r="R55" s="166"/>
      <c r="S55" s="166"/>
      <c r="T55" s="166"/>
      <c r="U55" s="166"/>
      <c r="V55" s="166"/>
      <c r="W55" s="166"/>
      <c r="X55" s="166"/>
      <c r="Y55" s="166"/>
      <c r="Z55" s="166"/>
      <c r="AA55" s="166"/>
      <c r="AB55" s="166"/>
      <c r="AC55" s="166"/>
      <c r="AD55" s="166"/>
      <c r="AE55" s="166"/>
      <c r="AF55" s="166"/>
      <c r="AG55" s="166"/>
      <c r="AH55" s="166"/>
      <c r="AI55" s="14"/>
      <c r="AJ55" s="372"/>
      <c r="AK55" s="284">
        <f t="shared" si="0"/>
        <v>0</v>
      </c>
      <c r="AL55" s="164" t="b">
        <f t="shared" si="3"/>
        <v>1</v>
      </c>
      <c r="AM55" s="284">
        <f t="shared" si="4"/>
        <v>0</v>
      </c>
      <c r="AN55" s="164"/>
      <c r="AO55" s="164"/>
      <c r="AP55" s="164"/>
      <c r="AQ55" s="164"/>
      <c r="AR55" s="164"/>
      <c r="AS55" s="164"/>
      <c r="AT55" s="59"/>
      <c r="AU55" s="33"/>
      <c r="AW55" s="96"/>
      <c r="AX55" s="118"/>
      <c r="AY55" s="152"/>
    </row>
    <row r="56" spans="1:51" s="8" customFormat="1">
      <c r="A56" s="163"/>
      <c r="B56" s="14"/>
      <c r="C56" s="14"/>
      <c r="D56" s="14"/>
      <c r="E56" s="14"/>
      <c r="F56" s="164"/>
      <c r="G56" s="165"/>
      <c r="H56" s="165"/>
      <c r="I56" s="165"/>
      <c r="J56" s="165"/>
      <c r="K56" s="165"/>
      <c r="L56" s="165"/>
      <c r="M56" s="165"/>
      <c r="N56" s="165"/>
      <c r="O56" s="166"/>
      <c r="P56" s="166"/>
      <c r="Q56" s="166"/>
      <c r="R56" s="166"/>
      <c r="S56" s="166"/>
      <c r="T56" s="166"/>
      <c r="U56" s="166"/>
      <c r="V56" s="166"/>
      <c r="W56" s="166"/>
      <c r="X56" s="166"/>
      <c r="Y56" s="166"/>
      <c r="Z56" s="166"/>
      <c r="AA56" s="166"/>
      <c r="AB56" s="166"/>
      <c r="AC56" s="166"/>
      <c r="AD56" s="166"/>
      <c r="AE56" s="166"/>
      <c r="AF56" s="166"/>
      <c r="AG56" s="166"/>
      <c r="AH56" s="166"/>
      <c r="AI56" s="14"/>
      <c r="AJ56" s="372"/>
      <c r="AK56" s="284">
        <f t="shared" si="0"/>
        <v>0</v>
      </c>
      <c r="AL56" s="164" t="b">
        <f t="shared" si="3"/>
        <v>1</v>
      </c>
      <c r="AM56" s="284">
        <f t="shared" si="4"/>
        <v>0</v>
      </c>
      <c r="AN56" s="164"/>
      <c r="AO56" s="164"/>
      <c r="AP56" s="164"/>
      <c r="AQ56" s="164"/>
      <c r="AR56" s="164"/>
      <c r="AS56" s="164"/>
      <c r="AT56" s="59"/>
      <c r="AU56" s="33"/>
      <c r="AW56" s="96">
        <f t="shared" si="7"/>
        <v>0</v>
      </c>
      <c r="AX56" s="118">
        <f t="shared" si="10"/>
        <v>0</v>
      </c>
      <c r="AY56" s="152" t="b">
        <f t="shared" si="5"/>
        <v>1</v>
      </c>
    </row>
    <row r="57" spans="1:51" s="8" customFormat="1">
      <c r="A57" s="163"/>
      <c r="B57" s="14"/>
      <c r="C57" s="14"/>
      <c r="D57" s="14"/>
      <c r="E57" s="14"/>
      <c r="F57" s="164"/>
      <c r="G57" s="165"/>
      <c r="H57" s="165"/>
      <c r="I57" s="165"/>
      <c r="J57" s="165"/>
      <c r="K57" s="165"/>
      <c r="L57" s="165"/>
      <c r="M57" s="165"/>
      <c r="N57" s="165"/>
      <c r="O57" s="166"/>
      <c r="P57" s="166"/>
      <c r="Q57" s="166"/>
      <c r="R57" s="166"/>
      <c r="S57" s="166"/>
      <c r="T57" s="166"/>
      <c r="U57" s="166"/>
      <c r="V57" s="166"/>
      <c r="W57" s="166"/>
      <c r="X57" s="166"/>
      <c r="Y57" s="166"/>
      <c r="Z57" s="166"/>
      <c r="AA57" s="166"/>
      <c r="AB57" s="166"/>
      <c r="AC57" s="166"/>
      <c r="AD57" s="166"/>
      <c r="AE57" s="166"/>
      <c r="AF57" s="166"/>
      <c r="AG57" s="166"/>
      <c r="AH57" s="166"/>
      <c r="AI57" s="14"/>
      <c r="AJ57" s="372"/>
      <c r="AK57" s="284">
        <f t="shared" si="0"/>
        <v>0</v>
      </c>
      <c r="AL57" s="164" t="b">
        <f t="shared" si="3"/>
        <v>1</v>
      </c>
      <c r="AM57" s="284">
        <f t="shared" si="4"/>
        <v>0</v>
      </c>
      <c r="AN57" s="164"/>
      <c r="AO57" s="164"/>
      <c r="AP57" s="164"/>
      <c r="AQ57" s="164"/>
      <c r="AR57" s="164"/>
      <c r="AS57" s="164"/>
      <c r="AT57" s="59"/>
      <c r="AU57" s="33"/>
      <c r="AW57" s="96">
        <f t="shared" si="7"/>
        <v>0</v>
      </c>
      <c r="AX57" s="118">
        <f t="shared" si="10"/>
        <v>0</v>
      </c>
      <c r="AY57" s="152" t="b">
        <f t="shared" si="5"/>
        <v>1</v>
      </c>
    </row>
    <row r="58" spans="1:51" s="8" customFormat="1">
      <c r="A58" s="163"/>
      <c r="B58" s="14"/>
      <c r="C58" s="14"/>
      <c r="D58" s="14"/>
      <c r="E58" s="14"/>
      <c r="F58" s="164"/>
      <c r="G58" s="165"/>
      <c r="H58" s="165"/>
      <c r="I58" s="165"/>
      <c r="J58" s="165"/>
      <c r="K58" s="165"/>
      <c r="L58" s="165"/>
      <c r="M58" s="165"/>
      <c r="N58" s="165"/>
      <c r="O58" s="166"/>
      <c r="P58" s="166"/>
      <c r="Q58" s="166"/>
      <c r="R58" s="166"/>
      <c r="S58" s="166"/>
      <c r="T58" s="166"/>
      <c r="U58" s="166"/>
      <c r="V58" s="166"/>
      <c r="W58" s="166"/>
      <c r="X58" s="166"/>
      <c r="Y58" s="166"/>
      <c r="Z58" s="166"/>
      <c r="AA58" s="166"/>
      <c r="AB58" s="166"/>
      <c r="AC58" s="166"/>
      <c r="AD58" s="166"/>
      <c r="AE58" s="166"/>
      <c r="AF58" s="166"/>
      <c r="AG58" s="166"/>
      <c r="AH58" s="166"/>
      <c r="AI58" s="14"/>
      <c r="AJ58" s="372"/>
      <c r="AK58" s="284">
        <f t="shared" si="0"/>
        <v>0</v>
      </c>
      <c r="AL58" s="164" t="b">
        <f t="shared" si="3"/>
        <v>1</v>
      </c>
      <c r="AM58" s="284">
        <f t="shared" si="4"/>
        <v>0</v>
      </c>
      <c r="AN58" s="164"/>
      <c r="AO58" s="164"/>
      <c r="AP58" s="164"/>
      <c r="AQ58" s="164"/>
      <c r="AR58" s="164"/>
      <c r="AS58" s="164"/>
      <c r="AT58" s="59"/>
      <c r="AU58" s="33"/>
      <c r="AW58" s="96">
        <f t="shared" si="7"/>
        <v>0</v>
      </c>
      <c r="AX58" s="118">
        <f t="shared" si="10"/>
        <v>0</v>
      </c>
      <c r="AY58" s="152" t="b">
        <f t="shared" si="5"/>
        <v>1</v>
      </c>
    </row>
    <row r="59" spans="1:51" s="8" customFormat="1">
      <c r="A59" s="167"/>
      <c r="B59" s="168"/>
      <c r="C59" s="168"/>
      <c r="D59" s="168"/>
      <c r="E59" s="168"/>
      <c r="F59" s="169"/>
      <c r="G59" s="170"/>
      <c r="H59" s="170"/>
      <c r="I59" s="170"/>
      <c r="J59" s="170"/>
      <c r="K59" s="170"/>
      <c r="L59" s="170"/>
      <c r="M59" s="170"/>
      <c r="N59" s="170"/>
      <c r="O59" s="171"/>
      <c r="P59" s="171"/>
      <c r="Q59" s="171"/>
      <c r="R59" s="171"/>
      <c r="S59" s="171"/>
      <c r="T59" s="171"/>
      <c r="U59" s="171"/>
      <c r="V59" s="171"/>
      <c r="W59" s="171"/>
      <c r="X59" s="171"/>
      <c r="Y59" s="171"/>
      <c r="Z59" s="171"/>
      <c r="AA59" s="171"/>
      <c r="AB59" s="171"/>
      <c r="AC59" s="171"/>
      <c r="AD59" s="171"/>
      <c r="AE59" s="171"/>
      <c r="AF59" s="171"/>
      <c r="AG59" s="171"/>
      <c r="AH59" s="171"/>
      <c r="AI59" s="168"/>
      <c r="AJ59" s="372"/>
      <c r="AK59" s="284">
        <f t="shared" si="0"/>
        <v>0</v>
      </c>
      <c r="AL59" s="164" t="b">
        <f t="shared" si="3"/>
        <v>1</v>
      </c>
      <c r="AM59" s="284">
        <f t="shared" si="4"/>
        <v>0</v>
      </c>
      <c r="AN59" s="164"/>
      <c r="AO59" s="164"/>
      <c r="AP59" s="164"/>
      <c r="AQ59" s="164"/>
      <c r="AR59" s="164"/>
      <c r="AS59" s="164"/>
      <c r="AT59" s="59"/>
      <c r="AU59" s="33"/>
      <c r="AW59" s="96">
        <f t="shared" si="7"/>
        <v>0</v>
      </c>
      <c r="AX59" s="118">
        <f t="shared" si="10"/>
        <v>0</v>
      </c>
      <c r="AY59" s="152" t="b">
        <f t="shared" si="5"/>
        <v>1</v>
      </c>
    </row>
    <row r="60" spans="1:51" s="3" customFormat="1">
      <c r="A60" s="632" t="s">
        <v>0</v>
      </c>
      <c r="B60" s="632" t="s">
        <v>1</v>
      </c>
      <c r="C60" s="632"/>
      <c r="D60" s="632"/>
      <c r="E60" s="632"/>
      <c r="F60" s="632" t="s">
        <v>3</v>
      </c>
      <c r="G60" s="632" t="s">
        <v>4</v>
      </c>
      <c r="H60" s="637" t="s">
        <v>229</v>
      </c>
      <c r="I60" s="638"/>
      <c r="J60" s="638"/>
      <c r="K60" s="638"/>
      <c r="L60" s="638"/>
      <c r="M60" s="638"/>
      <c r="N60" s="638"/>
      <c r="O60" s="638"/>
      <c r="P60" s="638"/>
      <c r="Q60" s="638"/>
      <c r="R60" s="638"/>
      <c r="S60" s="638"/>
      <c r="T60" s="638"/>
      <c r="U60" s="638"/>
      <c r="V60" s="638"/>
      <c r="W60" s="638"/>
      <c r="X60" s="638"/>
      <c r="Y60" s="638"/>
      <c r="Z60" s="638"/>
      <c r="AA60" s="638"/>
      <c r="AB60" s="638"/>
      <c r="AC60" s="638"/>
      <c r="AD60" s="638"/>
      <c r="AE60" s="638"/>
      <c r="AF60" s="638"/>
      <c r="AG60" s="638"/>
      <c r="AH60" s="639"/>
      <c r="AI60" s="632" t="s">
        <v>11</v>
      </c>
      <c r="AJ60" s="367"/>
      <c r="AK60" s="284" t="e">
        <f t="shared" si="0"/>
        <v>#VALUE!</v>
      </c>
      <c r="AL60" s="164" t="e">
        <f t="shared" si="3"/>
        <v>#VALUE!</v>
      </c>
      <c r="AM60" s="284" t="e">
        <f t="shared" si="4"/>
        <v>#VALUE!</v>
      </c>
      <c r="AN60" s="310"/>
      <c r="AO60" s="310"/>
      <c r="AP60" s="310"/>
      <c r="AQ60" s="310"/>
      <c r="AR60" s="310"/>
      <c r="AS60" s="310"/>
      <c r="AT60" s="296"/>
      <c r="AW60" s="96">
        <f t="shared" si="7"/>
        <v>0</v>
      </c>
      <c r="AX60" s="118" t="e">
        <f t="shared" si="10"/>
        <v>#VALUE!</v>
      </c>
      <c r="AY60" s="152" t="e">
        <f t="shared" si="5"/>
        <v>#VALUE!</v>
      </c>
    </row>
    <row r="61" spans="1:51" s="3" customFormat="1">
      <c r="A61" s="633"/>
      <c r="B61" s="633"/>
      <c r="C61" s="633"/>
      <c r="D61" s="633"/>
      <c r="E61" s="633"/>
      <c r="F61" s="633"/>
      <c r="G61" s="633"/>
      <c r="H61" s="682" t="s">
        <v>5</v>
      </c>
      <c r="I61" s="683"/>
      <c r="J61" s="684"/>
      <c r="K61" s="685" t="s">
        <v>6</v>
      </c>
      <c r="L61" s="686"/>
      <c r="M61" s="687"/>
      <c r="N61" s="688" t="s">
        <v>7</v>
      </c>
      <c r="O61" s="689"/>
      <c r="P61" s="690"/>
      <c r="Q61" s="634" t="s">
        <v>8</v>
      </c>
      <c r="R61" s="635"/>
      <c r="S61" s="636"/>
      <c r="T61" s="634" t="s">
        <v>9</v>
      </c>
      <c r="U61" s="635"/>
      <c r="V61" s="636"/>
      <c r="W61" s="637" t="s">
        <v>10</v>
      </c>
      <c r="X61" s="638"/>
      <c r="Y61" s="639"/>
      <c r="Z61" s="637" t="s">
        <v>240</v>
      </c>
      <c r="AA61" s="638"/>
      <c r="AB61" s="639"/>
      <c r="AC61" s="637" t="s">
        <v>241</v>
      </c>
      <c r="AD61" s="638"/>
      <c r="AE61" s="639"/>
      <c r="AF61" s="634" t="s">
        <v>246</v>
      </c>
      <c r="AG61" s="635"/>
      <c r="AH61" s="636"/>
      <c r="AI61" s="633"/>
      <c r="AJ61" s="375"/>
      <c r="AK61" s="284" t="e">
        <f>H61+K61+N61+Q61+T61+#REF!+#REF!+#REF!+AF61</f>
        <v>#VALUE!</v>
      </c>
      <c r="AL61" s="164" t="e">
        <f t="shared" si="3"/>
        <v>#VALUE!</v>
      </c>
      <c r="AM61" s="284" t="e">
        <f t="shared" si="4"/>
        <v>#VALUE!</v>
      </c>
      <c r="AN61" s="311"/>
      <c r="AO61" s="311"/>
      <c r="AP61" s="311"/>
      <c r="AQ61" s="311"/>
      <c r="AR61" s="311"/>
      <c r="AS61" s="311"/>
      <c r="AT61" s="152"/>
      <c r="AW61" s="96" t="e">
        <f>I61+L61+O61+R61+U61+W61</f>
        <v>#VALUE!</v>
      </c>
      <c r="AX61" s="118" t="e">
        <f>H61+K61+N61+Q61+T61+#REF!</f>
        <v>#VALUE!</v>
      </c>
      <c r="AY61" s="152" t="e">
        <f t="shared" si="5"/>
        <v>#VALUE!</v>
      </c>
    </row>
    <row r="62" spans="1:51">
      <c r="A62" s="142"/>
      <c r="B62" s="143"/>
      <c r="C62" s="144"/>
      <c r="D62" s="144"/>
      <c r="E62" s="145"/>
      <c r="F62" s="146"/>
      <c r="G62" s="146"/>
      <c r="H62" s="402" t="s">
        <v>237</v>
      </c>
      <c r="I62" s="141" t="s">
        <v>238</v>
      </c>
      <c r="J62" s="403" t="s">
        <v>235</v>
      </c>
      <c r="K62" s="402" t="s">
        <v>237</v>
      </c>
      <c r="L62" s="141" t="s">
        <v>238</v>
      </c>
      <c r="M62" s="403" t="s">
        <v>235</v>
      </c>
      <c r="N62" s="402" t="s">
        <v>237</v>
      </c>
      <c r="O62" s="141" t="s">
        <v>238</v>
      </c>
      <c r="P62" s="403" t="s">
        <v>235</v>
      </c>
      <c r="Q62" s="402" t="s">
        <v>237</v>
      </c>
      <c r="R62" s="141" t="s">
        <v>238</v>
      </c>
      <c r="S62" s="403" t="s">
        <v>235</v>
      </c>
      <c r="T62" s="402" t="s">
        <v>237</v>
      </c>
      <c r="U62" s="141" t="s">
        <v>238</v>
      </c>
      <c r="V62" s="403" t="s">
        <v>235</v>
      </c>
      <c r="W62" s="402" t="s">
        <v>237</v>
      </c>
      <c r="X62" s="141" t="s">
        <v>238</v>
      </c>
      <c r="Y62" s="403" t="s">
        <v>235</v>
      </c>
      <c r="Z62" s="402" t="s">
        <v>237</v>
      </c>
      <c r="AA62" s="141" t="s">
        <v>238</v>
      </c>
      <c r="AB62" s="403" t="s">
        <v>235</v>
      </c>
      <c r="AC62" s="402" t="s">
        <v>237</v>
      </c>
      <c r="AD62" s="141" t="s">
        <v>238</v>
      </c>
      <c r="AE62" s="403" t="s">
        <v>235</v>
      </c>
      <c r="AF62" s="402" t="s">
        <v>237</v>
      </c>
      <c r="AG62" s="141" t="s">
        <v>238</v>
      </c>
      <c r="AH62" s="403" t="s">
        <v>235</v>
      </c>
      <c r="AI62" s="146"/>
      <c r="AJ62" s="376"/>
      <c r="AK62" s="284" t="e">
        <f t="shared" si="0"/>
        <v>#VALUE!</v>
      </c>
      <c r="AL62" s="164" t="e">
        <f t="shared" si="3"/>
        <v>#VALUE!</v>
      </c>
      <c r="AM62" s="284" t="e">
        <f t="shared" si="4"/>
        <v>#VALUE!</v>
      </c>
      <c r="AN62" s="278"/>
      <c r="AO62" s="278"/>
      <c r="AP62" s="278"/>
      <c r="AQ62" s="278"/>
      <c r="AR62" s="278"/>
      <c r="AS62" s="278"/>
      <c r="AW62" s="96" t="e">
        <f t="shared" si="7"/>
        <v>#VALUE!</v>
      </c>
      <c r="AX62" s="118" t="e">
        <f t="shared" si="10"/>
        <v>#VALUE!</v>
      </c>
      <c r="AY62" s="152" t="e">
        <f t="shared" si="5"/>
        <v>#VALUE!</v>
      </c>
    </row>
    <row r="63" spans="1:51">
      <c r="A63" s="147"/>
      <c r="B63" s="148"/>
      <c r="C63" s="149"/>
      <c r="D63" s="149"/>
      <c r="E63" s="150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  <c r="U63" s="151"/>
      <c r="V63" s="151"/>
      <c r="W63" s="151"/>
      <c r="X63" s="151"/>
      <c r="Y63" s="151"/>
      <c r="Z63" s="151"/>
      <c r="AA63" s="151"/>
      <c r="AB63" s="151"/>
      <c r="AC63" s="151"/>
      <c r="AD63" s="151"/>
      <c r="AE63" s="151"/>
      <c r="AF63" s="151"/>
      <c r="AG63" s="151"/>
      <c r="AH63" s="151"/>
      <c r="AI63" s="151"/>
      <c r="AJ63" s="376"/>
      <c r="AK63" s="284">
        <f t="shared" si="0"/>
        <v>0</v>
      </c>
      <c r="AL63" s="164" t="b">
        <f t="shared" si="3"/>
        <v>1</v>
      </c>
      <c r="AM63" s="284">
        <f t="shared" si="4"/>
        <v>0</v>
      </c>
      <c r="AN63" s="278"/>
      <c r="AO63" s="278"/>
      <c r="AP63" s="278"/>
      <c r="AQ63" s="278"/>
      <c r="AR63" s="278"/>
      <c r="AS63" s="278"/>
      <c r="AV63" s="42" t="b">
        <f t="shared" ref="AV63" si="35">G63=AU63</f>
        <v>1</v>
      </c>
      <c r="AW63" s="96">
        <f t="shared" si="7"/>
        <v>0</v>
      </c>
      <c r="AX63" s="118">
        <f t="shared" si="10"/>
        <v>0</v>
      </c>
      <c r="AY63" s="152" t="b">
        <f t="shared" si="5"/>
        <v>1</v>
      </c>
    </row>
    <row r="64" spans="1:51" s="110" customFormat="1">
      <c r="A64" s="107"/>
      <c r="B64" s="108" t="s">
        <v>22</v>
      </c>
      <c r="C64" s="630" t="s">
        <v>40</v>
      </c>
      <c r="D64" s="630"/>
      <c r="E64" s="631"/>
      <c r="F64" s="109" t="s">
        <v>137</v>
      </c>
      <c r="G64" s="92" t="e">
        <f>G65+G74</f>
        <v>#REF!</v>
      </c>
      <c r="H64" s="92" t="e">
        <f t="shared" ref="H64:AH64" si="36">H65+H74</f>
        <v>#REF!</v>
      </c>
      <c r="I64" s="92" t="e">
        <f t="shared" si="36"/>
        <v>#REF!</v>
      </c>
      <c r="J64" s="92" t="e">
        <f t="shared" si="36"/>
        <v>#REF!</v>
      </c>
      <c r="K64" s="92" t="e">
        <f t="shared" si="36"/>
        <v>#REF!</v>
      </c>
      <c r="L64" s="92" t="e">
        <f t="shared" si="36"/>
        <v>#REF!</v>
      </c>
      <c r="M64" s="92" t="e">
        <f t="shared" si="36"/>
        <v>#REF!</v>
      </c>
      <c r="N64" s="92" t="e">
        <f t="shared" si="36"/>
        <v>#REF!</v>
      </c>
      <c r="O64" s="92">
        <f t="shared" si="36"/>
        <v>0</v>
      </c>
      <c r="P64" s="92" t="e">
        <f t="shared" si="36"/>
        <v>#REF!</v>
      </c>
      <c r="Q64" s="92">
        <f t="shared" si="36"/>
        <v>0</v>
      </c>
      <c r="R64" s="92">
        <f t="shared" si="36"/>
        <v>0</v>
      </c>
      <c r="S64" s="92">
        <f t="shared" si="36"/>
        <v>0</v>
      </c>
      <c r="T64" s="92">
        <f t="shared" si="36"/>
        <v>0</v>
      </c>
      <c r="U64" s="92">
        <f t="shared" si="36"/>
        <v>0</v>
      </c>
      <c r="V64" s="92">
        <f t="shared" si="36"/>
        <v>0</v>
      </c>
      <c r="W64" s="92">
        <f t="shared" si="36"/>
        <v>0</v>
      </c>
      <c r="X64" s="92">
        <f t="shared" si="36"/>
        <v>0</v>
      </c>
      <c r="Y64" s="92">
        <f t="shared" si="36"/>
        <v>0</v>
      </c>
      <c r="Z64" s="92">
        <f t="shared" si="36"/>
        <v>0</v>
      </c>
      <c r="AA64" s="92">
        <f t="shared" si="36"/>
        <v>0</v>
      </c>
      <c r="AB64" s="92">
        <f t="shared" si="36"/>
        <v>0</v>
      </c>
      <c r="AC64" s="92">
        <f t="shared" si="36"/>
        <v>0</v>
      </c>
      <c r="AD64" s="92">
        <f t="shared" si="36"/>
        <v>0</v>
      </c>
      <c r="AE64" s="92">
        <f t="shared" si="36"/>
        <v>0</v>
      </c>
      <c r="AF64" s="92">
        <f t="shared" si="36"/>
        <v>0</v>
      </c>
      <c r="AG64" s="92">
        <f t="shared" si="36"/>
        <v>0</v>
      </c>
      <c r="AH64" s="92">
        <f t="shared" si="36"/>
        <v>0</v>
      </c>
      <c r="AI64" s="109"/>
      <c r="AJ64" s="373"/>
      <c r="AK64" s="284" t="e">
        <f t="shared" si="0"/>
        <v>#REF!</v>
      </c>
      <c r="AL64" s="164" t="e">
        <f t="shared" si="3"/>
        <v>#REF!</v>
      </c>
      <c r="AM64" s="284" t="e">
        <f t="shared" si="4"/>
        <v>#REF!</v>
      </c>
      <c r="AN64" s="221"/>
      <c r="AO64" s="221"/>
      <c r="AP64" s="221"/>
      <c r="AQ64" s="221"/>
      <c r="AR64" s="221"/>
      <c r="AS64" s="221"/>
      <c r="AT64" s="236"/>
      <c r="AU64" s="113" t="e">
        <f t="shared" si="14"/>
        <v>#REF!</v>
      </c>
      <c r="AV64" s="114" t="e">
        <f t="shared" si="15"/>
        <v>#REF!</v>
      </c>
      <c r="AW64" s="96" t="e">
        <f t="shared" si="7"/>
        <v>#REF!</v>
      </c>
      <c r="AX64" s="118" t="e">
        <f t="shared" si="10"/>
        <v>#REF!</v>
      </c>
      <c r="AY64" s="152" t="e">
        <f t="shared" si="5"/>
        <v>#REF!</v>
      </c>
    </row>
    <row r="65" spans="1:51" s="59" customFormat="1">
      <c r="A65" s="342"/>
      <c r="B65" s="343"/>
      <c r="C65" s="344"/>
      <c r="D65" s="647" t="s">
        <v>14</v>
      </c>
      <c r="E65" s="648"/>
      <c r="F65" s="81" t="s">
        <v>131</v>
      </c>
      <c r="G65" s="82" t="e">
        <f>SUM(G66:G73)</f>
        <v>#REF!</v>
      </c>
      <c r="H65" s="82" t="e">
        <f t="shared" ref="H65:Q65" si="37">SUM(H66:H73)</f>
        <v>#REF!</v>
      </c>
      <c r="I65" s="82" t="e">
        <f t="shared" si="37"/>
        <v>#REF!</v>
      </c>
      <c r="J65" s="82" t="e">
        <f t="shared" si="37"/>
        <v>#REF!</v>
      </c>
      <c r="K65" s="82">
        <f t="shared" si="37"/>
        <v>124360000</v>
      </c>
      <c r="L65" s="82">
        <f t="shared" si="37"/>
        <v>124360000</v>
      </c>
      <c r="M65" s="82">
        <f t="shared" si="37"/>
        <v>0</v>
      </c>
      <c r="N65" s="82" t="e">
        <f t="shared" si="37"/>
        <v>#REF!</v>
      </c>
      <c r="O65" s="82">
        <f t="shared" si="37"/>
        <v>0</v>
      </c>
      <c r="P65" s="82" t="e">
        <f t="shared" si="37"/>
        <v>#REF!</v>
      </c>
      <c r="Q65" s="82">
        <f t="shared" si="37"/>
        <v>0</v>
      </c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5"/>
      <c r="AJ65" s="372"/>
      <c r="AK65" s="284" t="e">
        <f t="shared" si="0"/>
        <v>#REF!</v>
      </c>
      <c r="AL65" s="164" t="e">
        <f t="shared" si="3"/>
        <v>#REF!</v>
      </c>
      <c r="AM65" s="284" t="e">
        <f t="shared" si="4"/>
        <v>#REF!</v>
      </c>
      <c r="AN65" s="164"/>
      <c r="AO65" s="164"/>
      <c r="AP65" s="164"/>
      <c r="AQ65" s="164"/>
      <c r="AR65" s="164"/>
      <c r="AS65" s="164"/>
      <c r="AU65" s="341" t="e">
        <f t="shared" si="14"/>
        <v>#REF!</v>
      </c>
      <c r="AV65" s="59" t="e">
        <f t="shared" si="15"/>
        <v>#REF!</v>
      </c>
      <c r="AW65" s="335" t="e">
        <f t="shared" si="7"/>
        <v>#REF!</v>
      </c>
      <c r="AX65" s="336" t="e">
        <f t="shared" si="10"/>
        <v>#REF!</v>
      </c>
      <c r="AY65" s="152" t="e">
        <f t="shared" si="5"/>
        <v>#REF!</v>
      </c>
    </row>
    <row r="66" spans="1:51" s="72" customFormat="1" ht="30">
      <c r="A66" s="345"/>
      <c r="B66" s="346"/>
      <c r="C66" s="347"/>
      <c r="D66" s="347"/>
      <c r="E66" s="67" t="s">
        <v>41</v>
      </c>
      <c r="F66" s="83" t="s">
        <v>42</v>
      </c>
      <c r="G66" s="84" t="e">
        <f>#REF!</f>
        <v>#REF!</v>
      </c>
      <c r="H66" s="84" t="e">
        <f>#REF!</f>
        <v>#REF!</v>
      </c>
      <c r="I66" s="84" t="e">
        <f>#REF!</f>
        <v>#REF!</v>
      </c>
      <c r="J66" s="84" t="e">
        <f>H66-I66</f>
        <v>#REF!</v>
      </c>
      <c r="K66" s="84">
        <v>5400000</v>
      </c>
      <c r="L66" s="84">
        <v>5400000</v>
      </c>
      <c r="M66" s="84">
        <f>K66-L66</f>
        <v>0</v>
      </c>
      <c r="N66" s="84" t="e">
        <f>G66-H66-K66</f>
        <v>#REF!</v>
      </c>
      <c r="O66" s="84"/>
      <c r="P66" s="84" t="e">
        <f>N66-O66</f>
        <v>#REF!</v>
      </c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  <c r="AD66" s="84"/>
      <c r="AE66" s="84"/>
      <c r="AF66" s="84"/>
      <c r="AG66" s="84"/>
      <c r="AH66" s="84"/>
      <c r="AI66" s="83"/>
      <c r="AJ66" s="374"/>
      <c r="AK66" s="284" t="e">
        <f t="shared" si="0"/>
        <v>#REF!</v>
      </c>
      <c r="AL66" s="164" t="e">
        <f t="shared" si="3"/>
        <v>#REF!</v>
      </c>
      <c r="AM66" s="284" t="e">
        <f t="shared" si="4"/>
        <v>#REF!</v>
      </c>
      <c r="AN66" s="232"/>
      <c r="AO66" s="232"/>
      <c r="AP66" s="232"/>
      <c r="AQ66" s="232"/>
      <c r="AR66" s="232"/>
      <c r="AS66" s="232"/>
      <c r="AU66" s="335" t="e">
        <f t="shared" si="14"/>
        <v>#REF!</v>
      </c>
      <c r="AV66" s="72" t="e">
        <f t="shared" si="15"/>
        <v>#REF!</v>
      </c>
      <c r="AW66" s="335" t="e">
        <f t="shared" si="7"/>
        <v>#REF!</v>
      </c>
      <c r="AX66" s="336" t="e">
        <f t="shared" si="10"/>
        <v>#REF!</v>
      </c>
      <c r="AY66" s="152" t="e">
        <f t="shared" si="5"/>
        <v>#REF!</v>
      </c>
    </row>
    <row r="67" spans="1:51" s="72" customFormat="1">
      <c r="A67" s="345"/>
      <c r="B67" s="346"/>
      <c r="C67" s="347"/>
      <c r="D67" s="347"/>
      <c r="E67" s="348" t="s">
        <v>43</v>
      </c>
      <c r="F67" s="83" t="s">
        <v>44</v>
      </c>
      <c r="G67" s="84" t="e">
        <f>#REF!</f>
        <v>#REF!</v>
      </c>
      <c r="H67" s="84" t="e">
        <f>#REF!</f>
        <v>#REF!</v>
      </c>
      <c r="I67" s="84" t="e">
        <f>#REF!</f>
        <v>#REF!</v>
      </c>
      <c r="J67" s="84" t="e">
        <f t="shared" ref="J67:J81" si="38">H67-I67</f>
        <v>#REF!</v>
      </c>
      <c r="K67" s="84">
        <v>20200000</v>
      </c>
      <c r="L67" s="84">
        <v>20200000</v>
      </c>
      <c r="M67" s="84">
        <f t="shared" ref="M67:M73" si="39">K67-L67</f>
        <v>0</v>
      </c>
      <c r="N67" s="84" t="e">
        <f t="shared" ref="N67:N73" si="40">G67-H67-K67</f>
        <v>#REF!</v>
      </c>
      <c r="O67" s="84"/>
      <c r="P67" s="84" t="e">
        <f t="shared" ref="P67:P73" si="41">N67-O67</f>
        <v>#REF!</v>
      </c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  <c r="AB67" s="84"/>
      <c r="AC67" s="84"/>
      <c r="AD67" s="84"/>
      <c r="AE67" s="84"/>
      <c r="AF67" s="84"/>
      <c r="AG67" s="84"/>
      <c r="AH67" s="84"/>
      <c r="AI67" s="83"/>
      <c r="AJ67" s="374"/>
      <c r="AK67" s="284" t="e">
        <f t="shared" si="0"/>
        <v>#REF!</v>
      </c>
      <c r="AL67" s="164" t="e">
        <f t="shared" si="3"/>
        <v>#REF!</v>
      </c>
      <c r="AM67" s="284" t="e">
        <f t="shared" si="4"/>
        <v>#REF!</v>
      </c>
      <c r="AN67" s="232"/>
      <c r="AO67" s="232"/>
      <c r="AP67" s="232"/>
      <c r="AQ67" s="232"/>
      <c r="AR67" s="232"/>
      <c r="AS67" s="232"/>
      <c r="AU67" s="335" t="e">
        <f t="shared" si="14"/>
        <v>#REF!</v>
      </c>
      <c r="AV67" s="72" t="e">
        <f t="shared" si="15"/>
        <v>#REF!</v>
      </c>
      <c r="AW67" s="335" t="e">
        <f t="shared" si="7"/>
        <v>#REF!</v>
      </c>
      <c r="AX67" s="336" t="e">
        <f t="shared" si="10"/>
        <v>#REF!</v>
      </c>
      <c r="AY67" s="152" t="e">
        <f t="shared" si="5"/>
        <v>#REF!</v>
      </c>
    </row>
    <row r="68" spans="1:51" s="72" customFormat="1" ht="30">
      <c r="A68" s="345"/>
      <c r="B68" s="346"/>
      <c r="C68" s="347"/>
      <c r="D68" s="347"/>
      <c r="E68" s="349" t="s">
        <v>45</v>
      </c>
      <c r="F68" s="83" t="s">
        <v>46</v>
      </c>
      <c r="G68" s="84">
        <v>45900000</v>
      </c>
      <c r="H68" s="84" t="e">
        <f>#REF!</f>
        <v>#REF!</v>
      </c>
      <c r="I68" s="84" t="e">
        <f>#REF!</f>
        <v>#REF!</v>
      </c>
      <c r="J68" s="84" t="e">
        <f t="shared" si="38"/>
        <v>#REF!</v>
      </c>
      <c r="K68" s="84">
        <v>20700000</v>
      </c>
      <c r="L68" s="84">
        <v>20700000</v>
      </c>
      <c r="M68" s="84">
        <f t="shared" si="39"/>
        <v>0</v>
      </c>
      <c r="N68" s="84" t="e">
        <f t="shared" si="40"/>
        <v>#REF!</v>
      </c>
      <c r="O68" s="84"/>
      <c r="P68" s="84" t="e">
        <f t="shared" si="41"/>
        <v>#REF!</v>
      </c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3"/>
      <c r="AJ68" s="374"/>
      <c r="AK68" s="284" t="e">
        <f t="shared" si="0"/>
        <v>#REF!</v>
      </c>
      <c r="AL68" s="164" t="e">
        <f t="shared" si="3"/>
        <v>#REF!</v>
      </c>
      <c r="AM68" s="284" t="e">
        <f t="shared" si="4"/>
        <v>#REF!</v>
      </c>
      <c r="AN68" s="232"/>
      <c r="AO68" s="232"/>
      <c r="AP68" s="232"/>
      <c r="AQ68" s="232"/>
      <c r="AR68" s="232"/>
      <c r="AS68" s="232"/>
      <c r="AU68" s="335" t="e">
        <f t="shared" si="14"/>
        <v>#REF!</v>
      </c>
      <c r="AV68" s="72" t="e">
        <f t="shared" si="15"/>
        <v>#REF!</v>
      </c>
      <c r="AW68" s="335" t="e">
        <f t="shared" si="7"/>
        <v>#REF!</v>
      </c>
      <c r="AX68" s="336" t="e">
        <f t="shared" si="10"/>
        <v>#REF!</v>
      </c>
      <c r="AY68" s="152" t="e">
        <f t="shared" si="5"/>
        <v>#REF!</v>
      </c>
    </row>
    <row r="69" spans="1:51" s="72" customFormat="1">
      <c r="A69" s="345"/>
      <c r="B69" s="346"/>
      <c r="C69" s="347"/>
      <c r="D69" s="347"/>
      <c r="E69" s="348" t="s">
        <v>47</v>
      </c>
      <c r="F69" s="83" t="s">
        <v>48</v>
      </c>
      <c r="G69" s="84">
        <v>51000000</v>
      </c>
      <c r="H69" s="84" t="e">
        <f>#REF!</f>
        <v>#REF!</v>
      </c>
      <c r="I69" s="84" t="e">
        <f>#REF!</f>
        <v>#REF!</v>
      </c>
      <c r="J69" s="84" t="e">
        <f t="shared" si="38"/>
        <v>#REF!</v>
      </c>
      <c r="K69" s="84">
        <v>27900000</v>
      </c>
      <c r="L69" s="84">
        <v>27900000</v>
      </c>
      <c r="M69" s="84">
        <f t="shared" si="39"/>
        <v>0</v>
      </c>
      <c r="N69" s="84" t="e">
        <f t="shared" si="40"/>
        <v>#REF!</v>
      </c>
      <c r="O69" s="84"/>
      <c r="P69" s="84" t="e">
        <f t="shared" si="41"/>
        <v>#REF!</v>
      </c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4"/>
      <c r="AE69" s="84"/>
      <c r="AF69" s="84"/>
      <c r="AG69" s="84"/>
      <c r="AH69" s="84"/>
      <c r="AI69" s="83"/>
      <c r="AJ69" s="374"/>
      <c r="AK69" s="284" t="e">
        <f t="shared" si="0"/>
        <v>#REF!</v>
      </c>
      <c r="AL69" s="164" t="e">
        <f t="shared" si="3"/>
        <v>#REF!</v>
      </c>
      <c r="AM69" s="284" t="e">
        <f t="shared" si="4"/>
        <v>#REF!</v>
      </c>
      <c r="AN69" s="232"/>
      <c r="AO69" s="232"/>
      <c r="AP69" s="232"/>
      <c r="AQ69" s="232"/>
      <c r="AR69" s="232"/>
      <c r="AS69" s="232"/>
      <c r="AU69" s="335" t="e">
        <f t="shared" si="14"/>
        <v>#REF!</v>
      </c>
      <c r="AV69" s="72" t="e">
        <f t="shared" si="15"/>
        <v>#REF!</v>
      </c>
      <c r="AW69" s="335" t="e">
        <f t="shared" si="7"/>
        <v>#REF!</v>
      </c>
      <c r="AX69" s="336" t="e">
        <f t="shared" si="10"/>
        <v>#REF!</v>
      </c>
      <c r="AY69" s="152" t="e">
        <f t="shared" si="5"/>
        <v>#REF!</v>
      </c>
    </row>
    <row r="70" spans="1:51" s="72" customFormat="1">
      <c r="A70" s="345"/>
      <c r="B70" s="346"/>
      <c r="C70" s="347"/>
      <c r="D70" s="347"/>
      <c r="E70" s="348" t="s">
        <v>49</v>
      </c>
      <c r="F70" s="83" t="s">
        <v>50</v>
      </c>
      <c r="G70" s="84" t="e">
        <f>#REF!</f>
        <v>#REF!</v>
      </c>
      <c r="H70" s="84" t="e">
        <f>#REF!</f>
        <v>#REF!</v>
      </c>
      <c r="I70" s="84" t="e">
        <f>#REF!</f>
        <v>#REF!</v>
      </c>
      <c r="J70" s="84" t="e">
        <f t="shared" si="38"/>
        <v>#REF!</v>
      </c>
      <c r="K70" s="84">
        <v>8400000</v>
      </c>
      <c r="L70" s="84">
        <v>8400000</v>
      </c>
      <c r="M70" s="84">
        <f t="shared" si="39"/>
        <v>0</v>
      </c>
      <c r="N70" s="84" t="e">
        <f t="shared" si="40"/>
        <v>#REF!</v>
      </c>
      <c r="O70" s="84"/>
      <c r="P70" s="84" t="e">
        <f t="shared" si="41"/>
        <v>#REF!</v>
      </c>
      <c r="Q70" s="84"/>
      <c r="R70" s="84"/>
      <c r="S70" s="84"/>
      <c r="T70" s="84"/>
      <c r="U70" s="84"/>
      <c r="V70" s="84"/>
      <c r="W70" s="84"/>
      <c r="X70" s="84"/>
      <c r="Y70" s="84"/>
      <c r="Z70" s="84"/>
      <c r="AA70" s="84"/>
      <c r="AB70" s="84"/>
      <c r="AC70" s="84"/>
      <c r="AD70" s="84"/>
      <c r="AE70" s="84"/>
      <c r="AF70" s="84"/>
      <c r="AG70" s="84"/>
      <c r="AH70" s="84"/>
      <c r="AI70" s="83"/>
      <c r="AJ70" s="374"/>
      <c r="AK70" s="284" t="e">
        <f t="shared" si="0"/>
        <v>#REF!</v>
      </c>
      <c r="AL70" s="164" t="e">
        <f t="shared" si="3"/>
        <v>#REF!</v>
      </c>
      <c r="AM70" s="284" t="e">
        <f t="shared" si="4"/>
        <v>#REF!</v>
      </c>
      <c r="AN70" s="232"/>
      <c r="AO70" s="232"/>
      <c r="AP70" s="232"/>
      <c r="AQ70" s="232"/>
      <c r="AR70" s="232"/>
      <c r="AS70" s="232"/>
      <c r="AU70" s="335" t="e">
        <f t="shared" si="14"/>
        <v>#REF!</v>
      </c>
      <c r="AV70" s="72" t="e">
        <f t="shared" si="15"/>
        <v>#REF!</v>
      </c>
      <c r="AW70" s="335" t="e">
        <f t="shared" si="7"/>
        <v>#REF!</v>
      </c>
      <c r="AX70" s="336" t="e">
        <f t="shared" si="10"/>
        <v>#REF!</v>
      </c>
      <c r="AY70" s="152" t="e">
        <f t="shared" si="5"/>
        <v>#REF!</v>
      </c>
    </row>
    <row r="71" spans="1:51" s="72" customFormat="1" ht="30">
      <c r="A71" s="345"/>
      <c r="B71" s="346"/>
      <c r="C71" s="347"/>
      <c r="D71" s="347"/>
      <c r="E71" s="348" t="s">
        <v>51</v>
      </c>
      <c r="F71" s="83" t="s">
        <v>52</v>
      </c>
      <c r="G71" s="84" t="e">
        <f>#REF!</f>
        <v>#REF!</v>
      </c>
      <c r="H71" s="84" t="e">
        <f>#REF!</f>
        <v>#REF!</v>
      </c>
      <c r="I71" s="84" t="e">
        <f>#REF!</f>
        <v>#REF!</v>
      </c>
      <c r="J71" s="84" t="e">
        <f t="shared" si="38"/>
        <v>#REF!</v>
      </c>
      <c r="K71" s="84">
        <v>5400000</v>
      </c>
      <c r="L71" s="84">
        <v>5400000</v>
      </c>
      <c r="M71" s="84">
        <f t="shared" si="39"/>
        <v>0</v>
      </c>
      <c r="N71" s="84" t="e">
        <f t="shared" si="40"/>
        <v>#REF!</v>
      </c>
      <c r="O71" s="84"/>
      <c r="P71" s="84" t="e">
        <f t="shared" si="41"/>
        <v>#REF!</v>
      </c>
      <c r="Q71" s="84"/>
      <c r="R71" s="84"/>
      <c r="S71" s="84"/>
      <c r="T71" s="84"/>
      <c r="U71" s="84"/>
      <c r="V71" s="84"/>
      <c r="W71" s="84"/>
      <c r="X71" s="84"/>
      <c r="Y71" s="84"/>
      <c r="Z71" s="84"/>
      <c r="AA71" s="84"/>
      <c r="AB71" s="84"/>
      <c r="AC71" s="84"/>
      <c r="AD71" s="84"/>
      <c r="AE71" s="84"/>
      <c r="AF71" s="84"/>
      <c r="AG71" s="84"/>
      <c r="AH71" s="84"/>
      <c r="AI71" s="83"/>
      <c r="AJ71" s="374"/>
      <c r="AK71" s="284" t="e">
        <f t="shared" si="0"/>
        <v>#REF!</v>
      </c>
      <c r="AL71" s="164" t="e">
        <f t="shared" si="3"/>
        <v>#REF!</v>
      </c>
      <c r="AM71" s="284" t="e">
        <f t="shared" si="4"/>
        <v>#REF!</v>
      </c>
      <c r="AN71" s="232"/>
      <c r="AO71" s="232"/>
      <c r="AP71" s="232"/>
      <c r="AQ71" s="232"/>
      <c r="AR71" s="232"/>
      <c r="AS71" s="232"/>
      <c r="AU71" s="335" t="e">
        <f t="shared" si="14"/>
        <v>#REF!</v>
      </c>
      <c r="AV71" s="72" t="e">
        <f t="shared" si="15"/>
        <v>#REF!</v>
      </c>
      <c r="AW71" s="335" t="e">
        <f t="shared" si="7"/>
        <v>#REF!</v>
      </c>
      <c r="AX71" s="336" t="e">
        <f t="shared" si="10"/>
        <v>#REF!</v>
      </c>
      <c r="AY71" s="152" t="e">
        <f t="shared" si="5"/>
        <v>#REF!</v>
      </c>
    </row>
    <row r="72" spans="1:51" s="72" customFormat="1" ht="30">
      <c r="A72" s="345"/>
      <c r="B72" s="346"/>
      <c r="C72" s="347"/>
      <c r="D72" s="347"/>
      <c r="E72" s="348" t="s">
        <v>53</v>
      </c>
      <c r="F72" s="83" t="s">
        <v>54</v>
      </c>
      <c r="G72" s="86" t="e">
        <f>#REF!</f>
        <v>#REF!</v>
      </c>
      <c r="H72" s="84" t="e">
        <f>#REF!</f>
        <v>#REF!</v>
      </c>
      <c r="I72" s="84" t="e">
        <f>#REF!</f>
        <v>#REF!</v>
      </c>
      <c r="J72" s="84" t="e">
        <f>H72-I72</f>
        <v>#REF!</v>
      </c>
      <c r="K72" s="84">
        <v>10200000</v>
      </c>
      <c r="L72" s="84">
        <v>10200000</v>
      </c>
      <c r="M72" s="84">
        <f t="shared" si="39"/>
        <v>0</v>
      </c>
      <c r="N72" s="84" t="e">
        <f t="shared" si="40"/>
        <v>#REF!</v>
      </c>
      <c r="O72" s="84"/>
      <c r="P72" s="84" t="e">
        <f t="shared" si="41"/>
        <v>#REF!</v>
      </c>
      <c r="Q72" s="84"/>
      <c r="R72" s="84"/>
      <c r="S72" s="84"/>
      <c r="T72" s="84"/>
      <c r="U72" s="84"/>
      <c r="V72" s="84"/>
      <c r="W72" s="84"/>
      <c r="X72" s="84"/>
      <c r="Y72" s="84"/>
      <c r="Z72" s="84"/>
      <c r="AA72" s="84"/>
      <c r="AB72" s="84"/>
      <c r="AC72" s="84"/>
      <c r="AD72" s="84"/>
      <c r="AE72" s="84"/>
      <c r="AF72" s="84"/>
      <c r="AG72" s="84"/>
      <c r="AH72" s="84"/>
      <c r="AI72" s="83"/>
      <c r="AJ72" s="374"/>
      <c r="AK72" s="284" t="e">
        <f t="shared" si="0"/>
        <v>#REF!</v>
      </c>
      <c r="AL72" s="164" t="e">
        <f t="shared" si="3"/>
        <v>#REF!</v>
      </c>
      <c r="AM72" s="284" t="e">
        <f t="shared" si="4"/>
        <v>#REF!</v>
      </c>
      <c r="AN72" s="232"/>
      <c r="AO72" s="232"/>
      <c r="AP72" s="232"/>
      <c r="AQ72" s="232"/>
      <c r="AR72" s="232"/>
      <c r="AS72" s="232"/>
      <c r="AU72" s="335" t="e">
        <f t="shared" si="14"/>
        <v>#REF!</v>
      </c>
      <c r="AV72" s="72" t="e">
        <f t="shared" si="15"/>
        <v>#REF!</v>
      </c>
      <c r="AW72" s="335" t="e">
        <f t="shared" si="7"/>
        <v>#REF!</v>
      </c>
      <c r="AX72" s="336" t="e">
        <f t="shared" si="10"/>
        <v>#REF!</v>
      </c>
      <c r="AY72" s="152" t="e">
        <f t="shared" si="5"/>
        <v>#REF!</v>
      </c>
    </row>
    <row r="73" spans="1:51" s="72" customFormat="1">
      <c r="A73" s="332"/>
      <c r="B73" s="333"/>
      <c r="C73" s="334"/>
      <c r="D73" s="347"/>
      <c r="E73" s="246" t="s">
        <v>166</v>
      </c>
      <c r="F73" s="245" t="s">
        <v>167</v>
      </c>
      <c r="G73" s="241">
        <v>98660000</v>
      </c>
      <c r="H73" s="84" t="e">
        <f>#REF!</f>
        <v>#REF!</v>
      </c>
      <c r="I73" s="70"/>
      <c r="J73" s="84" t="e">
        <f t="shared" si="38"/>
        <v>#REF!</v>
      </c>
      <c r="K73" s="84">
        <v>26160000</v>
      </c>
      <c r="L73" s="84">
        <v>26160000</v>
      </c>
      <c r="M73" s="84">
        <f t="shared" si="39"/>
        <v>0</v>
      </c>
      <c r="N73" s="84" t="e">
        <f t="shared" si="40"/>
        <v>#REF!</v>
      </c>
      <c r="O73" s="70"/>
      <c r="P73" s="84" t="e">
        <f t="shared" si="41"/>
        <v>#REF!</v>
      </c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1"/>
      <c r="AJ73" s="374"/>
      <c r="AK73" s="284" t="e">
        <f t="shared" si="0"/>
        <v>#REF!</v>
      </c>
      <c r="AL73" s="164" t="e">
        <f t="shared" si="3"/>
        <v>#REF!</v>
      </c>
      <c r="AM73" s="284" t="e">
        <f t="shared" si="4"/>
        <v>#REF!</v>
      </c>
      <c r="AN73" s="232"/>
      <c r="AO73" s="232"/>
      <c r="AP73" s="232"/>
      <c r="AQ73" s="232"/>
      <c r="AR73" s="232"/>
      <c r="AS73" s="232"/>
      <c r="AU73" s="335" t="e">
        <f t="shared" si="14"/>
        <v>#REF!</v>
      </c>
      <c r="AW73" s="335">
        <f t="shared" si="7"/>
        <v>26160000</v>
      </c>
      <c r="AX73" s="336" t="e">
        <f t="shared" si="10"/>
        <v>#REF!</v>
      </c>
      <c r="AY73" s="152" t="e">
        <f t="shared" si="5"/>
        <v>#REF!</v>
      </c>
    </row>
    <row r="74" spans="1:51" s="59" customFormat="1">
      <c r="A74" s="337"/>
      <c r="B74" s="338"/>
      <c r="C74" s="339"/>
      <c r="D74" s="645" t="s">
        <v>15</v>
      </c>
      <c r="E74" s="646"/>
      <c r="F74" s="81" t="s">
        <v>130</v>
      </c>
      <c r="G74" s="87" t="e">
        <f>SUM(G75:G81)</f>
        <v>#REF!</v>
      </c>
      <c r="H74" s="87" t="e">
        <f>SUM(H75:H81)</f>
        <v>#REF!</v>
      </c>
      <c r="I74" s="87" t="e">
        <f t="shared" ref="I74:Q74" si="42">SUM(I75:I81)</f>
        <v>#REF!</v>
      </c>
      <c r="J74" s="102" t="e">
        <f t="shared" si="42"/>
        <v>#REF!</v>
      </c>
      <c r="K74" s="87" t="e">
        <f t="shared" si="42"/>
        <v>#REF!</v>
      </c>
      <c r="L74" s="87" t="e">
        <f t="shared" si="42"/>
        <v>#REF!</v>
      </c>
      <c r="M74" s="87" t="e">
        <f t="shared" si="42"/>
        <v>#REF!</v>
      </c>
      <c r="N74" s="87" t="e">
        <f t="shared" si="42"/>
        <v>#REF!</v>
      </c>
      <c r="O74" s="87">
        <f t="shared" si="42"/>
        <v>0</v>
      </c>
      <c r="P74" s="87" t="e">
        <f t="shared" si="42"/>
        <v>#REF!</v>
      </c>
      <c r="Q74" s="87">
        <f t="shared" si="42"/>
        <v>0</v>
      </c>
      <c r="R74" s="102"/>
      <c r="S74" s="102"/>
      <c r="T74" s="102"/>
      <c r="U74" s="102"/>
      <c r="V74" s="102"/>
      <c r="W74" s="102"/>
      <c r="X74" s="102"/>
      <c r="Y74" s="102"/>
      <c r="Z74" s="102"/>
      <c r="AA74" s="102"/>
      <c r="AB74" s="102"/>
      <c r="AC74" s="102"/>
      <c r="AD74" s="102"/>
      <c r="AE74" s="102"/>
      <c r="AF74" s="102"/>
      <c r="AG74" s="102"/>
      <c r="AH74" s="102"/>
      <c r="AI74" s="81"/>
      <c r="AJ74" s="372"/>
      <c r="AK74" s="284" t="e">
        <f t="shared" si="0"/>
        <v>#REF!</v>
      </c>
      <c r="AL74" s="164" t="e">
        <f t="shared" si="3"/>
        <v>#REF!</v>
      </c>
      <c r="AM74" s="284" t="e">
        <f t="shared" si="4"/>
        <v>#REF!</v>
      </c>
      <c r="AN74" s="164"/>
      <c r="AO74" s="164"/>
      <c r="AP74" s="164"/>
      <c r="AQ74" s="164"/>
      <c r="AR74" s="164"/>
      <c r="AS74" s="164"/>
      <c r="AU74" s="341" t="e">
        <f t="shared" si="14"/>
        <v>#REF!</v>
      </c>
      <c r="AV74" s="59" t="e">
        <f t="shared" si="15"/>
        <v>#REF!</v>
      </c>
      <c r="AW74" s="335" t="e">
        <f t="shared" si="7"/>
        <v>#REF!</v>
      </c>
      <c r="AX74" s="336" t="e">
        <f t="shared" si="10"/>
        <v>#REF!</v>
      </c>
      <c r="AY74" s="152" t="e">
        <f t="shared" si="5"/>
        <v>#REF!</v>
      </c>
    </row>
    <row r="75" spans="1:51" s="72" customFormat="1">
      <c r="A75" s="332"/>
      <c r="B75" s="333"/>
      <c r="C75" s="334"/>
      <c r="D75" s="334"/>
      <c r="E75" s="232" t="s">
        <v>55</v>
      </c>
      <c r="F75" s="83" t="s">
        <v>56</v>
      </c>
      <c r="G75" s="69">
        <v>11302600</v>
      </c>
      <c r="H75" s="84" t="e">
        <f>#REF!</f>
        <v>#REF!</v>
      </c>
      <c r="I75" s="70" t="e">
        <f>#REF!</f>
        <v>#REF!</v>
      </c>
      <c r="J75" s="84" t="e">
        <f t="shared" si="38"/>
        <v>#REF!</v>
      </c>
      <c r="K75" s="84">
        <v>3165290</v>
      </c>
      <c r="L75" s="84">
        <v>3165290</v>
      </c>
      <c r="M75" s="70">
        <f>K75-L75</f>
        <v>0</v>
      </c>
      <c r="N75" s="70" t="e">
        <f>G75-H75-K75</f>
        <v>#REF!</v>
      </c>
      <c r="O75" s="70"/>
      <c r="P75" s="70" t="e">
        <f>N75-O75</f>
        <v>#REF!</v>
      </c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1"/>
      <c r="AJ75" s="374"/>
      <c r="AK75" s="284" t="e">
        <f t="shared" si="0"/>
        <v>#REF!</v>
      </c>
      <c r="AL75" s="164" t="e">
        <f t="shared" si="3"/>
        <v>#REF!</v>
      </c>
      <c r="AM75" s="284" t="e">
        <f t="shared" si="4"/>
        <v>#REF!</v>
      </c>
      <c r="AN75" s="232"/>
      <c r="AO75" s="232"/>
      <c r="AP75" s="232"/>
      <c r="AQ75" s="232"/>
      <c r="AR75" s="232"/>
      <c r="AS75" s="232"/>
      <c r="AU75" s="335" t="e">
        <f t="shared" si="14"/>
        <v>#REF!</v>
      </c>
      <c r="AV75" s="72" t="e">
        <f t="shared" si="15"/>
        <v>#REF!</v>
      </c>
      <c r="AW75" s="335" t="e">
        <f t="shared" si="7"/>
        <v>#REF!</v>
      </c>
      <c r="AX75" s="336" t="e">
        <f t="shared" si="10"/>
        <v>#REF!</v>
      </c>
      <c r="AY75" s="152" t="e">
        <f t="shared" si="5"/>
        <v>#REF!</v>
      </c>
    </row>
    <row r="76" spans="1:51" s="72" customFormat="1">
      <c r="A76" s="332"/>
      <c r="B76" s="333"/>
      <c r="C76" s="334"/>
      <c r="D76" s="334"/>
      <c r="E76" s="350" t="s">
        <v>16</v>
      </c>
      <c r="F76" s="88" t="s">
        <v>19</v>
      </c>
      <c r="G76" s="69" t="e">
        <f>#REF!</f>
        <v>#REF!</v>
      </c>
      <c r="H76" s="84" t="e">
        <f>#REF!</f>
        <v>#REF!</v>
      </c>
      <c r="I76" s="70">
        <v>1000000</v>
      </c>
      <c r="J76" s="84" t="e">
        <f t="shared" si="38"/>
        <v>#REF!</v>
      </c>
      <c r="K76" s="84" t="e">
        <f>#REF!</f>
        <v>#REF!</v>
      </c>
      <c r="L76" s="84">
        <v>950000</v>
      </c>
      <c r="M76" s="70" t="e">
        <f t="shared" ref="M76:M81" si="43">K76-L76</f>
        <v>#REF!</v>
      </c>
      <c r="N76" s="70" t="e">
        <f t="shared" ref="N76:N81" si="44">G76-H76-K76</f>
        <v>#REF!</v>
      </c>
      <c r="O76" s="70"/>
      <c r="P76" s="70" t="e">
        <f t="shared" ref="P76:P81" si="45">N76-O76</f>
        <v>#REF!</v>
      </c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1"/>
      <c r="AJ76" s="374"/>
      <c r="AK76" s="284" t="e">
        <f t="shared" si="0"/>
        <v>#REF!</v>
      </c>
      <c r="AL76" s="164" t="e">
        <f t="shared" si="3"/>
        <v>#REF!</v>
      </c>
      <c r="AM76" s="284" t="e">
        <f t="shared" si="4"/>
        <v>#REF!</v>
      </c>
      <c r="AN76" s="232"/>
      <c r="AO76" s="232"/>
      <c r="AP76" s="232"/>
      <c r="AQ76" s="232"/>
      <c r="AR76" s="232"/>
      <c r="AS76" s="232"/>
      <c r="AU76" s="335" t="e">
        <f t="shared" si="14"/>
        <v>#REF!</v>
      </c>
      <c r="AV76" s="72" t="e">
        <f t="shared" si="15"/>
        <v>#REF!</v>
      </c>
      <c r="AW76" s="335">
        <f t="shared" si="7"/>
        <v>1950000</v>
      </c>
      <c r="AX76" s="336" t="e">
        <f t="shared" si="10"/>
        <v>#REF!</v>
      </c>
      <c r="AY76" s="152" t="e">
        <f t="shared" si="5"/>
        <v>#REF!</v>
      </c>
    </row>
    <row r="77" spans="1:51" s="72" customFormat="1">
      <c r="A77" s="332"/>
      <c r="B77" s="333"/>
      <c r="C77" s="334"/>
      <c r="D77" s="334"/>
      <c r="E77" s="72" t="s">
        <v>57</v>
      </c>
      <c r="F77" s="71" t="s">
        <v>58</v>
      </c>
      <c r="G77" s="69">
        <v>2350000</v>
      </c>
      <c r="H77" s="84" t="e">
        <f>#REF!</f>
        <v>#REF!</v>
      </c>
      <c r="I77" s="70" t="e">
        <f>#REF!</f>
        <v>#REF!</v>
      </c>
      <c r="J77" s="84" t="e">
        <f t="shared" si="38"/>
        <v>#REF!</v>
      </c>
      <c r="K77" s="84">
        <v>704000</v>
      </c>
      <c r="L77" s="84">
        <v>704000</v>
      </c>
      <c r="M77" s="70">
        <f t="shared" si="43"/>
        <v>0</v>
      </c>
      <c r="N77" s="70" t="e">
        <f t="shared" si="44"/>
        <v>#REF!</v>
      </c>
      <c r="O77" s="70"/>
      <c r="P77" s="70" t="e">
        <f t="shared" si="45"/>
        <v>#REF!</v>
      </c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1"/>
      <c r="AJ77" s="374"/>
      <c r="AK77" s="284" t="e">
        <f t="shared" si="0"/>
        <v>#REF!</v>
      </c>
      <c r="AL77" s="164" t="e">
        <f t="shared" si="3"/>
        <v>#REF!</v>
      </c>
      <c r="AM77" s="284" t="e">
        <f t="shared" si="4"/>
        <v>#REF!</v>
      </c>
      <c r="AN77" s="232"/>
      <c r="AO77" s="232"/>
      <c r="AP77" s="232"/>
      <c r="AQ77" s="232"/>
      <c r="AR77" s="232"/>
      <c r="AS77" s="232"/>
      <c r="AU77" s="335" t="e">
        <f>SUM(I77:X77)</f>
        <v>#REF!</v>
      </c>
      <c r="AV77" s="72" t="e">
        <f t="shared" si="15"/>
        <v>#REF!</v>
      </c>
      <c r="AW77" s="335" t="e">
        <f t="shared" si="7"/>
        <v>#REF!</v>
      </c>
      <c r="AX77" s="336" t="e">
        <f t="shared" si="10"/>
        <v>#REF!</v>
      </c>
      <c r="AY77" s="152" t="e">
        <f t="shared" si="5"/>
        <v>#REF!</v>
      </c>
    </row>
    <row r="78" spans="1:51" s="153" customFormat="1">
      <c r="A78" s="332"/>
      <c r="B78" s="333"/>
      <c r="C78" s="334"/>
      <c r="D78" s="334"/>
      <c r="E78" s="88" t="s">
        <v>17</v>
      </c>
      <c r="F78" s="71" t="s">
        <v>18</v>
      </c>
      <c r="G78" s="69" t="e">
        <f>#REF!</f>
        <v>#REF!</v>
      </c>
      <c r="H78" s="84" t="e">
        <f>#REF!</f>
        <v>#REF!</v>
      </c>
      <c r="I78" s="70" t="e">
        <f>#REF!</f>
        <v>#REF!</v>
      </c>
      <c r="J78" s="84" t="e">
        <f t="shared" si="38"/>
        <v>#REF!</v>
      </c>
      <c r="K78" s="84">
        <v>17533300</v>
      </c>
      <c r="L78" s="84">
        <v>17533300</v>
      </c>
      <c r="M78" s="70">
        <f t="shared" si="43"/>
        <v>0</v>
      </c>
      <c r="N78" s="70" t="e">
        <f t="shared" si="44"/>
        <v>#REF!</v>
      </c>
      <c r="O78" s="70"/>
      <c r="P78" s="70" t="e">
        <f t="shared" si="45"/>
        <v>#REF!</v>
      </c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1"/>
      <c r="AJ78" s="374"/>
      <c r="AK78" s="284" t="e">
        <f t="shared" ref="AK78:AK137" si="46">H78+K78+N78+Q78+T78+W78+Z78+AC78+AF78</f>
        <v>#REF!</v>
      </c>
      <c r="AL78" s="164" t="e">
        <f t="shared" si="3"/>
        <v>#REF!</v>
      </c>
      <c r="AM78" s="284" t="e">
        <f t="shared" si="4"/>
        <v>#REF!</v>
      </c>
      <c r="AN78" s="232"/>
      <c r="AO78" s="232"/>
      <c r="AP78" s="232"/>
      <c r="AQ78" s="232"/>
      <c r="AR78" s="232"/>
      <c r="AS78" s="232"/>
      <c r="AU78" s="335" t="e">
        <f t="shared" si="14"/>
        <v>#REF!</v>
      </c>
      <c r="AV78" s="72" t="e">
        <f t="shared" si="15"/>
        <v>#REF!</v>
      </c>
      <c r="AW78" s="335" t="e">
        <f t="shared" si="7"/>
        <v>#REF!</v>
      </c>
      <c r="AX78" s="336" t="e">
        <f t="shared" si="10"/>
        <v>#REF!</v>
      </c>
      <c r="AY78" s="152" t="e">
        <f t="shared" si="5"/>
        <v>#REF!</v>
      </c>
    </row>
    <row r="79" spans="1:51" s="153" customFormat="1">
      <c r="A79" s="332"/>
      <c r="B79" s="333"/>
      <c r="C79" s="334"/>
      <c r="D79" s="334"/>
      <c r="E79" s="88" t="s">
        <v>31</v>
      </c>
      <c r="F79" s="71" t="s">
        <v>32</v>
      </c>
      <c r="G79" s="69" t="e">
        <f>#REF!</f>
        <v>#REF!</v>
      </c>
      <c r="H79" s="84" t="e">
        <f>#REF!</f>
        <v>#REF!</v>
      </c>
      <c r="I79" s="70" t="e">
        <f>#REF!</f>
        <v>#REF!</v>
      </c>
      <c r="J79" s="84" t="e">
        <f t="shared" si="38"/>
        <v>#REF!</v>
      </c>
      <c r="K79" s="84" t="e">
        <f>#REF!</f>
        <v>#REF!</v>
      </c>
      <c r="L79" s="84">
        <v>1453000</v>
      </c>
      <c r="M79" s="70" t="e">
        <f t="shared" si="43"/>
        <v>#REF!</v>
      </c>
      <c r="N79" s="70" t="e">
        <f t="shared" si="44"/>
        <v>#REF!</v>
      </c>
      <c r="O79" s="70"/>
      <c r="P79" s="70" t="e">
        <f t="shared" si="45"/>
        <v>#REF!</v>
      </c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1"/>
      <c r="AJ79" s="374"/>
      <c r="AK79" s="284" t="e">
        <f t="shared" si="46"/>
        <v>#REF!</v>
      </c>
      <c r="AL79" s="164" t="e">
        <f t="shared" ref="AL79:AL182" si="47">AK79=G79</f>
        <v>#REF!</v>
      </c>
      <c r="AM79" s="284" t="e">
        <f t="shared" ref="AM79:AM182" si="48">G79-AK79</f>
        <v>#REF!</v>
      </c>
      <c r="AN79" s="232"/>
      <c r="AO79" s="232"/>
      <c r="AP79" s="232"/>
      <c r="AQ79" s="232"/>
      <c r="AR79" s="232"/>
      <c r="AS79" s="232"/>
      <c r="AU79" s="335" t="e">
        <f t="shared" si="14"/>
        <v>#REF!</v>
      </c>
      <c r="AV79" s="72" t="e">
        <f t="shared" si="15"/>
        <v>#REF!</v>
      </c>
      <c r="AW79" s="335" t="e">
        <f t="shared" si="7"/>
        <v>#REF!</v>
      </c>
      <c r="AX79" s="336" t="e">
        <f t="shared" si="10"/>
        <v>#REF!</v>
      </c>
      <c r="AY79" s="152" t="e">
        <f t="shared" si="5"/>
        <v>#REF!</v>
      </c>
    </row>
    <row r="80" spans="1:51" s="153" customFormat="1">
      <c r="A80" s="332"/>
      <c r="B80" s="333"/>
      <c r="C80" s="334"/>
      <c r="D80" s="334"/>
      <c r="E80" s="88" t="s">
        <v>59</v>
      </c>
      <c r="F80" s="71" t="s">
        <v>60</v>
      </c>
      <c r="G80" s="69">
        <v>2529000</v>
      </c>
      <c r="H80" s="84" t="e">
        <f>#REF!</f>
        <v>#REF!</v>
      </c>
      <c r="I80" s="70" t="e">
        <f>#REF!</f>
        <v>#REF!</v>
      </c>
      <c r="J80" s="84" t="e">
        <f t="shared" si="38"/>
        <v>#REF!</v>
      </c>
      <c r="K80" s="84">
        <v>1192395</v>
      </c>
      <c r="L80" s="84" t="e">
        <f>#REF!+670560</f>
        <v>#REF!</v>
      </c>
      <c r="M80" s="70" t="e">
        <f t="shared" si="43"/>
        <v>#REF!</v>
      </c>
      <c r="N80" s="70" t="e">
        <f t="shared" si="44"/>
        <v>#REF!</v>
      </c>
      <c r="O80" s="70"/>
      <c r="P80" s="70" t="e">
        <f t="shared" si="45"/>
        <v>#REF!</v>
      </c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1"/>
      <c r="AJ80" s="374"/>
      <c r="AK80" s="284" t="e">
        <f t="shared" si="46"/>
        <v>#REF!</v>
      </c>
      <c r="AL80" s="164" t="e">
        <f t="shared" si="47"/>
        <v>#REF!</v>
      </c>
      <c r="AM80" s="284" t="e">
        <f t="shared" si="48"/>
        <v>#REF!</v>
      </c>
      <c r="AN80" s="232"/>
      <c r="AO80" s="232"/>
      <c r="AP80" s="232"/>
      <c r="AQ80" s="232"/>
      <c r="AR80" s="232"/>
      <c r="AS80" s="232"/>
      <c r="AU80" s="335" t="e">
        <f t="shared" si="14"/>
        <v>#REF!</v>
      </c>
      <c r="AV80" s="72" t="e">
        <f t="shared" si="15"/>
        <v>#REF!</v>
      </c>
      <c r="AW80" s="335" t="e">
        <f t="shared" si="7"/>
        <v>#REF!</v>
      </c>
      <c r="AX80" s="336" t="e">
        <f t="shared" si="10"/>
        <v>#REF!</v>
      </c>
      <c r="AY80" s="152" t="e">
        <f t="shared" si="5"/>
        <v>#REF!</v>
      </c>
    </row>
    <row r="81" spans="1:51" s="153" customFormat="1">
      <c r="A81" s="332"/>
      <c r="B81" s="333"/>
      <c r="C81" s="334"/>
      <c r="D81" s="334"/>
      <c r="E81" s="88" t="s">
        <v>61</v>
      </c>
      <c r="F81" s="71" t="s">
        <v>62</v>
      </c>
      <c r="G81" s="69">
        <v>4792170</v>
      </c>
      <c r="H81" s="84" t="e">
        <f>#REF!</f>
        <v>#REF!</v>
      </c>
      <c r="I81" s="70"/>
      <c r="J81" s="84" t="e">
        <f t="shared" si="38"/>
        <v>#REF!</v>
      </c>
      <c r="K81" s="84">
        <v>3650000</v>
      </c>
      <c r="L81" s="84" t="e">
        <f>#REF!+925000</f>
        <v>#REF!</v>
      </c>
      <c r="M81" s="70" t="e">
        <f t="shared" si="43"/>
        <v>#REF!</v>
      </c>
      <c r="N81" s="70" t="e">
        <f t="shared" si="44"/>
        <v>#REF!</v>
      </c>
      <c r="O81" s="70"/>
      <c r="P81" s="70" t="e">
        <f t="shared" si="45"/>
        <v>#REF!</v>
      </c>
      <c r="Q81" s="70"/>
      <c r="R81" s="70"/>
      <c r="S81" s="70"/>
      <c r="T81" s="70"/>
      <c r="U81" s="70"/>
      <c r="V81" s="70"/>
      <c r="W81" s="70"/>
      <c r="X81" s="70"/>
      <c r="Y81" s="70"/>
      <c r="Z81" s="70"/>
      <c r="AA81" s="70"/>
      <c r="AB81" s="70"/>
      <c r="AC81" s="70"/>
      <c r="AD81" s="70"/>
      <c r="AE81" s="70"/>
      <c r="AF81" s="70"/>
      <c r="AG81" s="70"/>
      <c r="AH81" s="70"/>
      <c r="AI81" s="71"/>
      <c r="AJ81" s="374"/>
      <c r="AK81" s="284" t="e">
        <f t="shared" si="46"/>
        <v>#REF!</v>
      </c>
      <c r="AL81" s="164" t="e">
        <f t="shared" si="47"/>
        <v>#REF!</v>
      </c>
      <c r="AM81" s="284" t="e">
        <f t="shared" si="48"/>
        <v>#REF!</v>
      </c>
      <c r="AN81" s="232"/>
      <c r="AO81" s="232"/>
      <c r="AP81" s="232"/>
      <c r="AQ81" s="232"/>
      <c r="AR81" s="232"/>
      <c r="AS81" s="232"/>
      <c r="AU81" s="335" t="e">
        <f t="shared" si="14"/>
        <v>#REF!</v>
      </c>
      <c r="AV81" s="72" t="e">
        <f t="shared" si="15"/>
        <v>#REF!</v>
      </c>
      <c r="AW81" s="335" t="e">
        <f t="shared" si="7"/>
        <v>#REF!</v>
      </c>
      <c r="AX81" s="336" t="e">
        <f t="shared" si="10"/>
        <v>#REF!</v>
      </c>
      <c r="AY81" s="152" t="e">
        <f t="shared" si="5"/>
        <v>#REF!</v>
      </c>
    </row>
    <row r="82" spans="1:51">
      <c r="A82" s="28"/>
      <c r="B82" s="11"/>
      <c r="C82" s="12"/>
      <c r="D82" s="12"/>
      <c r="E82" s="13"/>
      <c r="F82" s="81"/>
      <c r="G82" s="87"/>
      <c r="H82" s="87"/>
      <c r="I82" s="102"/>
      <c r="J82" s="102"/>
      <c r="K82" s="102"/>
      <c r="L82" s="82"/>
      <c r="M82" s="102"/>
      <c r="N82" s="102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10"/>
      <c r="AJ82" s="372"/>
      <c r="AK82" s="284">
        <f t="shared" si="46"/>
        <v>0</v>
      </c>
      <c r="AL82" s="164" t="b">
        <f t="shared" si="47"/>
        <v>1</v>
      </c>
      <c r="AM82" s="284">
        <f t="shared" si="48"/>
        <v>0</v>
      </c>
      <c r="AN82" s="164"/>
      <c r="AO82" s="164"/>
      <c r="AP82" s="164"/>
      <c r="AQ82" s="164"/>
      <c r="AR82" s="164"/>
      <c r="AS82" s="164"/>
      <c r="AU82" s="33">
        <f t="shared" si="14"/>
        <v>0</v>
      </c>
      <c r="AV82" s="8" t="b">
        <f t="shared" si="15"/>
        <v>1</v>
      </c>
      <c r="AW82" s="96">
        <f t="shared" si="7"/>
        <v>0</v>
      </c>
      <c r="AX82" s="118">
        <f t="shared" si="10"/>
        <v>0</v>
      </c>
      <c r="AY82" s="152" t="b">
        <f t="shared" si="5"/>
        <v>1</v>
      </c>
    </row>
    <row r="83" spans="1:51" s="117" customFormat="1">
      <c r="A83" s="115"/>
      <c r="B83" s="108" t="s">
        <v>22</v>
      </c>
      <c r="C83" s="630" t="s">
        <v>63</v>
      </c>
      <c r="D83" s="630"/>
      <c r="E83" s="631"/>
      <c r="F83" s="109" t="s">
        <v>138</v>
      </c>
      <c r="G83" s="116" t="e">
        <f>G84</f>
        <v>#REF!</v>
      </c>
      <c r="H83" s="116" t="e">
        <f t="shared" ref="H83:AH83" si="49">H84</f>
        <v>#REF!</v>
      </c>
      <c r="I83" s="116" t="e">
        <f t="shared" si="49"/>
        <v>#REF!</v>
      </c>
      <c r="J83" s="116" t="e">
        <f t="shared" si="49"/>
        <v>#REF!</v>
      </c>
      <c r="K83" s="116">
        <f t="shared" si="49"/>
        <v>32077770</v>
      </c>
      <c r="L83" s="116" t="e">
        <f t="shared" si="49"/>
        <v>#REF!</v>
      </c>
      <c r="M83" s="116" t="e">
        <f t="shared" si="49"/>
        <v>#REF!</v>
      </c>
      <c r="N83" s="116" t="e">
        <f t="shared" si="49"/>
        <v>#REF!</v>
      </c>
      <c r="O83" s="116">
        <f t="shared" si="49"/>
        <v>0</v>
      </c>
      <c r="P83" s="116" t="e">
        <f t="shared" si="49"/>
        <v>#REF!</v>
      </c>
      <c r="Q83" s="116">
        <f t="shared" si="49"/>
        <v>0</v>
      </c>
      <c r="R83" s="116">
        <f t="shared" si="49"/>
        <v>0</v>
      </c>
      <c r="S83" s="116">
        <f t="shared" si="49"/>
        <v>0</v>
      </c>
      <c r="T83" s="116">
        <f t="shared" si="49"/>
        <v>0</v>
      </c>
      <c r="U83" s="116">
        <f t="shared" si="49"/>
        <v>0</v>
      </c>
      <c r="V83" s="116">
        <f t="shared" si="49"/>
        <v>0</v>
      </c>
      <c r="W83" s="116">
        <f t="shared" si="49"/>
        <v>0</v>
      </c>
      <c r="X83" s="116">
        <f t="shared" si="49"/>
        <v>0</v>
      </c>
      <c r="Y83" s="116">
        <f t="shared" si="49"/>
        <v>0</v>
      </c>
      <c r="Z83" s="116">
        <f t="shared" si="49"/>
        <v>0</v>
      </c>
      <c r="AA83" s="116">
        <f t="shared" si="49"/>
        <v>0</v>
      </c>
      <c r="AB83" s="116">
        <f t="shared" si="49"/>
        <v>0</v>
      </c>
      <c r="AC83" s="116">
        <f t="shared" si="49"/>
        <v>0</v>
      </c>
      <c r="AD83" s="116">
        <f t="shared" si="49"/>
        <v>0</v>
      </c>
      <c r="AE83" s="116">
        <f t="shared" si="49"/>
        <v>0</v>
      </c>
      <c r="AF83" s="116">
        <f t="shared" si="49"/>
        <v>0</v>
      </c>
      <c r="AG83" s="116">
        <f t="shared" si="49"/>
        <v>0</v>
      </c>
      <c r="AH83" s="116">
        <f t="shared" si="49"/>
        <v>0</v>
      </c>
      <c r="AI83" s="94"/>
      <c r="AJ83" s="373"/>
      <c r="AK83" s="284" t="e">
        <f t="shared" si="46"/>
        <v>#REF!</v>
      </c>
      <c r="AL83" s="164" t="e">
        <f t="shared" si="47"/>
        <v>#REF!</v>
      </c>
      <c r="AM83" s="284" t="e">
        <f t="shared" si="48"/>
        <v>#REF!</v>
      </c>
      <c r="AN83" s="221"/>
      <c r="AO83" s="221"/>
      <c r="AP83" s="221"/>
      <c r="AQ83" s="221"/>
      <c r="AR83" s="221"/>
      <c r="AS83" s="221"/>
      <c r="AT83" s="236"/>
      <c r="AU83" s="118" t="e">
        <f t="shared" si="14"/>
        <v>#REF!</v>
      </c>
      <c r="AV83" s="110" t="e">
        <f t="shared" si="15"/>
        <v>#REF!</v>
      </c>
      <c r="AW83" s="96" t="e">
        <f t="shared" si="7"/>
        <v>#REF!</v>
      </c>
      <c r="AX83" s="118" t="e">
        <f t="shared" si="10"/>
        <v>#REF!</v>
      </c>
      <c r="AY83" s="152" t="e">
        <f t="shared" ref="AY83:AY293" si="50">G83=AX83</f>
        <v>#REF!</v>
      </c>
    </row>
    <row r="84" spans="1:51">
      <c r="A84" s="28"/>
      <c r="B84" s="11"/>
      <c r="C84" s="12"/>
      <c r="D84" s="649" t="s">
        <v>15</v>
      </c>
      <c r="E84" s="650"/>
      <c r="F84" s="81" t="s">
        <v>130</v>
      </c>
      <c r="G84" s="87" t="e">
        <f>SUM(G85:G86)</f>
        <v>#REF!</v>
      </c>
      <c r="H84" s="87" t="e">
        <f t="shared" ref="H84:Q84" si="51">SUM(H85:H86)</f>
        <v>#REF!</v>
      </c>
      <c r="I84" s="87" t="e">
        <f t="shared" si="51"/>
        <v>#REF!</v>
      </c>
      <c r="J84" s="87" t="e">
        <f t="shared" si="51"/>
        <v>#REF!</v>
      </c>
      <c r="K84" s="87">
        <f t="shared" si="51"/>
        <v>32077770</v>
      </c>
      <c r="L84" s="87" t="e">
        <f t="shared" si="51"/>
        <v>#REF!</v>
      </c>
      <c r="M84" s="87" t="e">
        <f t="shared" si="51"/>
        <v>#REF!</v>
      </c>
      <c r="N84" s="87" t="e">
        <f t="shared" si="51"/>
        <v>#REF!</v>
      </c>
      <c r="O84" s="87">
        <f t="shared" si="51"/>
        <v>0</v>
      </c>
      <c r="P84" s="87" t="e">
        <f t="shared" si="51"/>
        <v>#REF!</v>
      </c>
      <c r="Q84" s="87">
        <f t="shared" si="51"/>
        <v>0</v>
      </c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10"/>
      <c r="AJ84" s="372"/>
      <c r="AK84" s="284" t="e">
        <f t="shared" si="46"/>
        <v>#REF!</v>
      </c>
      <c r="AL84" s="164" t="e">
        <f t="shared" si="47"/>
        <v>#REF!</v>
      </c>
      <c r="AM84" s="284" t="e">
        <f t="shared" si="48"/>
        <v>#REF!</v>
      </c>
      <c r="AN84" s="164"/>
      <c r="AO84" s="164"/>
      <c r="AP84" s="164"/>
      <c r="AQ84" s="164"/>
      <c r="AR84" s="164"/>
      <c r="AS84" s="164"/>
      <c r="AU84" s="33" t="e">
        <f t="shared" si="14"/>
        <v>#REF!</v>
      </c>
      <c r="AV84" s="8" t="e">
        <f t="shared" si="15"/>
        <v>#REF!</v>
      </c>
      <c r="AW84" s="96" t="e">
        <f t="shared" ref="AW84:AW294" si="52">I84+L84+O84+R84+U84+X84</f>
        <v>#REF!</v>
      </c>
      <c r="AX84" s="118" t="e">
        <f t="shared" si="10"/>
        <v>#REF!</v>
      </c>
      <c r="AY84" s="152" t="e">
        <f t="shared" si="50"/>
        <v>#REF!</v>
      </c>
    </row>
    <row r="85" spans="1:51" s="153" customFormat="1" ht="30">
      <c r="A85" s="332"/>
      <c r="B85" s="333"/>
      <c r="C85" s="334"/>
      <c r="D85" s="334"/>
      <c r="E85" s="88" t="s">
        <v>64</v>
      </c>
      <c r="F85" s="71" t="s">
        <v>65</v>
      </c>
      <c r="G85" s="69" t="e">
        <f>#REF!</f>
        <v>#REF!</v>
      </c>
      <c r="H85" s="69" t="e">
        <f>#REF!</f>
        <v>#REF!</v>
      </c>
      <c r="I85" s="70" t="e">
        <f>#REF!</f>
        <v>#REF!</v>
      </c>
      <c r="J85" s="70" t="e">
        <f>H85-I85</f>
        <v>#REF!</v>
      </c>
      <c r="K85" s="70">
        <v>811170</v>
      </c>
      <c r="L85" s="84" t="e">
        <f>#REF!</f>
        <v>#REF!</v>
      </c>
      <c r="M85" s="70" t="e">
        <f>K85-L85</f>
        <v>#REF!</v>
      </c>
      <c r="N85" s="70" t="e">
        <f>G85-H85-K85</f>
        <v>#REF!</v>
      </c>
      <c r="O85" s="70"/>
      <c r="P85" s="70" t="e">
        <f>N85-O85</f>
        <v>#REF!</v>
      </c>
      <c r="Q85" s="70"/>
      <c r="R85" s="70"/>
      <c r="S85" s="70"/>
      <c r="T85" s="70"/>
      <c r="U85" s="70"/>
      <c r="V85" s="70"/>
      <c r="W85" s="70"/>
      <c r="X85" s="70"/>
      <c r="Y85" s="70"/>
      <c r="Z85" s="70"/>
      <c r="AA85" s="70"/>
      <c r="AB85" s="70"/>
      <c r="AC85" s="70"/>
      <c r="AD85" s="70"/>
      <c r="AE85" s="70"/>
      <c r="AF85" s="70"/>
      <c r="AG85" s="70"/>
      <c r="AH85" s="70"/>
      <c r="AI85" s="71"/>
      <c r="AJ85" s="374"/>
      <c r="AK85" s="284" t="e">
        <f t="shared" si="46"/>
        <v>#REF!</v>
      </c>
      <c r="AL85" s="164" t="e">
        <f t="shared" si="47"/>
        <v>#REF!</v>
      </c>
      <c r="AM85" s="284" t="e">
        <f t="shared" si="48"/>
        <v>#REF!</v>
      </c>
      <c r="AN85" s="232"/>
      <c r="AO85" s="232"/>
      <c r="AP85" s="232"/>
      <c r="AQ85" s="232"/>
      <c r="AR85" s="232"/>
      <c r="AS85" s="232"/>
      <c r="AU85" s="335" t="e">
        <f t="shared" si="14"/>
        <v>#REF!</v>
      </c>
      <c r="AV85" s="72" t="e">
        <f t="shared" si="15"/>
        <v>#REF!</v>
      </c>
      <c r="AW85" s="335" t="e">
        <f t="shared" si="52"/>
        <v>#REF!</v>
      </c>
      <c r="AX85" s="336" t="e">
        <f t="shared" ref="AX85:AX295" si="53">H85+K85+N85+Q85+T85+W85</f>
        <v>#REF!</v>
      </c>
      <c r="AY85" s="152" t="e">
        <f t="shared" si="50"/>
        <v>#REF!</v>
      </c>
    </row>
    <row r="86" spans="1:51" s="153" customFormat="1">
      <c r="A86" s="332"/>
      <c r="B86" s="333"/>
      <c r="C86" s="334"/>
      <c r="D86" s="334"/>
      <c r="E86" s="88" t="s">
        <v>17</v>
      </c>
      <c r="F86" s="71" t="s">
        <v>18</v>
      </c>
      <c r="G86" s="69">
        <v>65800000</v>
      </c>
      <c r="H86" s="69" t="e">
        <f>#REF!</f>
        <v>#REF!</v>
      </c>
      <c r="I86" s="239" t="e">
        <f>#REF!</f>
        <v>#REF!</v>
      </c>
      <c r="J86" s="70" t="e">
        <f>H86-I86</f>
        <v>#REF!</v>
      </c>
      <c r="K86" s="70">
        <v>31266600</v>
      </c>
      <c r="L86" s="84">
        <v>31266600</v>
      </c>
      <c r="M86" s="70">
        <f>K86-L86</f>
        <v>0</v>
      </c>
      <c r="N86" s="70" t="e">
        <f>G86-H86-K86</f>
        <v>#REF!</v>
      </c>
      <c r="O86" s="70"/>
      <c r="P86" s="70" t="e">
        <f>N86-O86</f>
        <v>#REF!</v>
      </c>
      <c r="Q86" s="70"/>
      <c r="R86" s="70"/>
      <c r="S86" s="70"/>
      <c r="T86" s="70"/>
      <c r="U86" s="70"/>
      <c r="V86" s="70"/>
      <c r="W86" s="70"/>
      <c r="X86" s="70"/>
      <c r="Y86" s="70"/>
      <c r="Z86" s="70"/>
      <c r="AA86" s="70"/>
      <c r="AB86" s="70"/>
      <c r="AC86" s="70"/>
      <c r="AD86" s="70"/>
      <c r="AE86" s="70"/>
      <c r="AF86" s="70"/>
      <c r="AG86" s="70"/>
      <c r="AH86" s="70"/>
      <c r="AI86" s="71"/>
      <c r="AJ86" s="374"/>
      <c r="AK86" s="284" t="e">
        <f t="shared" si="46"/>
        <v>#REF!</v>
      </c>
      <c r="AL86" s="164" t="e">
        <f t="shared" si="47"/>
        <v>#REF!</v>
      </c>
      <c r="AM86" s="284" t="e">
        <f t="shared" si="48"/>
        <v>#REF!</v>
      </c>
      <c r="AN86" s="232"/>
      <c r="AO86" s="232"/>
      <c r="AP86" s="232"/>
      <c r="AQ86" s="232"/>
      <c r="AR86" s="232"/>
      <c r="AS86" s="232"/>
      <c r="AU86" s="335" t="e">
        <f t="shared" si="14"/>
        <v>#REF!</v>
      </c>
      <c r="AV86" s="72" t="e">
        <f t="shared" si="15"/>
        <v>#REF!</v>
      </c>
      <c r="AW86" s="335" t="e">
        <f t="shared" si="52"/>
        <v>#REF!</v>
      </c>
      <c r="AX86" s="336" t="e">
        <f t="shared" si="53"/>
        <v>#REF!</v>
      </c>
      <c r="AY86" s="152" t="e">
        <f t="shared" si="50"/>
        <v>#REF!</v>
      </c>
    </row>
    <row r="87" spans="1:51">
      <c r="A87" s="28"/>
      <c r="B87" s="11"/>
      <c r="C87" s="12"/>
      <c r="D87" s="12"/>
      <c r="E87" s="13"/>
      <c r="F87" s="81"/>
      <c r="G87" s="87"/>
      <c r="H87" s="87"/>
      <c r="I87" s="102"/>
      <c r="J87" s="102"/>
      <c r="K87" s="102"/>
      <c r="L87" s="82">
        <f t="shared" ref="L87:L91" si="54">G87-I87</f>
        <v>0</v>
      </c>
      <c r="M87" s="102"/>
      <c r="N87" s="102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10"/>
      <c r="AJ87" s="372"/>
      <c r="AK87" s="284">
        <f t="shared" si="46"/>
        <v>0</v>
      </c>
      <c r="AL87" s="164" t="b">
        <f t="shared" si="47"/>
        <v>1</v>
      </c>
      <c r="AM87" s="284">
        <f t="shared" si="48"/>
        <v>0</v>
      </c>
      <c r="AN87" s="164"/>
      <c r="AO87" s="164"/>
      <c r="AP87" s="164"/>
      <c r="AQ87" s="164"/>
      <c r="AR87" s="164"/>
      <c r="AS87" s="164"/>
      <c r="AU87" s="33">
        <f t="shared" si="14"/>
        <v>0</v>
      </c>
      <c r="AV87" s="8" t="b">
        <f t="shared" si="15"/>
        <v>1</v>
      </c>
      <c r="AW87" s="96">
        <f t="shared" si="52"/>
        <v>0</v>
      </c>
      <c r="AX87" s="118">
        <f t="shared" si="53"/>
        <v>0</v>
      </c>
      <c r="AY87" s="152" t="b">
        <f t="shared" si="50"/>
        <v>1</v>
      </c>
    </row>
    <row r="88" spans="1:51" s="117" customFormat="1">
      <c r="A88" s="115"/>
      <c r="B88" s="108" t="s">
        <v>22</v>
      </c>
      <c r="C88" s="630" t="s">
        <v>66</v>
      </c>
      <c r="D88" s="630"/>
      <c r="E88" s="631"/>
      <c r="F88" s="109" t="s">
        <v>139</v>
      </c>
      <c r="G88" s="116">
        <f t="shared" ref="G88:V89" si="55">G89</f>
        <v>31371400</v>
      </c>
      <c r="H88" s="116" t="e">
        <f t="shared" si="55"/>
        <v>#REF!</v>
      </c>
      <c r="I88" s="116" t="e">
        <f t="shared" si="55"/>
        <v>#REF!</v>
      </c>
      <c r="J88" s="116" t="e">
        <f t="shared" si="55"/>
        <v>#REF!</v>
      </c>
      <c r="K88" s="116">
        <f t="shared" si="55"/>
        <v>0</v>
      </c>
      <c r="L88" s="116">
        <f t="shared" si="55"/>
        <v>0</v>
      </c>
      <c r="M88" s="116">
        <f t="shared" si="55"/>
        <v>0</v>
      </c>
      <c r="N88" s="116" t="e">
        <f t="shared" si="55"/>
        <v>#REF!</v>
      </c>
      <c r="O88" s="116">
        <f t="shared" si="55"/>
        <v>0</v>
      </c>
      <c r="P88" s="116" t="e">
        <f t="shared" si="55"/>
        <v>#REF!</v>
      </c>
      <c r="Q88" s="116">
        <f t="shared" si="55"/>
        <v>0</v>
      </c>
      <c r="R88" s="116">
        <f t="shared" si="55"/>
        <v>0</v>
      </c>
      <c r="S88" s="116">
        <f t="shared" si="55"/>
        <v>0</v>
      </c>
      <c r="T88" s="116">
        <f t="shared" si="55"/>
        <v>0</v>
      </c>
      <c r="U88" s="116">
        <f t="shared" si="55"/>
        <v>0</v>
      </c>
      <c r="V88" s="116">
        <f t="shared" si="55"/>
        <v>0</v>
      </c>
      <c r="W88" s="116">
        <f t="shared" ref="W88:AH88" si="56">W89</f>
        <v>0</v>
      </c>
      <c r="X88" s="116">
        <f t="shared" si="56"/>
        <v>0</v>
      </c>
      <c r="Y88" s="116">
        <f t="shared" si="56"/>
        <v>0</v>
      </c>
      <c r="Z88" s="116">
        <f t="shared" si="56"/>
        <v>0</v>
      </c>
      <c r="AA88" s="116">
        <f t="shared" si="56"/>
        <v>0</v>
      </c>
      <c r="AB88" s="116">
        <f t="shared" si="56"/>
        <v>0</v>
      </c>
      <c r="AC88" s="116">
        <f t="shared" si="56"/>
        <v>0</v>
      </c>
      <c r="AD88" s="116">
        <f t="shared" si="56"/>
        <v>0</v>
      </c>
      <c r="AE88" s="116">
        <f t="shared" si="56"/>
        <v>0</v>
      </c>
      <c r="AF88" s="116">
        <f t="shared" si="56"/>
        <v>0</v>
      </c>
      <c r="AG88" s="116">
        <f t="shared" si="56"/>
        <v>0</v>
      </c>
      <c r="AH88" s="116">
        <f t="shared" si="56"/>
        <v>0</v>
      </c>
      <c r="AI88" s="94"/>
      <c r="AJ88" s="373"/>
      <c r="AK88" s="284" t="e">
        <f t="shared" si="46"/>
        <v>#REF!</v>
      </c>
      <c r="AL88" s="164" t="e">
        <f t="shared" si="47"/>
        <v>#REF!</v>
      </c>
      <c r="AM88" s="284" t="e">
        <f t="shared" si="48"/>
        <v>#REF!</v>
      </c>
      <c r="AN88" s="221"/>
      <c r="AO88" s="221"/>
      <c r="AP88" s="221"/>
      <c r="AQ88" s="221"/>
      <c r="AR88" s="221"/>
      <c r="AS88" s="221"/>
      <c r="AT88" s="236"/>
      <c r="AU88" s="118" t="e">
        <f t="shared" si="14"/>
        <v>#REF!</v>
      </c>
      <c r="AV88" s="110" t="e">
        <f t="shared" si="15"/>
        <v>#REF!</v>
      </c>
      <c r="AW88" s="96" t="e">
        <f t="shared" si="52"/>
        <v>#REF!</v>
      </c>
      <c r="AX88" s="118" t="e">
        <f t="shared" si="53"/>
        <v>#REF!</v>
      </c>
      <c r="AY88" s="152" t="e">
        <f t="shared" si="50"/>
        <v>#REF!</v>
      </c>
    </row>
    <row r="89" spans="1:51" s="80" customFormat="1">
      <c r="A89" s="337"/>
      <c r="B89" s="338"/>
      <c r="C89" s="339"/>
      <c r="D89" s="645" t="s">
        <v>15</v>
      </c>
      <c r="E89" s="646"/>
      <c r="F89" s="81" t="s">
        <v>130</v>
      </c>
      <c r="G89" s="87">
        <f t="shared" si="55"/>
        <v>31371400</v>
      </c>
      <c r="H89" s="87" t="e">
        <f t="shared" si="55"/>
        <v>#REF!</v>
      </c>
      <c r="I89" s="87" t="e">
        <f t="shared" si="55"/>
        <v>#REF!</v>
      </c>
      <c r="J89" s="87" t="e">
        <f t="shared" si="55"/>
        <v>#REF!</v>
      </c>
      <c r="K89" s="87">
        <f t="shared" si="55"/>
        <v>0</v>
      </c>
      <c r="L89" s="87">
        <f t="shared" si="55"/>
        <v>0</v>
      </c>
      <c r="M89" s="87">
        <f t="shared" si="55"/>
        <v>0</v>
      </c>
      <c r="N89" s="87" t="e">
        <f t="shared" si="55"/>
        <v>#REF!</v>
      </c>
      <c r="O89" s="87">
        <f t="shared" si="55"/>
        <v>0</v>
      </c>
      <c r="P89" s="87" t="e">
        <f t="shared" si="55"/>
        <v>#REF!</v>
      </c>
      <c r="Q89" s="87">
        <f t="shared" si="55"/>
        <v>0</v>
      </c>
      <c r="R89" s="102"/>
      <c r="S89" s="102"/>
      <c r="T89" s="102"/>
      <c r="U89" s="102"/>
      <c r="V89" s="102"/>
      <c r="W89" s="102"/>
      <c r="X89" s="102"/>
      <c r="Y89" s="102"/>
      <c r="Z89" s="102"/>
      <c r="AA89" s="102"/>
      <c r="AB89" s="102"/>
      <c r="AC89" s="102"/>
      <c r="AD89" s="102"/>
      <c r="AE89" s="102"/>
      <c r="AF89" s="102"/>
      <c r="AG89" s="102"/>
      <c r="AH89" s="102"/>
      <c r="AI89" s="81"/>
      <c r="AJ89" s="372"/>
      <c r="AK89" s="284" t="e">
        <f t="shared" si="46"/>
        <v>#REF!</v>
      </c>
      <c r="AL89" s="164" t="e">
        <f t="shared" si="47"/>
        <v>#REF!</v>
      </c>
      <c r="AM89" s="284" t="e">
        <f t="shared" si="48"/>
        <v>#REF!</v>
      </c>
      <c r="AN89" s="164"/>
      <c r="AO89" s="164"/>
      <c r="AP89" s="164"/>
      <c r="AQ89" s="164"/>
      <c r="AR89" s="164"/>
      <c r="AS89" s="164"/>
      <c r="AU89" s="341" t="e">
        <f t="shared" si="14"/>
        <v>#REF!</v>
      </c>
      <c r="AV89" s="59" t="e">
        <f t="shared" si="15"/>
        <v>#REF!</v>
      </c>
      <c r="AW89" s="335" t="e">
        <f t="shared" si="52"/>
        <v>#REF!</v>
      </c>
      <c r="AX89" s="336" t="e">
        <f t="shared" si="53"/>
        <v>#REF!</v>
      </c>
      <c r="AY89" s="152" t="e">
        <f t="shared" si="50"/>
        <v>#REF!</v>
      </c>
    </row>
    <row r="90" spans="1:51" s="153" customFormat="1">
      <c r="A90" s="332"/>
      <c r="B90" s="333"/>
      <c r="C90" s="334"/>
      <c r="D90" s="334"/>
      <c r="E90" s="88" t="s">
        <v>55</v>
      </c>
      <c r="F90" s="71" t="s">
        <v>56</v>
      </c>
      <c r="G90" s="69">
        <v>31371400</v>
      </c>
      <c r="H90" s="69" t="e">
        <f>#REF!</f>
        <v>#REF!</v>
      </c>
      <c r="I90" s="70" t="e">
        <f>#REF!+4302980</f>
        <v>#REF!</v>
      </c>
      <c r="J90" s="70" t="e">
        <f>H90-I90</f>
        <v>#REF!</v>
      </c>
      <c r="K90" s="70"/>
      <c r="L90" s="84"/>
      <c r="M90" s="70">
        <f>K90-L90</f>
        <v>0</v>
      </c>
      <c r="N90" s="70" t="e">
        <f>G90-H90</f>
        <v>#REF!</v>
      </c>
      <c r="O90" s="70"/>
      <c r="P90" s="70" t="e">
        <f>N90-O90</f>
        <v>#REF!</v>
      </c>
      <c r="Q90" s="70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0"/>
      <c r="AF90" s="70"/>
      <c r="AG90" s="70"/>
      <c r="AH90" s="70"/>
      <c r="AI90" s="71"/>
      <c r="AJ90" s="374"/>
      <c r="AK90" s="284" t="e">
        <f t="shared" si="46"/>
        <v>#REF!</v>
      </c>
      <c r="AL90" s="164" t="e">
        <f t="shared" si="47"/>
        <v>#REF!</v>
      </c>
      <c r="AM90" s="284" t="e">
        <f t="shared" si="48"/>
        <v>#REF!</v>
      </c>
      <c r="AN90" s="232"/>
      <c r="AO90" s="232"/>
      <c r="AP90" s="232"/>
      <c r="AQ90" s="232"/>
      <c r="AR90" s="232"/>
      <c r="AS90" s="232"/>
      <c r="AU90" s="335" t="e">
        <f t="shared" si="14"/>
        <v>#REF!</v>
      </c>
      <c r="AV90" s="72" t="e">
        <f t="shared" si="15"/>
        <v>#REF!</v>
      </c>
      <c r="AW90" s="335" t="e">
        <f t="shared" si="52"/>
        <v>#REF!</v>
      </c>
      <c r="AX90" s="336" t="e">
        <f t="shared" si="53"/>
        <v>#REF!</v>
      </c>
      <c r="AY90" s="152" t="e">
        <f t="shared" si="50"/>
        <v>#REF!</v>
      </c>
    </row>
    <row r="91" spans="1:51">
      <c r="A91" s="28"/>
      <c r="B91" s="11"/>
      <c r="C91" s="12"/>
      <c r="D91" s="12"/>
      <c r="E91" s="13"/>
      <c r="F91" s="81"/>
      <c r="G91" s="87"/>
      <c r="H91" s="87"/>
      <c r="I91" s="102"/>
      <c r="J91" s="102"/>
      <c r="K91" s="102"/>
      <c r="L91" s="82">
        <f t="shared" si="54"/>
        <v>0</v>
      </c>
      <c r="M91" s="102"/>
      <c r="N91" s="102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10"/>
      <c r="AJ91" s="372"/>
      <c r="AK91" s="284">
        <f t="shared" si="46"/>
        <v>0</v>
      </c>
      <c r="AL91" s="164" t="b">
        <f t="shared" si="47"/>
        <v>1</v>
      </c>
      <c r="AM91" s="284">
        <f t="shared" si="48"/>
        <v>0</v>
      </c>
      <c r="AN91" s="164"/>
      <c r="AO91" s="164"/>
      <c r="AP91" s="164"/>
      <c r="AQ91" s="164"/>
      <c r="AR91" s="164"/>
      <c r="AS91" s="164"/>
      <c r="AU91" s="33">
        <f t="shared" si="14"/>
        <v>0</v>
      </c>
      <c r="AV91" s="8" t="b">
        <f t="shared" si="15"/>
        <v>1</v>
      </c>
      <c r="AW91" s="96">
        <f t="shared" si="52"/>
        <v>0</v>
      </c>
      <c r="AX91" s="118">
        <f t="shared" si="53"/>
        <v>0</v>
      </c>
      <c r="AY91" s="152" t="b">
        <f t="shared" si="50"/>
        <v>1</v>
      </c>
    </row>
    <row r="92" spans="1:51" s="117" customFormat="1">
      <c r="A92" s="115"/>
      <c r="B92" s="108" t="s">
        <v>22</v>
      </c>
      <c r="C92" s="630" t="s">
        <v>67</v>
      </c>
      <c r="D92" s="651"/>
      <c r="E92" s="652"/>
      <c r="F92" s="109" t="s">
        <v>140</v>
      </c>
      <c r="G92" s="116">
        <f>G93</f>
        <v>17473000</v>
      </c>
      <c r="H92" s="116">
        <f t="shared" ref="H92:AH92" si="57">H93</f>
        <v>13390000</v>
      </c>
      <c r="I92" s="116" t="e">
        <f t="shared" si="57"/>
        <v>#REF!</v>
      </c>
      <c r="J92" s="116" t="e">
        <f t="shared" si="57"/>
        <v>#REF!</v>
      </c>
      <c r="K92" s="116">
        <f t="shared" si="57"/>
        <v>0</v>
      </c>
      <c r="L92" s="116">
        <f t="shared" si="57"/>
        <v>0</v>
      </c>
      <c r="M92" s="116">
        <f t="shared" si="57"/>
        <v>0</v>
      </c>
      <c r="N92" s="116">
        <f t="shared" si="57"/>
        <v>4083000</v>
      </c>
      <c r="O92" s="116">
        <f t="shared" si="57"/>
        <v>0</v>
      </c>
      <c r="P92" s="116">
        <f t="shared" si="57"/>
        <v>4083000</v>
      </c>
      <c r="Q92" s="116">
        <f t="shared" si="57"/>
        <v>0</v>
      </c>
      <c r="R92" s="116">
        <f t="shared" si="57"/>
        <v>0</v>
      </c>
      <c r="S92" s="116">
        <f t="shared" si="57"/>
        <v>0</v>
      </c>
      <c r="T92" s="116">
        <f t="shared" si="57"/>
        <v>0</v>
      </c>
      <c r="U92" s="116">
        <f t="shared" si="57"/>
        <v>0</v>
      </c>
      <c r="V92" s="116">
        <f t="shared" si="57"/>
        <v>0</v>
      </c>
      <c r="W92" s="116">
        <f t="shared" si="57"/>
        <v>0</v>
      </c>
      <c r="X92" s="116">
        <f t="shared" si="57"/>
        <v>0</v>
      </c>
      <c r="Y92" s="116">
        <f t="shared" si="57"/>
        <v>0</v>
      </c>
      <c r="Z92" s="116">
        <f t="shared" si="57"/>
        <v>0</v>
      </c>
      <c r="AA92" s="116">
        <f t="shared" si="57"/>
        <v>0</v>
      </c>
      <c r="AB92" s="116">
        <f t="shared" si="57"/>
        <v>0</v>
      </c>
      <c r="AC92" s="116">
        <f t="shared" si="57"/>
        <v>0</v>
      </c>
      <c r="AD92" s="116">
        <f t="shared" si="57"/>
        <v>0</v>
      </c>
      <c r="AE92" s="116">
        <f t="shared" si="57"/>
        <v>0</v>
      </c>
      <c r="AF92" s="116">
        <f t="shared" si="57"/>
        <v>0</v>
      </c>
      <c r="AG92" s="116">
        <f t="shared" si="57"/>
        <v>0</v>
      </c>
      <c r="AH92" s="116">
        <f t="shared" si="57"/>
        <v>0</v>
      </c>
      <c r="AI92" s="94"/>
      <c r="AJ92" s="373"/>
      <c r="AK92" s="284">
        <f t="shared" si="46"/>
        <v>17473000</v>
      </c>
      <c r="AL92" s="164" t="b">
        <f t="shared" si="47"/>
        <v>1</v>
      </c>
      <c r="AM92" s="284">
        <f t="shared" si="48"/>
        <v>0</v>
      </c>
      <c r="AN92" s="221"/>
      <c r="AO92" s="221"/>
      <c r="AP92" s="221"/>
      <c r="AQ92" s="221"/>
      <c r="AR92" s="221"/>
      <c r="AS92" s="221"/>
      <c r="AT92" s="236"/>
      <c r="AU92" s="118" t="e">
        <f t="shared" si="14"/>
        <v>#REF!</v>
      </c>
      <c r="AV92" s="110" t="e">
        <f t="shared" si="15"/>
        <v>#REF!</v>
      </c>
      <c r="AW92" s="96" t="e">
        <f t="shared" si="52"/>
        <v>#REF!</v>
      </c>
      <c r="AX92" s="118">
        <f t="shared" si="53"/>
        <v>17473000</v>
      </c>
      <c r="AY92" s="152" t="b">
        <f t="shared" si="50"/>
        <v>1</v>
      </c>
    </row>
    <row r="93" spans="1:51">
      <c r="A93" s="28"/>
      <c r="B93" s="11"/>
      <c r="C93" s="12"/>
      <c r="D93" s="649" t="s">
        <v>15</v>
      </c>
      <c r="E93" s="650"/>
      <c r="F93" s="81" t="s">
        <v>130</v>
      </c>
      <c r="G93" s="87">
        <f>SUM(G94:G96)</f>
        <v>17473000</v>
      </c>
      <c r="H93" s="87">
        <f t="shared" ref="H93:P93" si="58">SUM(H94:H96)</f>
        <v>13390000</v>
      </c>
      <c r="I93" s="87" t="e">
        <f t="shared" si="58"/>
        <v>#REF!</v>
      </c>
      <c r="J93" s="87" t="e">
        <f t="shared" si="58"/>
        <v>#REF!</v>
      </c>
      <c r="K93" s="87">
        <f t="shared" si="58"/>
        <v>0</v>
      </c>
      <c r="L93" s="87">
        <f t="shared" si="58"/>
        <v>0</v>
      </c>
      <c r="M93" s="87">
        <f t="shared" si="58"/>
        <v>0</v>
      </c>
      <c r="N93" s="87">
        <f>SUM(N94:N96)</f>
        <v>4083000</v>
      </c>
      <c r="O93" s="87">
        <f t="shared" si="58"/>
        <v>0</v>
      </c>
      <c r="P93" s="87">
        <f t="shared" si="58"/>
        <v>4083000</v>
      </c>
      <c r="Q93" s="87">
        <f t="shared" ref="Q93:Y93" si="59">SUM(Q95:Q96)</f>
        <v>0</v>
      </c>
      <c r="R93" s="87">
        <f t="shared" si="59"/>
        <v>0</v>
      </c>
      <c r="S93" s="87">
        <f t="shared" si="59"/>
        <v>0</v>
      </c>
      <c r="T93" s="87">
        <f t="shared" si="59"/>
        <v>0</v>
      </c>
      <c r="U93" s="87">
        <f t="shared" si="59"/>
        <v>0</v>
      </c>
      <c r="V93" s="87">
        <f t="shared" si="59"/>
        <v>0</v>
      </c>
      <c r="W93" s="87">
        <f t="shared" si="59"/>
        <v>0</v>
      </c>
      <c r="X93" s="87">
        <f t="shared" si="59"/>
        <v>0</v>
      </c>
      <c r="Y93" s="87">
        <f t="shared" si="59"/>
        <v>0</v>
      </c>
      <c r="Z93" s="87"/>
      <c r="AA93" s="87"/>
      <c r="AB93" s="87"/>
      <c r="AC93" s="87"/>
      <c r="AD93" s="87"/>
      <c r="AE93" s="87"/>
      <c r="AF93" s="87"/>
      <c r="AG93" s="87"/>
      <c r="AH93" s="87"/>
      <c r="AI93" s="10"/>
      <c r="AJ93" s="372"/>
      <c r="AK93" s="284">
        <f t="shared" si="46"/>
        <v>17473000</v>
      </c>
      <c r="AL93" s="164" t="b">
        <f t="shared" si="47"/>
        <v>1</v>
      </c>
      <c r="AM93" s="284">
        <f t="shared" si="48"/>
        <v>0</v>
      </c>
      <c r="AN93" s="164"/>
      <c r="AO93" s="164"/>
      <c r="AP93" s="164"/>
      <c r="AQ93" s="164"/>
      <c r="AR93" s="164"/>
      <c r="AS93" s="164"/>
      <c r="AU93" s="33" t="e">
        <f t="shared" si="14"/>
        <v>#REF!</v>
      </c>
      <c r="AV93" s="8" t="e">
        <f t="shared" si="15"/>
        <v>#REF!</v>
      </c>
      <c r="AW93" s="96" t="e">
        <f t="shared" si="52"/>
        <v>#REF!</v>
      </c>
      <c r="AX93" s="118">
        <f t="shared" si="53"/>
        <v>17473000</v>
      </c>
      <c r="AY93" s="152" t="b">
        <f t="shared" si="50"/>
        <v>1</v>
      </c>
    </row>
    <row r="94" spans="1:51" s="80" customFormat="1">
      <c r="A94" s="337"/>
      <c r="B94" s="338"/>
      <c r="C94" s="339"/>
      <c r="D94" s="351"/>
      <c r="E94" s="88" t="s">
        <v>17</v>
      </c>
      <c r="F94" s="71" t="s">
        <v>18</v>
      </c>
      <c r="G94" s="87">
        <v>4200000</v>
      </c>
      <c r="H94" s="87">
        <v>117000</v>
      </c>
      <c r="I94" s="87"/>
      <c r="J94" s="87">
        <f>H94-I94</f>
        <v>117000</v>
      </c>
      <c r="K94" s="87"/>
      <c r="L94" s="87"/>
      <c r="M94" s="87"/>
      <c r="N94" s="87">
        <f>G94-H94</f>
        <v>4083000</v>
      </c>
      <c r="O94" s="87"/>
      <c r="P94" s="87">
        <f>N94-O94</f>
        <v>4083000</v>
      </c>
      <c r="Q94" s="87"/>
      <c r="R94" s="87"/>
      <c r="S94" s="87"/>
      <c r="T94" s="87"/>
      <c r="U94" s="87"/>
      <c r="V94" s="87"/>
      <c r="W94" s="87"/>
      <c r="X94" s="87"/>
      <c r="Y94" s="87"/>
      <c r="Z94" s="87"/>
      <c r="AA94" s="87"/>
      <c r="AB94" s="87"/>
      <c r="AC94" s="87"/>
      <c r="AD94" s="87"/>
      <c r="AE94" s="87"/>
      <c r="AF94" s="87"/>
      <c r="AG94" s="87"/>
      <c r="AH94" s="87"/>
      <c r="AI94" s="81"/>
      <c r="AJ94" s="372"/>
      <c r="AK94" s="284"/>
      <c r="AL94" s="164"/>
      <c r="AM94" s="284"/>
      <c r="AN94" s="164"/>
      <c r="AO94" s="164"/>
      <c r="AP94" s="164"/>
      <c r="AQ94" s="164"/>
      <c r="AR94" s="164"/>
      <c r="AS94" s="164"/>
      <c r="AU94" s="341"/>
      <c r="AV94" s="59"/>
      <c r="AW94" s="335"/>
      <c r="AX94" s="336"/>
      <c r="AY94" s="152"/>
    </row>
    <row r="95" spans="1:51" s="153" customFormat="1">
      <c r="A95" s="332"/>
      <c r="B95" s="333"/>
      <c r="C95" s="334"/>
      <c r="D95" s="334"/>
      <c r="E95" s="88" t="s">
        <v>31</v>
      </c>
      <c r="F95" s="71" t="s">
        <v>32</v>
      </c>
      <c r="G95" s="69">
        <v>10223000</v>
      </c>
      <c r="H95" s="69">
        <v>10223000</v>
      </c>
      <c r="I95" s="70" t="e">
        <f>#REF!</f>
        <v>#REF!</v>
      </c>
      <c r="J95" s="70" t="e">
        <f>H95-I95</f>
        <v>#REF!</v>
      </c>
      <c r="K95" s="70"/>
      <c r="L95" s="84"/>
      <c r="M95" s="70"/>
      <c r="N95" s="70"/>
      <c r="O95" s="70"/>
      <c r="P95" s="87">
        <f t="shared" ref="P95:P96" si="60">N95-O95</f>
        <v>0</v>
      </c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1"/>
      <c r="AJ95" s="374"/>
      <c r="AK95" s="284">
        <f t="shared" si="46"/>
        <v>10223000</v>
      </c>
      <c r="AL95" s="164" t="b">
        <f t="shared" si="47"/>
        <v>1</v>
      </c>
      <c r="AM95" s="284">
        <f t="shared" si="48"/>
        <v>0</v>
      </c>
      <c r="AN95" s="232"/>
      <c r="AO95" s="232"/>
      <c r="AP95" s="232"/>
      <c r="AQ95" s="232"/>
      <c r="AR95" s="232"/>
      <c r="AS95" s="232"/>
      <c r="AU95" s="335" t="e">
        <f t="shared" si="14"/>
        <v>#REF!</v>
      </c>
      <c r="AV95" s="72" t="e">
        <f t="shared" si="15"/>
        <v>#REF!</v>
      </c>
      <c r="AW95" s="335" t="e">
        <f t="shared" si="52"/>
        <v>#REF!</v>
      </c>
      <c r="AX95" s="336">
        <f t="shared" si="53"/>
        <v>10223000</v>
      </c>
      <c r="AY95" s="152" t="b">
        <f t="shared" si="50"/>
        <v>1</v>
      </c>
    </row>
    <row r="96" spans="1:51" s="153" customFormat="1">
      <c r="A96" s="332"/>
      <c r="B96" s="333"/>
      <c r="C96" s="334"/>
      <c r="D96" s="334"/>
      <c r="E96" s="88" t="s">
        <v>59</v>
      </c>
      <c r="F96" s="71" t="s">
        <v>60</v>
      </c>
      <c r="G96" s="69">
        <v>3050000</v>
      </c>
      <c r="H96" s="69">
        <v>3050000</v>
      </c>
      <c r="I96" s="70" t="e">
        <f>#REF!</f>
        <v>#REF!</v>
      </c>
      <c r="J96" s="70" t="e">
        <f>H96-I96</f>
        <v>#REF!</v>
      </c>
      <c r="K96" s="70"/>
      <c r="L96" s="70"/>
      <c r="M96" s="70"/>
      <c r="N96" s="70"/>
      <c r="O96" s="70"/>
      <c r="P96" s="87">
        <f t="shared" si="60"/>
        <v>0</v>
      </c>
      <c r="Q96" s="70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0"/>
      <c r="AF96" s="70"/>
      <c r="AG96" s="70"/>
      <c r="AH96" s="70"/>
      <c r="AI96" s="71"/>
      <c r="AJ96" s="374"/>
      <c r="AK96" s="284">
        <f t="shared" si="46"/>
        <v>3050000</v>
      </c>
      <c r="AL96" s="164" t="b">
        <f t="shared" si="47"/>
        <v>1</v>
      </c>
      <c r="AM96" s="284">
        <f t="shared" si="48"/>
        <v>0</v>
      </c>
      <c r="AN96" s="232"/>
      <c r="AO96" s="232"/>
      <c r="AP96" s="232"/>
      <c r="AQ96" s="232"/>
      <c r="AR96" s="232"/>
      <c r="AS96" s="232"/>
      <c r="AU96" s="335" t="e">
        <f t="shared" si="14"/>
        <v>#REF!</v>
      </c>
      <c r="AV96" s="72" t="e">
        <f t="shared" si="15"/>
        <v>#REF!</v>
      </c>
      <c r="AW96" s="335" t="e">
        <f t="shared" si="52"/>
        <v>#REF!</v>
      </c>
      <c r="AX96" s="336">
        <f t="shared" si="53"/>
        <v>3050000</v>
      </c>
      <c r="AY96" s="152" t="b">
        <f t="shared" si="50"/>
        <v>1</v>
      </c>
    </row>
    <row r="97" spans="1:51">
      <c r="A97" s="28"/>
      <c r="B97" s="11"/>
      <c r="C97" s="12"/>
      <c r="D97" s="12"/>
      <c r="E97" s="13"/>
      <c r="F97" s="81"/>
      <c r="G97" s="87"/>
      <c r="H97" s="87"/>
      <c r="I97" s="102"/>
      <c r="J97" s="102"/>
      <c r="K97" s="102"/>
      <c r="L97" s="102"/>
      <c r="M97" s="102"/>
      <c r="N97" s="102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  <c r="AH97" s="31"/>
      <c r="AI97" s="10"/>
      <c r="AJ97" s="372"/>
      <c r="AK97" s="284">
        <f t="shared" si="46"/>
        <v>0</v>
      </c>
      <c r="AL97" s="164" t="b">
        <f t="shared" si="47"/>
        <v>1</v>
      </c>
      <c r="AM97" s="284">
        <f t="shared" si="48"/>
        <v>0</v>
      </c>
      <c r="AN97" s="164"/>
      <c r="AO97" s="164"/>
      <c r="AP97" s="164"/>
      <c r="AQ97" s="164"/>
      <c r="AR97" s="164"/>
      <c r="AS97" s="164"/>
      <c r="AU97" s="33">
        <f t="shared" si="14"/>
        <v>0</v>
      </c>
      <c r="AV97" s="8" t="b">
        <f t="shared" si="15"/>
        <v>1</v>
      </c>
      <c r="AW97" s="96">
        <f t="shared" si="52"/>
        <v>0</v>
      </c>
      <c r="AX97" s="118">
        <f t="shared" si="53"/>
        <v>0</v>
      </c>
      <c r="AY97" s="152" t="b">
        <f t="shared" si="50"/>
        <v>1</v>
      </c>
    </row>
    <row r="98" spans="1:51" s="117" customFormat="1">
      <c r="A98" s="115"/>
      <c r="B98" s="108" t="s">
        <v>22</v>
      </c>
      <c r="C98" s="630" t="s">
        <v>68</v>
      </c>
      <c r="D98" s="651"/>
      <c r="E98" s="652"/>
      <c r="F98" s="109" t="s">
        <v>141</v>
      </c>
      <c r="G98" s="116">
        <f>G101+G99</f>
        <v>418050000</v>
      </c>
      <c r="H98" s="116" t="e">
        <f t="shared" ref="H98:AH98" si="61">H101+H99</f>
        <v>#REF!</v>
      </c>
      <c r="I98" s="116">
        <f t="shared" si="61"/>
        <v>117296950</v>
      </c>
      <c r="J98" s="116" t="e">
        <f t="shared" si="61"/>
        <v>#REF!</v>
      </c>
      <c r="K98" s="116">
        <f t="shared" si="61"/>
        <v>0</v>
      </c>
      <c r="L98" s="116">
        <f t="shared" si="61"/>
        <v>0</v>
      </c>
      <c r="M98" s="116">
        <f t="shared" si="61"/>
        <v>0</v>
      </c>
      <c r="N98" s="116" t="e">
        <f t="shared" si="61"/>
        <v>#REF!</v>
      </c>
      <c r="O98" s="116">
        <f t="shared" si="61"/>
        <v>0</v>
      </c>
      <c r="P98" s="116" t="e">
        <f t="shared" si="61"/>
        <v>#REF!</v>
      </c>
      <c r="Q98" s="116">
        <f t="shared" si="61"/>
        <v>0</v>
      </c>
      <c r="R98" s="116">
        <f t="shared" si="61"/>
        <v>0</v>
      </c>
      <c r="S98" s="116">
        <f t="shared" si="61"/>
        <v>0</v>
      </c>
      <c r="T98" s="116">
        <f t="shared" si="61"/>
        <v>0</v>
      </c>
      <c r="U98" s="116">
        <f t="shared" si="61"/>
        <v>0</v>
      </c>
      <c r="V98" s="116">
        <f t="shared" si="61"/>
        <v>0</v>
      </c>
      <c r="W98" s="116">
        <f t="shared" si="61"/>
        <v>0</v>
      </c>
      <c r="X98" s="116">
        <f t="shared" si="61"/>
        <v>0</v>
      </c>
      <c r="Y98" s="116">
        <f t="shared" si="61"/>
        <v>0</v>
      </c>
      <c r="Z98" s="116">
        <f t="shared" si="61"/>
        <v>0</v>
      </c>
      <c r="AA98" s="116">
        <f t="shared" si="61"/>
        <v>0</v>
      </c>
      <c r="AB98" s="116">
        <f t="shared" si="61"/>
        <v>0</v>
      </c>
      <c r="AC98" s="116">
        <f t="shared" si="61"/>
        <v>0</v>
      </c>
      <c r="AD98" s="116">
        <f t="shared" si="61"/>
        <v>0</v>
      </c>
      <c r="AE98" s="116">
        <f t="shared" si="61"/>
        <v>0</v>
      </c>
      <c r="AF98" s="116">
        <f t="shared" si="61"/>
        <v>0</v>
      </c>
      <c r="AG98" s="116">
        <f t="shared" si="61"/>
        <v>0</v>
      </c>
      <c r="AH98" s="116">
        <f t="shared" si="61"/>
        <v>0</v>
      </c>
      <c r="AI98" s="94"/>
      <c r="AJ98" s="373"/>
      <c r="AK98" s="284" t="e">
        <f t="shared" si="46"/>
        <v>#REF!</v>
      </c>
      <c r="AL98" s="164" t="e">
        <f t="shared" si="47"/>
        <v>#REF!</v>
      </c>
      <c r="AM98" s="284" t="e">
        <f t="shared" si="48"/>
        <v>#REF!</v>
      </c>
      <c r="AN98" s="221"/>
      <c r="AO98" s="221"/>
      <c r="AP98" s="221"/>
      <c r="AQ98" s="221"/>
      <c r="AR98" s="221"/>
      <c r="AS98" s="221"/>
      <c r="AT98" s="236"/>
      <c r="AU98" s="118" t="e">
        <f t="shared" si="14"/>
        <v>#REF!</v>
      </c>
      <c r="AV98" s="110" t="e">
        <f t="shared" si="15"/>
        <v>#REF!</v>
      </c>
      <c r="AW98" s="96">
        <f t="shared" si="52"/>
        <v>117296950</v>
      </c>
      <c r="AX98" s="118" t="e">
        <f t="shared" si="53"/>
        <v>#REF!</v>
      </c>
      <c r="AY98" s="152" t="e">
        <f t="shared" si="50"/>
        <v>#REF!</v>
      </c>
    </row>
    <row r="99" spans="1:51" s="152" customFormat="1">
      <c r="A99" s="352"/>
      <c r="B99" s="353"/>
      <c r="C99" s="20"/>
      <c r="D99" s="645" t="s">
        <v>15</v>
      </c>
      <c r="E99" s="646"/>
      <c r="F99" s="81" t="s">
        <v>130</v>
      </c>
      <c r="G99" s="24">
        <f>G100</f>
        <v>7500000</v>
      </c>
      <c r="H99" s="24">
        <f t="shared" ref="H99:P99" si="62">H100</f>
        <v>2000000</v>
      </c>
      <c r="I99" s="24">
        <f t="shared" si="62"/>
        <v>0</v>
      </c>
      <c r="J99" s="24">
        <f t="shared" si="62"/>
        <v>2000000</v>
      </c>
      <c r="K99" s="24">
        <f t="shared" si="62"/>
        <v>0</v>
      </c>
      <c r="L99" s="24">
        <f t="shared" si="62"/>
        <v>0</v>
      </c>
      <c r="M99" s="24">
        <f t="shared" si="62"/>
        <v>0</v>
      </c>
      <c r="N99" s="24">
        <f t="shared" si="62"/>
        <v>5500000</v>
      </c>
      <c r="O99" s="24">
        <f t="shared" si="62"/>
        <v>0</v>
      </c>
      <c r="P99" s="24">
        <f t="shared" si="62"/>
        <v>5500000</v>
      </c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3"/>
      <c r="AJ99" s="373"/>
      <c r="AK99" s="284"/>
      <c r="AL99" s="164"/>
      <c r="AM99" s="284"/>
      <c r="AN99" s="221"/>
      <c r="AO99" s="221"/>
      <c r="AP99" s="221"/>
      <c r="AQ99" s="221"/>
      <c r="AR99" s="221"/>
      <c r="AS99" s="221"/>
      <c r="AT99" s="236"/>
      <c r="AU99" s="336"/>
      <c r="AV99" s="25"/>
      <c r="AW99" s="335"/>
      <c r="AX99" s="336"/>
    </row>
    <row r="100" spans="1:51" s="359" customFormat="1">
      <c r="A100" s="354"/>
      <c r="B100" s="355"/>
      <c r="C100" s="187"/>
      <c r="D100" s="356"/>
      <c r="E100" s="88" t="s">
        <v>248</v>
      </c>
      <c r="F100" s="71" t="s">
        <v>249</v>
      </c>
      <c r="G100" s="52">
        <v>7500000</v>
      </c>
      <c r="H100" s="52">
        <v>2000000</v>
      </c>
      <c r="I100" s="52"/>
      <c r="J100" s="52">
        <f>H100-I100</f>
        <v>2000000</v>
      </c>
      <c r="K100" s="52"/>
      <c r="L100" s="52"/>
      <c r="M100" s="52"/>
      <c r="N100" s="52">
        <f>G100-H100</f>
        <v>5500000</v>
      </c>
      <c r="O100" s="52"/>
      <c r="P100" s="52">
        <f>N100-O100</f>
        <v>5500000</v>
      </c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2"/>
      <c r="AF100" s="52"/>
      <c r="AG100" s="52"/>
      <c r="AH100" s="52"/>
      <c r="AI100" s="51"/>
      <c r="AJ100" s="372"/>
      <c r="AK100" s="357"/>
      <c r="AL100" s="200"/>
      <c r="AM100" s="357"/>
      <c r="AN100" s="200"/>
      <c r="AO100" s="200"/>
      <c r="AP100" s="200"/>
      <c r="AQ100" s="200"/>
      <c r="AR100" s="200"/>
      <c r="AS100" s="200"/>
      <c r="AT100" s="358"/>
      <c r="AU100" s="64"/>
      <c r="AV100" s="54"/>
      <c r="AW100" s="335"/>
      <c r="AX100" s="64"/>
    </row>
    <row r="101" spans="1:51" s="80" customFormat="1">
      <c r="A101" s="337"/>
      <c r="B101" s="338"/>
      <c r="C101" s="339"/>
      <c r="D101" s="645" t="s">
        <v>69</v>
      </c>
      <c r="E101" s="646"/>
      <c r="F101" s="81" t="s">
        <v>132</v>
      </c>
      <c r="G101" s="87">
        <f>SUM(G102:G110)</f>
        <v>410550000</v>
      </c>
      <c r="H101" s="87" t="e">
        <f t="shared" ref="H101:Y101" si="63">SUM(H102:H110)</f>
        <v>#REF!</v>
      </c>
      <c r="I101" s="87">
        <f t="shared" si="63"/>
        <v>117296950</v>
      </c>
      <c r="J101" s="87" t="e">
        <f t="shared" si="63"/>
        <v>#REF!</v>
      </c>
      <c r="K101" s="87">
        <f t="shared" si="63"/>
        <v>0</v>
      </c>
      <c r="L101" s="87">
        <f t="shared" si="63"/>
        <v>0</v>
      </c>
      <c r="M101" s="87">
        <f t="shared" si="63"/>
        <v>0</v>
      </c>
      <c r="N101" s="87" t="e">
        <f t="shared" si="63"/>
        <v>#REF!</v>
      </c>
      <c r="O101" s="87">
        <f t="shared" si="63"/>
        <v>0</v>
      </c>
      <c r="P101" s="87" t="e">
        <f t="shared" si="63"/>
        <v>#REF!</v>
      </c>
      <c r="Q101" s="87">
        <f t="shared" si="63"/>
        <v>0</v>
      </c>
      <c r="R101" s="87">
        <f t="shared" si="63"/>
        <v>0</v>
      </c>
      <c r="S101" s="87">
        <f t="shared" si="63"/>
        <v>0</v>
      </c>
      <c r="T101" s="87">
        <f t="shared" si="63"/>
        <v>0</v>
      </c>
      <c r="U101" s="87">
        <f t="shared" si="63"/>
        <v>0</v>
      </c>
      <c r="V101" s="87">
        <f t="shared" si="63"/>
        <v>0</v>
      </c>
      <c r="W101" s="87">
        <f t="shared" si="63"/>
        <v>0</v>
      </c>
      <c r="X101" s="87">
        <f t="shared" si="63"/>
        <v>0</v>
      </c>
      <c r="Y101" s="87">
        <f t="shared" si="63"/>
        <v>0</v>
      </c>
      <c r="Z101" s="87"/>
      <c r="AA101" s="87"/>
      <c r="AB101" s="87"/>
      <c r="AC101" s="87"/>
      <c r="AD101" s="87"/>
      <c r="AE101" s="87"/>
      <c r="AF101" s="87"/>
      <c r="AG101" s="87"/>
      <c r="AH101" s="87"/>
      <c r="AI101" s="81"/>
      <c r="AJ101" s="372"/>
      <c r="AK101" s="284" t="e">
        <f t="shared" si="46"/>
        <v>#REF!</v>
      </c>
      <c r="AL101" s="164" t="e">
        <f t="shared" si="47"/>
        <v>#REF!</v>
      </c>
      <c r="AM101" s="284" t="e">
        <f t="shared" si="48"/>
        <v>#REF!</v>
      </c>
      <c r="AN101" s="164"/>
      <c r="AO101" s="164"/>
      <c r="AP101" s="164"/>
      <c r="AQ101" s="164"/>
      <c r="AR101" s="164"/>
      <c r="AS101" s="164"/>
      <c r="AU101" s="341" t="e">
        <f t="shared" si="14"/>
        <v>#REF!</v>
      </c>
      <c r="AV101" s="59" t="e">
        <f t="shared" si="15"/>
        <v>#REF!</v>
      </c>
      <c r="AW101" s="335">
        <f t="shared" si="52"/>
        <v>117296950</v>
      </c>
      <c r="AX101" s="336" t="e">
        <f t="shared" si="53"/>
        <v>#REF!</v>
      </c>
      <c r="AY101" s="152" t="e">
        <f t="shared" si="50"/>
        <v>#REF!</v>
      </c>
    </row>
    <row r="102" spans="1:51" s="153" customFormat="1">
      <c r="A102" s="332"/>
      <c r="B102" s="333"/>
      <c r="C102" s="334"/>
      <c r="D102" s="334"/>
      <c r="E102" s="88" t="s">
        <v>70</v>
      </c>
      <c r="F102" s="71" t="s">
        <v>71</v>
      </c>
      <c r="G102" s="69">
        <v>68500000</v>
      </c>
      <c r="H102" s="69" t="e">
        <f>#REF!</f>
        <v>#REF!</v>
      </c>
      <c r="I102" s="70">
        <v>36750000</v>
      </c>
      <c r="J102" s="70" t="e">
        <f>H102-I102</f>
        <v>#REF!</v>
      </c>
      <c r="K102" s="70"/>
      <c r="L102" s="70"/>
      <c r="M102" s="70"/>
      <c r="N102" s="70" t="e">
        <f>G102-H102</f>
        <v>#REF!</v>
      </c>
      <c r="O102" s="70"/>
      <c r="P102" s="70" t="e">
        <f>N102-O102</f>
        <v>#REF!</v>
      </c>
      <c r="Q102" s="70"/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71"/>
      <c r="AJ102" s="374"/>
      <c r="AK102" s="284" t="e">
        <f t="shared" si="46"/>
        <v>#REF!</v>
      </c>
      <c r="AL102" s="164" t="e">
        <f t="shared" si="47"/>
        <v>#REF!</v>
      </c>
      <c r="AM102" s="284" t="e">
        <f t="shared" si="48"/>
        <v>#REF!</v>
      </c>
      <c r="AN102" s="232"/>
      <c r="AO102" s="232"/>
      <c r="AP102" s="232"/>
      <c r="AQ102" s="232"/>
      <c r="AR102" s="232"/>
      <c r="AS102" s="232"/>
      <c r="AU102" s="335" t="e">
        <f t="shared" si="14"/>
        <v>#REF!</v>
      </c>
      <c r="AV102" s="72" t="e">
        <f t="shared" si="15"/>
        <v>#REF!</v>
      </c>
      <c r="AW102" s="335">
        <f t="shared" si="52"/>
        <v>36750000</v>
      </c>
      <c r="AX102" s="336" t="e">
        <f t="shared" si="53"/>
        <v>#REF!</v>
      </c>
      <c r="AY102" s="152" t="e">
        <f t="shared" si="50"/>
        <v>#REF!</v>
      </c>
    </row>
    <row r="103" spans="1:51" s="153" customFormat="1">
      <c r="A103" s="332"/>
      <c r="B103" s="333"/>
      <c r="C103" s="334"/>
      <c r="D103" s="334"/>
      <c r="E103" s="88" t="s">
        <v>251</v>
      </c>
      <c r="F103" s="71" t="s">
        <v>250</v>
      </c>
      <c r="G103" s="69">
        <v>9000000</v>
      </c>
      <c r="H103" s="69"/>
      <c r="I103" s="70"/>
      <c r="J103" s="70"/>
      <c r="K103" s="70"/>
      <c r="L103" s="70"/>
      <c r="M103" s="70"/>
      <c r="N103" s="70">
        <f t="shared" ref="N103:N109" si="64">G103-H103</f>
        <v>9000000</v>
      </c>
      <c r="O103" s="70"/>
      <c r="P103" s="70">
        <f t="shared" ref="P103:P109" si="65">N103-O103</f>
        <v>9000000</v>
      </c>
      <c r="Q103" s="70"/>
      <c r="R103" s="70"/>
      <c r="S103" s="70"/>
      <c r="T103" s="70"/>
      <c r="U103" s="70"/>
      <c r="V103" s="70"/>
      <c r="W103" s="70"/>
      <c r="X103" s="70"/>
      <c r="Y103" s="70"/>
      <c r="Z103" s="70"/>
      <c r="AA103" s="70"/>
      <c r="AB103" s="70"/>
      <c r="AC103" s="70"/>
      <c r="AD103" s="70"/>
      <c r="AE103" s="70"/>
      <c r="AF103" s="70"/>
      <c r="AG103" s="70"/>
      <c r="AH103" s="70"/>
      <c r="AI103" s="71"/>
      <c r="AJ103" s="374"/>
      <c r="AK103" s="284"/>
      <c r="AL103" s="164"/>
      <c r="AM103" s="284"/>
      <c r="AN103" s="232"/>
      <c r="AO103" s="232"/>
      <c r="AP103" s="232"/>
      <c r="AQ103" s="232"/>
      <c r="AR103" s="232"/>
      <c r="AS103" s="232"/>
      <c r="AU103" s="335"/>
      <c r="AV103" s="72"/>
      <c r="AW103" s="335"/>
      <c r="AX103" s="336"/>
      <c r="AY103" s="152"/>
    </row>
    <row r="104" spans="1:51" s="153" customFormat="1">
      <c r="A104" s="332"/>
      <c r="B104" s="333"/>
      <c r="C104" s="334"/>
      <c r="D104" s="334"/>
      <c r="E104" s="88" t="s">
        <v>252</v>
      </c>
      <c r="F104" s="71" t="s">
        <v>253</v>
      </c>
      <c r="G104" s="69">
        <v>4350000</v>
      </c>
      <c r="H104" s="69"/>
      <c r="I104" s="70"/>
      <c r="J104" s="70"/>
      <c r="K104" s="70"/>
      <c r="L104" s="70"/>
      <c r="M104" s="70"/>
      <c r="N104" s="70">
        <f t="shared" si="64"/>
        <v>4350000</v>
      </c>
      <c r="O104" s="70"/>
      <c r="P104" s="70">
        <f t="shared" si="65"/>
        <v>4350000</v>
      </c>
      <c r="Q104" s="70"/>
      <c r="R104" s="70"/>
      <c r="S104" s="70"/>
      <c r="T104" s="70"/>
      <c r="U104" s="70"/>
      <c r="V104" s="70"/>
      <c r="W104" s="70"/>
      <c r="X104" s="70"/>
      <c r="Y104" s="70"/>
      <c r="Z104" s="70"/>
      <c r="AA104" s="70"/>
      <c r="AB104" s="70"/>
      <c r="AC104" s="70"/>
      <c r="AD104" s="70"/>
      <c r="AE104" s="70"/>
      <c r="AF104" s="70"/>
      <c r="AG104" s="70"/>
      <c r="AH104" s="70"/>
      <c r="AI104" s="71"/>
      <c r="AJ104" s="374"/>
      <c r="AK104" s="284"/>
      <c r="AL104" s="164"/>
      <c r="AM104" s="284"/>
      <c r="AN104" s="232"/>
      <c r="AO104" s="232"/>
      <c r="AP104" s="232"/>
      <c r="AQ104" s="232"/>
      <c r="AR104" s="232"/>
      <c r="AS104" s="232"/>
      <c r="AU104" s="335"/>
      <c r="AV104" s="72"/>
      <c r="AW104" s="335"/>
      <c r="AX104" s="336"/>
      <c r="AY104" s="152"/>
    </row>
    <row r="105" spans="1:51" s="153" customFormat="1">
      <c r="A105" s="332"/>
      <c r="B105" s="333"/>
      <c r="C105" s="334"/>
      <c r="D105" s="334"/>
      <c r="E105" s="88" t="s">
        <v>72</v>
      </c>
      <c r="F105" s="71" t="s">
        <v>71</v>
      </c>
      <c r="G105" s="69">
        <v>115000000</v>
      </c>
      <c r="H105" s="69" t="e">
        <f>#REF!</f>
        <v>#REF!</v>
      </c>
      <c r="I105" s="70">
        <v>52250000</v>
      </c>
      <c r="J105" s="70" t="e">
        <f t="shared" ref="J105:J110" si="66">H105-I105</f>
        <v>#REF!</v>
      </c>
      <c r="K105" s="70"/>
      <c r="L105" s="70"/>
      <c r="M105" s="70"/>
      <c r="N105" s="70" t="e">
        <f t="shared" si="64"/>
        <v>#REF!</v>
      </c>
      <c r="O105" s="70"/>
      <c r="P105" s="70" t="e">
        <f t="shared" si="65"/>
        <v>#REF!</v>
      </c>
      <c r="Q105" s="70"/>
      <c r="R105" s="70"/>
      <c r="S105" s="70"/>
      <c r="T105" s="70"/>
      <c r="U105" s="70"/>
      <c r="V105" s="70"/>
      <c r="W105" s="70"/>
      <c r="X105" s="70"/>
      <c r="Y105" s="70"/>
      <c r="Z105" s="70"/>
      <c r="AA105" s="70"/>
      <c r="AB105" s="70"/>
      <c r="AC105" s="70"/>
      <c r="AD105" s="70"/>
      <c r="AE105" s="70"/>
      <c r="AF105" s="70"/>
      <c r="AG105" s="70"/>
      <c r="AH105" s="70"/>
      <c r="AI105" s="71"/>
      <c r="AJ105" s="374"/>
      <c r="AK105" s="284" t="e">
        <f t="shared" si="46"/>
        <v>#REF!</v>
      </c>
      <c r="AL105" s="164" t="e">
        <f t="shared" si="47"/>
        <v>#REF!</v>
      </c>
      <c r="AM105" s="284" t="e">
        <f t="shared" si="48"/>
        <v>#REF!</v>
      </c>
      <c r="AN105" s="232"/>
      <c r="AO105" s="232"/>
      <c r="AP105" s="232"/>
      <c r="AQ105" s="232"/>
      <c r="AR105" s="232"/>
      <c r="AS105" s="232"/>
      <c r="AU105" s="335" t="e">
        <f t="shared" si="14"/>
        <v>#REF!</v>
      </c>
      <c r="AV105" s="72" t="e">
        <f t="shared" si="15"/>
        <v>#REF!</v>
      </c>
      <c r="AW105" s="335">
        <f t="shared" si="52"/>
        <v>52250000</v>
      </c>
      <c r="AX105" s="336" t="e">
        <f t="shared" si="53"/>
        <v>#REF!</v>
      </c>
      <c r="AY105" s="152" t="e">
        <f t="shared" si="50"/>
        <v>#REF!</v>
      </c>
    </row>
    <row r="106" spans="1:51" s="153" customFormat="1">
      <c r="A106" s="332"/>
      <c r="B106" s="333"/>
      <c r="C106" s="334"/>
      <c r="D106" s="334"/>
      <c r="E106" s="88" t="s">
        <v>254</v>
      </c>
      <c r="F106" s="71" t="s">
        <v>255</v>
      </c>
      <c r="G106" s="69">
        <v>141000000</v>
      </c>
      <c r="H106" s="69"/>
      <c r="I106" s="70"/>
      <c r="J106" s="70"/>
      <c r="K106" s="70"/>
      <c r="L106" s="70"/>
      <c r="M106" s="70"/>
      <c r="N106" s="70">
        <f t="shared" si="64"/>
        <v>141000000</v>
      </c>
      <c r="O106" s="70"/>
      <c r="P106" s="70">
        <f t="shared" si="65"/>
        <v>141000000</v>
      </c>
      <c r="Q106" s="70"/>
      <c r="R106" s="70"/>
      <c r="S106" s="70"/>
      <c r="T106" s="70"/>
      <c r="U106" s="70"/>
      <c r="V106" s="70"/>
      <c r="W106" s="70"/>
      <c r="X106" s="70"/>
      <c r="Y106" s="70"/>
      <c r="Z106" s="70"/>
      <c r="AA106" s="70"/>
      <c r="AB106" s="70"/>
      <c r="AC106" s="70"/>
      <c r="AD106" s="70"/>
      <c r="AE106" s="70"/>
      <c r="AF106" s="70"/>
      <c r="AG106" s="70"/>
      <c r="AH106" s="70"/>
      <c r="AI106" s="71"/>
      <c r="AJ106" s="374"/>
      <c r="AK106" s="284"/>
      <c r="AL106" s="164"/>
      <c r="AM106" s="284"/>
      <c r="AN106" s="232"/>
      <c r="AO106" s="232"/>
      <c r="AP106" s="232"/>
      <c r="AQ106" s="232"/>
      <c r="AR106" s="232"/>
      <c r="AS106" s="232"/>
      <c r="AU106" s="335"/>
      <c r="AV106" s="72"/>
      <c r="AW106" s="335"/>
      <c r="AX106" s="336"/>
      <c r="AY106" s="152"/>
    </row>
    <row r="107" spans="1:51" s="153" customFormat="1">
      <c r="A107" s="332"/>
      <c r="B107" s="333"/>
      <c r="C107" s="334"/>
      <c r="D107" s="334"/>
      <c r="E107" s="88" t="s">
        <v>73</v>
      </c>
      <c r="F107" s="71" t="s">
        <v>74</v>
      </c>
      <c r="G107" s="69">
        <v>54000000</v>
      </c>
      <c r="H107" s="69" t="e">
        <f>#REF!</f>
        <v>#REF!</v>
      </c>
      <c r="I107" s="70">
        <v>14025000</v>
      </c>
      <c r="J107" s="70" t="e">
        <f t="shared" si="66"/>
        <v>#REF!</v>
      </c>
      <c r="K107" s="70"/>
      <c r="L107" s="70"/>
      <c r="M107" s="70"/>
      <c r="N107" s="70" t="e">
        <f t="shared" si="64"/>
        <v>#REF!</v>
      </c>
      <c r="O107" s="70"/>
      <c r="P107" s="70" t="e">
        <f t="shared" si="65"/>
        <v>#REF!</v>
      </c>
      <c r="Q107" s="70"/>
      <c r="R107" s="70"/>
      <c r="S107" s="70"/>
      <c r="T107" s="70"/>
      <c r="U107" s="70"/>
      <c r="V107" s="70"/>
      <c r="W107" s="70"/>
      <c r="X107" s="70"/>
      <c r="Y107" s="70"/>
      <c r="Z107" s="70"/>
      <c r="AA107" s="70"/>
      <c r="AB107" s="70"/>
      <c r="AC107" s="70"/>
      <c r="AD107" s="70"/>
      <c r="AE107" s="70"/>
      <c r="AF107" s="70"/>
      <c r="AG107" s="70"/>
      <c r="AH107" s="70"/>
      <c r="AI107" s="71"/>
      <c r="AJ107" s="374"/>
      <c r="AK107" s="284" t="e">
        <f t="shared" si="46"/>
        <v>#REF!</v>
      </c>
      <c r="AL107" s="164" t="e">
        <f t="shared" si="47"/>
        <v>#REF!</v>
      </c>
      <c r="AM107" s="284" t="e">
        <f t="shared" si="48"/>
        <v>#REF!</v>
      </c>
      <c r="AN107" s="232"/>
      <c r="AO107" s="232"/>
      <c r="AP107" s="232"/>
      <c r="AQ107" s="232"/>
      <c r="AR107" s="232"/>
      <c r="AS107" s="232"/>
      <c r="AU107" s="335" t="e">
        <f t="shared" si="14"/>
        <v>#REF!</v>
      </c>
      <c r="AV107" s="72" t="e">
        <f t="shared" si="15"/>
        <v>#REF!</v>
      </c>
      <c r="AW107" s="335">
        <f t="shared" si="52"/>
        <v>14025000</v>
      </c>
      <c r="AX107" s="336" t="e">
        <f t="shared" si="53"/>
        <v>#REF!</v>
      </c>
      <c r="AY107" s="152" t="e">
        <f t="shared" si="50"/>
        <v>#REF!</v>
      </c>
    </row>
    <row r="108" spans="1:51" s="153" customFormat="1">
      <c r="A108" s="332"/>
      <c r="B108" s="333"/>
      <c r="C108" s="334"/>
      <c r="D108" s="334"/>
      <c r="E108" s="88" t="s">
        <v>256</v>
      </c>
      <c r="F108" s="71" t="s">
        <v>257</v>
      </c>
      <c r="G108" s="69">
        <v>3700000</v>
      </c>
      <c r="H108" s="69"/>
      <c r="I108" s="70"/>
      <c r="J108" s="70"/>
      <c r="K108" s="70"/>
      <c r="L108" s="70"/>
      <c r="M108" s="70"/>
      <c r="N108" s="70">
        <f t="shared" si="64"/>
        <v>3700000</v>
      </c>
      <c r="O108" s="70"/>
      <c r="P108" s="70">
        <f t="shared" si="65"/>
        <v>3700000</v>
      </c>
      <c r="Q108" s="70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0"/>
      <c r="AF108" s="70"/>
      <c r="AG108" s="70"/>
      <c r="AH108" s="70"/>
      <c r="AI108" s="71"/>
      <c r="AJ108" s="374"/>
      <c r="AK108" s="284"/>
      <c r="AL108" s="164"/>
      <c r="AM108" s="284"/>
      <c r="AN108" s="232"/>
      <c r="AO108" s="232"/>
      <c r="AP108" s="232"/>
      <c r="AQ108" s="232"/>
      <c r="AR108" s="232"/>
      <c r="AS108" s="232"/>
      <c r="AU108" s="335"/>
      <c r="AV108" s="72"/>
      <c r="AW108" s="335"/>
      <c r="AX108" s="336"/>
      <c r="AY108" s="152"/>
    </row>
    <row r="109" spans="1:51" s="153" customFormat="1">
      <c r="A109" s="332"/>
      <c r="B109" s="333"/>
      <c r="C109" s="334"/>
      <c r="D109" s="334"/>
      <c r="E109" s="88" t="s">
        <v>75</v>
      </c>
      <c r="F109" s="71" t="s">
        <v>76</v>
      </c>
      <c r="G109" s="69">
        <v>15000000</v>
      </c>
      <c r="H109" s="69" t="e">
        <f>#REF!</f>
        <v>#REF!</v>
      </c>
      <c r="I109" s="70">
        <v>14271950</v>
      </c>
      <c r="J109" s="70" t="e">
        <f t="shared" si="66"/>
        <v>#REF!</v>
      </c>
      <c r="K109" s="70"/>
      <c r="L109" s="70"/>
      <c r="M109" s="70"/>
      <c r="N109" s="70" t="e">
        <f t="shared" si="64"/>
        <v>#REF!</v>
      </c>
      <c r="O109" s="70"/>
      <c r="P109" s="70" t="e">
        <f t="shared" si="65"/>
        <v>#REF!</v>
      </c>
      <c r="Q109" s="70"/>
      <c r="R109" s="70"/>
      <c r="S109" s="70"/>
      <c r="T109" s="70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0"/>
      <c r="AF109" s="70"/>
      <c r="AG109" s="70"/>
      <c r="AH109" s="70"/>
      <c r="AI109" s="71"/>
      <c r="AJ109" s="374"/>
      <c r="AK109" s="284" t="e">
        <f t="shared" si="46"/>
        <v>#REF!</v>
      </c>
      <c r="AL109" s="164" t="e">
        <f t="shared" si="47"/>
        <v>#REF!</v>
      </c>
      <c r="AM109" s="284" t="e">
        <f t="shared" si="48"/>
        <v>#REF!</v>
      </c>
      <c r="AN109" s="232"/>
      <c r="AO109" s="232"/>
      <c r="AP109" s="232"/>
      <c r="AQ109" s="232"/>
      <c r="AR109" s="232"/>
      <c r="AS109" s="232"/>
      <c r="AU109" s="335" t="e">
        <f t="shared" si="14"/>
        <v>#REF!</v>
      </c>
      <c r="AV109" s="72" t="e">
        <f t="shared" si="15"/>
        <v>#REF!</v>
      </c>
      <c r="AW109" s="335">
        <f t="shared" si="52"/>
        <v>14271950</v>
      </c>
      <c r="AX109" s="336" t="e">
        <f t="shared" si="53"/>
        <v>#REF!</v>
      </c>
      <c r="AY109" s="152" t="e">
        <f t="shared" si="50"/>
        <v>#REF!</v>
      </c>
    </row>
    <row r="110" spans="1:51" s="153" customFormat="1">
      <c r="A110" s="332"/>
      <c r="B110" s="333"/>
      <c r="C110" s="334"/>
      <c r="D110" s="334"/>
      <c r="E110" s="88" t="s">
        <v>77</v>
      </c>
      <c r="F110" s="71" t="s">
        <v>78</v>
      </c>
      <c r="G110" s="69"/>
      <c r="H110" s="69"/>
      <c r="I110" s="70"/>
      <c r="J110" s="70">
        <f t="shared" si="66"/>
        <v>0</v>
      </c>
      <c r="K110" s="70"/>
      <c r="L110" s="70"/>
      <c r="M110" s="70"/>
      <c r="N110" s="70"/>
      <c r="O110" s="70"/>
      <c r="P110" s="70"/>
      <c r="Q110" s="70"/>
      <c r="R110" s="70"/>
      <c r="S110" s="70"/>
      <c r="T110" s="70"/>
      <c r="U110" s="70"/>
      <c r="V110" s="70"/>
      <c r="W110" s="70"/>
      <c r="X110" s="70"/>
      <c r="Y110" s="70"/>
      <c r="Z110" s="70"/>
      <c r="AA110" s="70"/>
      <c r="AB110" s="70"/>
      <c r="AC110" s="70"/>
      <c r="AD110" s="70"/>
      <c r="AE110" s="70"/>
      <c r="AF110" s="70"/>
      <c r="AG110" s="70"/>
      <c r="AH110" s="70"/>
      <c r="AI110" s="71"/>
      <c r="AJ110" s="374"/>
      <c r="AK110" s="284">
        <f t="shared" si="46"/>
        <v>0</v>
      </c>
      <c r="AL110" s="164" t="b">
        <f t="shared" si="47"/>
        <v>1</v>
      </c>
      <c r="AM110" s="284">
        <f t="shared" si="48"/>
        <v>0</v>
      </c>
      <c r="AN110" s="232"/>
      <c r="AO110" s="232"/>
      <c r="AP110" s="232"/>
      <c r="AQ110" s="232"/>
      <c r="AR110" s="232"/>
      <c r="AS110" s="232"/>
      <c r="AU110" s="335">
        <f t="shared" si="14"/>
        <v>0</v>
      </c>
      <c r="AV110" s="72" t="b">
        <f t="shared" si="15"/>
        <v>1</v>
      </c>
      <c r="AW110" s="335">
        <f t="shared" si="52"/>
        <v>0</v>
      </c>
      <c r="AX110" s="336">
        <f t="shared" si="53"/>
        <v>0</v>
      </c>
      <c r="AY110" s="152" t="b">
        <f t="shared" si="50"/>
        <v>1</v>
      </c>
    </row>
    <row r="111" spans="1:51">
      <c r="A111" s="28"/>
      <c r="B111" s="11"/>
      <c r="C111" s="12"/>
      <c r="D111" s="12"/>
      <c r="E111" s="13"/>
      <c r="F111" s="81"/>
      <c r="G111" s="87"/>
      <c r="H111" s="87"/>
      <c r="I111" s="102"/>
      <c r="J111" s="102"/>
      <c r="K111" s="102"/>
      <c r="L111" s="102"/>
      <c r="M111" s="102"/>
      <c r="N111" s="102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10"/>
      <c r="AJ111" s="372"/>
      <c r="AK111" s="284">
        <f t="shared" si="46"/>
        <v>0</v>
      </c>
      <c r="AL111" s="164" t="b">
        <f t="shared" si="47"/>
        <v>1</v>
      </c>
      <c r="AM111" s="284">
        <f t="shared" si="48"/>
        <v>0</v>
      </c>
      <c r="AN111" s="164"/>
      <c r="AO111" s="164"/>
      <c r="AP111" s="164"/>
      <c r="AQ111" s="164"/>
      <c r="AR111" s="164"/>
      <c r="AS111" s="164"/>
      <c r="AU111" s="33">
        <f t="shared" si="14"/>
        <v>0</v>
      </c>
      <c r="AV111" s="8" t="b">
        <f t="shared" si="15"/>
        <v>1</v>
      </c>
      <c r="AW111" s="96">
        <f t="shared" si="52"/>
        <v>0</v>
      </c>
      <c r="AX111" s="118">
        <f t="shared" si="53"/>
        <v>0</v>
      </c>
      <c r="AY111" s="152" t="b">
        <f t="shared" si="50"/>
        <v>1</v>
      </c>
    </row>
    <row r="112" spans="1:51">
      <c r="A112" s="158"/>
      <c r="B112" s="159"/>
      <c r="C112" s="159"/>
      <c r="D112" s="159"/>
      <c r="E112" s="159"/>
      <c r="F112" s="160"/>
      <c r="G112" s="172"/>
      <c r="H112" s="172"/>
      <c r="I112" s="161"/>
      <c r="J112" s="161"/>
      <c r="K112" s="161"/>
      <c r="L112" s="161"/>
      <c r="M112" s="161"/>
      <c r="N112" s="161"/>
      <c r="O112" s="162"/>
      <c r="P112" s="162"/>
      <c r="Q112" s="162"/>
      <c r="R112" s="162"/>
      <c r="S112" s="162"/>
      <c r="T112" s="162"/>
      <c r="U112" s="162"/>
      <c r="V112" s="162"/>
      <c r="W112" s="162"/>
      <c r="X112" s="162"/>
      <c r="Y112" s="162"/>
      <c r="Z112" s="162"/>
      <c r="AA112" s="162"/>
      <c r="AB112" s="162"/>
      <c r="AC112" s="162"/>
      <c r="AD112" s="162"/>
      <c r="AE112" s="162"/>
      <c r="AF112" s="162"/>
      <c r="AG112" s="162"/>
      <c r="AH112" s="162"/>
      <c r="AI112" s="159"/>
      <c r="AJ112" s="372"/>
      <c r="AK112" s="284">
        <f t="shared" si="46"/>
        <v>0</v>
      </c>
      <c r="AL112" s="164" t="b">
        <f t="shared" si="47"/>
        <v>1</v>
      </c>
      <c r="AM112" s="284">
        <f t="shared" si="48"/>
        <v>0</v>
      </c>
      <c r="AN112" s="164"/>
      <c r="AO112" s="164"/>
      <c r="AP112" s="164"/>
      <c r="AQ112" s="164"/>
      <c r="AR112" s="164"/>
      <c r="AS112" s="164"/>
      <c r="AU112" s="33"/>
      <c r="AV112" s="8"/>
      <c r="AW112" s="96">
        <f t="shared" si="52"/>
        <v>0</v>
      </c>
      <c r="AX112" s="118">
        <f t="shared" si="53"/>
        <v>0</v>
      </c>
      <c r="AY112" s="152" t="b">
        <f t="shared" si="50"/>
        <v>1</v>
      </c>
    </row>
    <row r="113" spans="1:51">
      <c r="A113" s="167"/>
      <c r="B113" s="168"/>
      <c r="C113" s="168"/>
      <c r="D113" s="168"/>
      <c r="E113" s="168"/>
      <c r="F113" s="169"/>
      <c r="G113" s="174"/>
      <c r="H113" s="174"/>
      <c r="I113" s="170"/>
      <c r="J113" s="170"/>
      <c r="K113" s="170"/>
      <c r="L113" s="170"/>
      <c r="M113" s="170"/>
      <c r="N113" s="170"/>
      <c r="O113" s="171"/>
      <c r="P113" s="171"/>
      <c r="Q113" s="171"/>
      <c r="R113" s="171"/>
      <c r="S113" s="171"/>
      <c r="T113" s="171"/>
      <c r="U113" s="171"/>
      <c r="V113" s="171"/>
      <c r="W113" s="171"/>
      <c r="X113" s="171"/>
      <c r="Y113" s="171"/>
      <c r="Z113" s="171"/>
      <c r="AA113" s="171"/>
      <c r="AB113" s="171"/>
      <c r="AC113" s="171"/>
      <c r="AD113" s="171"/>
      <c r="AE113" s="171"/>
      <c r="AF113" s="171"/>
      <c r="AG113" s="171"/>
      <c r="AH113" s="171"/>
      <c r="AI113" s="168"/>
      <c r="AJ113" s="372"/>
      <c r="AK113" s="284">
        <f t="shared" si="46"/>
        <v>0</v>
      </c>
      <c r="AL113" s="164" t="b">
        <f t="shared" si="47"/>
        <v>1</v>
      </c>
      <c r="AM113" s="284">
        <f t="shared" si="48"/>
        <v>0</v>
      </c>
      <c r="AN113" s="164"/>
      <c r="AO113" s="164"/>
      <c r="AP113" s="164"/>
      <c r="AQ113" s="164"/>
      <c r="AR113" s="164"/>
      <c r="AS113" s="164"/>
      <c r="AU113" s="33"/>
      <c r="AV113" s="8"/>
      <c r="AW113" s="96">
        <f t="shared" si="52"/>
        <v>0</v>
      </c>
      <c r="AX113" s="118">
        <f t="shared" si="53"/>
        <v>0</v>
      </c>
      <c r="AY113" s="152" t="b">
        <f t="shared" si="50"/>
        <v>1</v>
      </c>
    </row>
    <row r="114" spans="1:51" s="3" customFormat="1">
      <c r="A114" s="632" t="s">
        <v>0</v>
      </c>
      <c r="B114" s="632" t="s">
        <v>1</v>
      </c>
      <c r="C114" s="632"/>
      <c r="D114" s="632"/>
      <c r="E114" s="632"/>
      <c r="F114" s="632" t="s">
        <v>3</v>
      </c>
      <c r="G114" s="632" t="s">
        <v>4</v>
      </c>
      <c r="H114" s="637" t="s">
        <v>229</v>
      </c>
      <c r="I114" s="638"/>
      <c r="J114" s="638"/>
      <c r="K114" s="638"/>
      <c r="L114" s="638"/>
      <c r="M114" s="638"/>
      <c r="N114" s="638"/>
      <c r="O114" s="638"/>
      <c r="P114" s="638"/>
      <c r="Q114" s="638"/>
      <c r="R114" s="638"/>
      <c r="S114" s="638"/>
      <c r="T114" s="638"/>
      <c r="U114" s="638"/>
      <c r="V114" s="638"/>
      <c r="W114" s="638"/>
      <c r="X114" s="638"/>
      <c r="Y114" s="638"/>
      <c r="Z114" s="638"/>
      <c r="AA114" s="638"/>
      <c r="AB114" s="638"/>
      <c r="AC114" s="638"/>
      <c r="AD114" s="638"/>
      <c r="AE114" s="638"/>
      <c r="AF114" s="638"/>
      <c r="AG114" s="638"/>
      <c r="AH114" s="639"/>
      <c r="AI114" s="632" t="s">
        <v>11</v>
      </c>
      <c r="AJ114" s="375"/>
      <c r="AK114" s="284" t="e">
        <f t="shared" si="46"/>
        <v>#VALUE!</v>
      </c>
      <c r="AL114" s="164" t="e">
        <f t="shared" si="47"/>
        <v>#VALUE!</v>
      </c>
      <c r="AM114" s="284" t="e">
        <f t="shared" si="48"/>
        <v>#VALUE!</v>
      </c>
      <c r="AN114" s="311"/>
      <c r="AO114" s="311"/>
      <c r="AP114" s="311"/>
      <c r="AQ114" s="311"/>
      <c r="AR114" s="311"/>
      <c r="AS114" s="311"/>
      <c r="AT114" s="152"/>
      <c r="AW114" s="96">
        <f t="shared" si="52"/>
        <v>0</v>
      </c>
      <c r="AX114" s="118" t="e">
        <f t="shared" si="53"/>
        <v>#VALUE!</v>
      </c>
      <c r="AY114" s="152" t="e">
        <f t="shared" si="50"/>
        <v>#VALUE!</v>
      </c>
    </row>
    <row r="115" spans="1:51" s="3" customFormat="1">
      <c r="A115" s="633"/>
      <c r="B115" s="633"/>
      <c r="C115" s="633"/>
      <c r="D115" s="633"/>
      <c r="E115" s="633"/>
      <c r="F115" s="633"/>
      <c r="G115" s="633"/>
      <c r="H115" s="682" t="s">
        <v>5</v>
      </c>
      <c r="I115" s="683"/>
      <c r="J115" s="684"/>
      <c r="K115" s="685" t="s">
        <v>6</v>
      </c>
      <c r="L115" s="686"/>
      <c r="M115" s="687"/>
      <c r="N115" s="688" t="s">
        <v>7</v>
      </c>
      <c r="O115" s="689"/>
      <c r="P115" s="690"/>
      <c r="Q115" s="634" t="s">
        <v>8</v>
      </c>
      <c r="R115" s="635"/>
      <c r="S115" s="636"/>
      <c r="T115" s="634" t="s">
        <v>9</v>
      </c>
      <c r="U115" s="635"/>
      <c r="V115" s="636"/>
      <c r="W115" s="637" t="s">
        <v>10</v>
      </c>
      <c r="X115" s="638"/>
      <c r="Y115" s="639"/>
      <c r="Z115" s="637" t="s">
        <v>240</v>
      </c>
      <c r="AA115" s="638"/>
      <c r="AB115" s="639"/>
      <c r="AC115" s="637" t="s">
        <v>241</v>
      </c>
      <c r="AD115" s="638"/>
      <c r="AE115" s="639"/>
      <c r="AF115" s="634" t="s">
        <v>246</v>
      </c>
      <c r="AG115" s="635"/>
      <c r="AH115" s="636"/>
      <c r="AI115" s="633"/>
      <c r="AJ115" s="375"/>
      <c r="AK115" s="284" t="e">
        <f>H115+K115+N115+Q115+T115+#REF!+#REF!+#REF!+AF115</f>
        <v>#VALUE!</v>
      </c>
      <c r="AL115" s="164" t="e">
        <f t="shared" si="47"/>
        <v>#VALUE!</v>
      </c>
      <c r="AM115" s="284" t="e">
        <f t="shared" si="48"/>
        <v>#VALUE!</v>
      </c>
      <c r="AN115" s="311"/>
      <c r="AO115" s="311"/>
      <c r="AP115" s="311"/>
      <c r="AQ115" s="311"/>
      <c r="AR115" s="311"/>
      <c r="AS115" s="311"/>
      <c r="AT115" s="152"/>
      <c r="AW115" s="96" t="e">
        <f>I115+L115+O115+R115+U115+W115</f>
        <v>#VALUE!</v>
      </c>
      <c r="AX115" s="118" t="e">
        <f>H115+K115+N115+Q115+T115+#REF!</f>
        <v>#VALUE!</v>
      </c>
      <c r="AY115" s="152" t="e">
        <f t="shared" si="50"/>
        <v>#VALUE!</v>
      </c>
    </row>
    <row r="116" spans="1:51">
      <c r="A116" s="142"/>
      <c r="B116" s="143"/>
      <c r="C116" s="144"/>
      <c r="D116" s="144"/>
      <c r="E116" s="145"/>
      <c r="F116" s="146"/>
      <c r="G116" s="146"/>
      <c r="H116" s="402" t="s">
        <v>237</v>
      </c>
      <c r="I116" s="141" t="s">
        <v>238</v>
      </c>
      <c r="J116" s="403" t="s">
        <v>235</v>
      </c>
      <c r="K116" s="402" t="s">
        <v>237</v>
      </c>
      <c r="L116" s="141" t="s">
        <v>238</v>
      </c>
      <c r="M116" s="403" t="s">
        <v>235</v>
      </c>
      <c r="N116" s="402" t="s">
        <v>237</v>
      </c>
      <c r="O116" s="141" t="s">
        <v>238</v>
      </c>
      <c r="P116" s="403" t="s">
        <v>235</v>
      </c>
      <c r="Q116" s="402" t="s">
        <v>237</v>
      </c>
      <c r="R116" s="141" t="s">
        <v>238</v>
      </c>
      <c r="S116" s="403" t="s">
        <v>235</v>
      </c>
      <c r="T116" s="402" t="s">
        <v>237</v>
      </c>
      <c r="U116" s="141" t="s">
        <v>238</v>
      </c>
      <c r="V116" s="403" t="s">
        <v>235</v>
      </c>
      <c r="W116" s="402" t="s">
        <v>237</v>
      </c>
      <c r="X116" s="141" t="s">
        <v>238</v>
      </c>
      <c r="Y116" s="403" t="s">
        <v>235</v>
      </c>
      <c r="Z116" s="402" t="s">
        <v>237</v>
      </c>
      <c r="AA116" s="141" t="s">
        <v>238</v>
      </c>
      <c r="AB116" s="403" t="s">
        <v>235</v>
      </c>
      <c r="AC116" s="402" t="s">
        <v>237</v>
      </c>
      <c r="AD116" s="141" t="s">
        <v>238</v>
      </c>
      <c r="AE116" s="403" t="s">
        <v>235</v>
      </c>
      <c r="AF116" s="402" t="s">
        <v>237</v>
      </c>
      <c r="AG116" s="141" t="s">
        <v>238</v>
      </c>
      <c r="AH116" s="403" t="s">
        <v>235</v>
      </c>
      <c r="AI116" s="146"/>
      <c r="AJ116" s="376"/>
      <c r="AK116" s="284" t="e">
        <f t="shared" si="46"/>
        <v>#VALUE!</v>
      </c>
      <c r="AL116" s="164" t="e">
        <f t="shared" si="47"/>
        <v>#VALUE!</v>
      </c>
      <c r="AM116" s="284" t="e">
        <f t="shared" si="48"/>
        <v>#VALUE!</v>
      </c>
      <c r="AN116" s="278"/>
      <c r="AO116" s="278"/>
      <c r="AP116" s="278"/>
      <c r="AQ116" s="278"/>
      <c r="AR116" s="278"/>
      <c r="AS116" s="278"/>
      <c r="AW116" s="96" t="e">
        <f t="shared" si="52"/>
        <v>#VALUE!</v>
      </c>
      <c r="AX116" s="118" t="e">
        <f t="shared" si="53"/>
        <v>#VALUE!</v>
      </c>
      <c r="AY116" s="152" t="e">
        <f t="shared" si="50"/>
        <v>#VALUE!</v>
      </c>
    </row>
    <row r="117" spans="1:51">
      <c r="A117" s="147"/>
      <c r="B117" s="148"/>
      <c r="C117" s="149"/>
      <c r="D117" s="149"/>
      <c r="E117" s="150"/>
      <c r="F117" s="151"/>
      <c r="G117" s="151"/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/>
      <c r="U117" s="151"/>
      <c r="V117" s="151"/>
      <c r="W117" s="151"/>
      <c r="X117" s="151"/>
      <c r="Y117" s="151"/>
      <c r="Z117" s="151"/>
      <c r="AA117" s="151"/>
      <c r="AB117" s="151"/>
      <c r="AC117" s="151"/>
      <c r="AD117" s="151"/>
      <c r="AE117" s="151"/>
      <c r="AF117" s="151"/>
      <c r="AG117" s="151"/>
      <c r="AH117" s="151"/>
      <c r="AI117" s="151"/>
      <c r="AJ117" s="376"/>
      <c r="AK117" s="284">
        <f t="shared" si="46"/>
        <v>0</v>
      </c>
      <c r="AL117" s="164" t="b">
        <f t="shared" si="47"/>
        <v>1</v>
      </c>
      <c r="AM117" s="284">
        <f t="shared" si="48"/>
        <v>0</v>
      </c>
      <c r="AN117" s="278"/>
      <c r="AO117" s="278"/>
      <c r="AP117" s="278"/>
      <c r="AQ117" s="278"/>
      <c r="AR117" s="278"/>
      <c r="AS117" s="278"/>
      <c r="AV117" s="42" t="b">
        <f t="shared" ref="AV117" si="67">G117=AU117</f>
        <v>1</v>
      </c>
      <c r="AW117" s="96">
        <f t="shared" si="52"/>
        <v>0</v>
      </c>
      <c r="AX117" s="118">
        <f t="shared" si="53"/>
        <v>0</v>
      </c>
      <c r="AY117" s="152" t="b">
        <f t="shared" si="50"/>
        <v>1</v>
      </c>
    </row>
    <row r="118" spans="1:51" s="110" customFormat="1">
      <c r="A118" s="115"/>
      <c r="B118" s="108" t="s">
        <v>22</v>
      </c>
      <c r="C118" s="667" t="s">
        <v>79</v>
      </c>
      <c r="D118" s="667"/>
      <c r="E118" s="668"/>
      <c r="F118" s="109" t="s">
        <v>142</v>
      </c>
      <c r="G118" s="116">
        <f>G119</f>
        <v>6000000</v>
      </c>
      <c r="H118" s="116">
        <f t="shared" ref="H118:AH119" si="68">H119</f>
        <v>6000000</v>
      </c>
      <c r="I118" s="116">
        <f t="shared" si="68"/>
        <v>4230000</v>
      </c>
      <c r="J118" s="116">
        <f t="shared" si="68"/>
        <v>1770000</v>
      </c>
      <c r="K118" s="116">
        <f t="shared" si="68"/>
        <v>0</v>
      </c>
      <c r="L118" s="116">
        <f t="shared" si="68"/>
        <v>0</v>
      </c>
      <c r="M118" s="116">
        <f t="shared" si="68"/>
        <v>0</v>
      </c>
      <c r="N118" s="116">
        <f t="shared" si="68"/>
        <v>0</v>
      </c>
      <c r="O118" s="116">
        <f t="shared" si="68"/>
        <v>0</v>
      </c>
      <c r="P118" s="116">
        <f t="shared" si="68"/>
        <v>0</v>
      </c>
      <c r="Q118" s="116">
        <f t="shared" si="68"/>
        <v>0</v>
      </c>
      <c r="R118" s="116">
        <f t="shared" si="68"/>
        <v>0</v>
      </c>
      <c r="S118" s="116">
        <f t="shared" si="68"/>
        <v>0</v>
      </c>
      <c r="T118" s="116">
        <f t="shared" si="68"/>
        <v>0</v>
      </c>
      <c r="U118" s="116">
        <f t="shared" si="68"/>
        <v>0</v>
      </c>
      <c r="V118" s="116">
        <f t="shared" si="68"/>
        <v>0</v>
      </c>
      <c r="W118" s="116">
        <f t="shared" si="68"/>
        <v>0</v>
      </c>
      <c r="X118" s="116">
        <f t="shared" si="68"/>
        <v>0</v>
      </c>
      <c r="Y118" s="116">
        <f t="shared" si="68"/>
        <v>0</v>
      </c>
      <c r="Z118" s="116">
        <f t="shared" si="68"/>
        <v>0</v>
      </c>
      <c r="AA118" s="116">
        <f t="shared" si="68"/>
        <v>0</v>
      </c>
      <c r="AB118" s="116">
        <f t="shared" si="68"/>
        <v>0</v>
      </c>
      <c r="AC118" s="116">
        <f t="shared" si="68"/>
        <v>0</v>
      </c>
      <c r="AD118" s="116">
        <f t="shared" si="68"/>
        <v>0</v>
      </c>
      <c r="AE118" s="116">
        <f t="shared" si="68"/>
        <v>0</v>
      </c>
      <c r="AF118" s="116">
        <f t="shared" si="68"/>
        <v>0</v>
      </c>
      <c r="AG118" s="116">
        <f t="shared" si="68"/>
        <v>0</v>
      </c>
      <c r="AH118" s="116">
        <f t="shared" si="68"/>
        <v>0</v>
      </c>
      <c r="AI118" s="94"/>
      <c r="AJ118" s="373"/>
      <c r="AK118" s="284">
        <f t="shared" si="46"/>
        <v>6000000</v>
      </c>
      <c r="AL118" s="164" t="b">
        <f t="shared" si="47"/>
        <v>1</v>
      </c>
      <c r="AM118" s="284">
        <f t="shared" si="48"/>
        <v>0</v>
      </c>
      <c r="AN118" s="221"/>
      <c r="AO118" s="221"/>
      <c r="AP118" s="221"/>
      <c r="AQ118" s="221"/>
      <c r="AR118" s="221"/>
      <c r="AS118" s="221"/>
      <c r="AT118" s="236"/>
      <c r="AU118" s="118">
        <f t="shared" si="14"/>
        <v>6000000</v>
      </c>
      <c r="AV118" s="110" t="b">
        <f t="shared" si="15"/>
        <v>1</v>
      </c>
      <c r="AW118" s="96">
        <f t="shared" si="52"/>
        <v>4230000</v>
      </c>
      <c r="AX118" s="118">
        <f t="shared" si="53"/>
        <v>6000000</v>
      </c>
      <c r="AY118" s="152" t="b">
        <f t="shared" si="50"/>
        <v>1</v>
      </c>
    </row>
    <row r="119" spans="1:51" s="80" customFormat="1">
      <c r="A119" s="337"/>
      <c r="B119" s="338"/>
      <c r="C119" s="339"/>
      <c r="D119" s="645" t="s">
        <v>15</v>
      </c>
      <c r="E119" s="646"/>
      <c r="F119" s="81" t="s">
        <v>130</v>
      </c>
      <c r="G119" s="87">
        <f>G120</f>
        <v>6000000</v>
      </c>
      <c r="H119" s="87">
        <f t="shared" si="68"/>
        <v>6000000</v>
      </c>
      <c r="I119" s="87">
        <f t="shared" si="68"/>
        <v>4230000</v>
      </c>
      <c r="J119" s="87">
        <f t="shared" si="68"/>
        <v>1770000</v>
      </c>
      <c r="K119" s="87">
        <f t="shared" si="68"/>
        <v>0</v>
      </c>
      <c r="L119" s="87">
        <f t="shared" si="68"/>
        <v>0</v>
      </c>
      <c r="M119" s="87">
        <f t="shared" si="68"/>
        <v>0</v>
      </c>
      <c r="N119" s="87">
        <f t="shared" si="68"/>
        <v>0</v>
      </c>
      <c r="O119" s="87">
        <f t="shared" si="68"/>
        <v>0</v>
      </c>
      <c r="P119" s="87">
        <f t="shared" si="68"/>
        <v>0</v>
      </c>
      <c r="Q119" s="87">
        <f t="shared" si="68"/>
        <v>0</v>
      </c>
      <c r="R119" s="87">
        <f t="shared" si="68"/>
        <v>0</v>
      </c>
      <c r="S119" s="87">
        <f t="shared" si="68"/>
        <v>0</v>
      </c>
      <c r="T119" s="87">
        <f t="shared" si="68"/>
        <v>0</v>
      </c>
      <c r="U119" s="87">
        <f t="shared" si="68"/>
        <v>0</v>
      </c>
      <c r="V119" s="87">
        <f t="shared" si="68"/>
        <v>0</v>
      </c>
      <c r="W119" s="87">
        <f t="shared" si="68"/>
        <v>0</v>
      </c>
      <c r="X119" s="87">
        <f t="shared" si="68"/>
        <v>0</v>
      </c>
      <c r="Y119" s="87">
        <f t="shared" si="68"/>
        <v>0</v>
      </c>
      <c r="Z119" s="87"/>
      <c r="AA119" s="87"/>
      <c r="AB119" s="87"/>
      <c r="AC119" s="87"/>
      <c r="AD119" s="87"/>
      <c r="AE119" s="87"/>
      <c r="AF119" s="87"/>
      <c r="AG119" s="87"/>
      <c r="AH119" s="87"/>
      <c r="AI119" s="81"/>
      <c r="AJ119" s="372"/>
      <c r="AK119" s="284">
        <f t="shared" si="46"/>
        <v>6000000</v>
      </c>
      <c r="AL119" s="164" t="b">
        <f t="shared" si="47"/>
        <v>1</v>
      </c>
      <c r="AM119" s="284">
        <f t="shared" si="48"/>
        <v>0</v>
      </c>
      <c r="AN119" s="164"/>
      <c r="AO119" s="164"/>
      <c r="AP119" s="164"/>
      <c r="AQ119" s="164"/>
      <c r="AR119" s="164"/>
      <c r="AS119" s="164"/>
      <c r="AU119" s="341">
        <f t="shared" ref="AU119:AU356" si="69">SUM(I119:X119)</f>
        <v>6000000</v>
      </c>
      <c r="AV119" s="59" t="b">
        <f t="shared" ref="AV119:AV356" si="70">G119=AU119</f>
        <v>1</v>
      </c>
      <c r="AW119" s="335">
        <f t="shared" si="52"/>
        <v>4230000</v>
      </c>
      <c r="AX119" s="336">
        <f t="shared" si="53"/>
        <v>6000000</v>
      </c>
      <c r="AY119" s="152" t="b">
        <f t="shared" si="50"/>
        <v>1</v>
      </c>
    </row>
    <row r="120" spans="1:51" s="153" customFormat="1">
      <c r="A120" s="332"/>
      <c r="B120" s="333"/>
      <c r="C120" s="334"/>
      <c r="D120" s="334"/>
      <c r="E120" s="88" t="s">
        <v>80</v>
      </c>
      <c r="F120" s="71" t="s">
        <v>81</v>
      </c>
      <c r="G120" s="69">
        <v>6000000</v>
      </c>
      <c r="H120" s="69">
        <v>6000000</v>
      </c>
      <c r="I120" s="70">
        <v>4230000</v>
      </c>
      <c r="J120" s="70">
        <f>H120-I120</f>
        <v>1770000</v>
      </c>
      <c r="K120" s="70"/>
      <c r="L120" s="70"/>
      <c r="M120" s="70"/>
      <c r="N120" s="70"/>
      <c r="O120" s="70"/>
      <c r="P120" s="70"/>
      <c r="Q120" s="70"/>
      <c r="R120" s="70"/>
      <c r="S120" s="70"/>
      <c r="T120" s="70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1"/>
      <c r="AJ120" s="374"/>
      <c r="AK120" s="284">
        <f t="shared" si="46"/>
        <v>6000000</v>
      </c>
      <c r="AL120" s="164" t="b">
        <f t="shared" si="47"/>
        <v>1</v>
      </c>
      <c r="AM120" s="284">
        <f t="shared" si="48"/>
        <v>0</v>
      </c>
      <c r="AN120" s="232"/>
      <c r="AO120" s="232"/>
      <c r="AP120" s="232"/>
      <c r="AQ120" s="232"/>
      <c r="AR120" s="232"/>
      <c r="AS120" s="232"/>
      <c r="AU120" s="335">
        <f t="shared" si="69"/>
        <v>6000000</v>
      </c>
      <c r="AV120" s="72" t="b">
        <f t="shared" si="70"/>
        <v>1</v>
      </c>
      <c r="AW120" s="335">
        <f t="shared" si="52"/>
        <v>4230000</v>
      </c>
      <c r="AX120" s="336">
        <f t="shared" si="53"/>
        <v>6000000</v>
      </c>
      <c r="AY120" s="152" t="b">
        <f t="shared" si="50"/>
        <v>1</v>
      </c>
    </row>
    <row r="121" spans="1:51">
      <c r="A121" s="28"/>
      <c r="B121" s="11"/>
      <c r="C121" s="12"/>
      <c r="D121" s="12"/>
      <c r="E121" s="13"/>
      <c r="F121" s="81"/>
      <c r="G121" s="87"/>
      <c r="H121" s="87"/>
      <c r="I121" s="102"/>
      <c r="J121" s="102"/>
      <c r="K121" s="102"/>
      <c r="L121" s="102"/>
      <c r="M121" s="102"/>
      <c r="N121" s="102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1"/>
      <c r="AH121" s="31"/>
      <c r="AI121" s="10"/>
      <c r="AJ121" s="372"/>
      <c r="AK121" s="284">
        <f t="shared" si="46"/>
        <v>0</v>
      </c>
      <c r="AL121" s="164" t="b">
        <f t="shared" si="47"/>
        <v>1</v>
      </c>
      <c r="AM121" s="284">
        <f t="shared" si="48"/>
        <v>0</v>
      </c>
      <c r="AN121" s="164"/>
      <c r="AO121" s="164"/>
      <c r="AP121" s="164"/>
      <c r="AQ121" s="164"/>
      <c r="AR121" s="164"/>
      <c r="AS121" s="164"/>
      <c r="AU121" s="33">
        <f t="shared" si="69"/>
        <v>0</v>
      </c>
      <c r="AV121" s="8" t="b">
        <f t="shared" si="70"/>
        <v>1</v>
      </c>
      <c r="AW121" s="96">
        <f t="shared" si="52"/>
        <v>0</v>
      </c>
      <c r="AX121" s="118">
        <f t="shared" si="53"/>
        <v>0</v>
      </c>
      <c r="AY121" s="152" t="b">
        <f t="shared" si="50"/>
        <v>1</v>
      </c>
    </row>
    <row r="122" spans="1:51" s="117" customFormat="1">
      <c r="A122" s="115"/>
      <c r="B122" s="108" t="s">
        <v>22</v>
      </c>
      <c r="C122" s="667" t="s">
        <v>82</v>
      </c>
      <c r="D122" s="669"/>
      <c r="E122" s="670"/>
      <c r="F122" s="109" t="s">
        <v>143</v>
      </c>
      <c r="G122" s="116" t="e">
        <f>G123</f>
        <v>#REF!</v>
      </c>
      <c r="H122" s="116" t="e">
        <f t="shared" ref="H122:AH122" si="71">H123</f>
        <v>#REF!</v>
      </c>
      <c r="I122" s="116" t="e">
        <f t="shared" si="71"/>
        <v>#REF!</v>
      </c>
      <c r="J122" s="116" t="e">
        <f t="shared" si="71"/>
        <v>#REF!</v>
      </c>
      <c r="K122" s="116">
        <f t="shared" si="71"/>
        <v>49345147</v>
      </c>
      <c r="L122" s="116">
        <f t="shared" si="71"/>
        <v>49345147</v>
      </c>
      <c r="M122" s="116">
        <f t="shared" si="71"/>
        <v>0</v>
      </c>
      <c r="N122" s="116" t="e">
        <f t="shared" si="71"/>
        <v>#REF!</v>
      </c>
      <c r="O122" s="116">
        <f t="shared" si="71"/>
        <v>0</v>
      </c>
      <c r="P122" s="116" t="e">
        <f t="shared" si="71"/>
        <v>#REF!</v>
      </c>
      <c r="Q122" s="116">
        <f t="shared" si="71"/>
        <v>0</v>
      </c>
      <c r="R122" s="116">
        <f t="shared" si="71"/>
        <v>0</v>
      </c>
      <c r="S122" s="116">
        <f t="shared" si="71"/>
        <v>0</v>
      </c>
      <c r="T122" s="116">
        <f t="shared" si="71"/>
        <v>0</v>
      </c>
      <c r="U122" s="116">
        <f t="shared" si="71"/>
        <v>0</v>
      </c>
      <c r="V122" s="116">
        <f t="shared" si="71"/>
        <v>0</v>
      </c>
      <c r="W122" s="116">
        <f t="shared" si="71"/>
        <v>0</v>
      </c>
      <c r="X122" s="116">
        <f t="shared" si="71"/>
        <v>0</v>
      </c>
      <c r="Y122" s="116">
        <f t="shared" si="71"/>
        <v>0</v>
      </c>
      <c r="Z122" s="116">
        <f t="shared" si="71"/>
        <v>0</v>
      </c>
      <c r="AA122" s="116">
        <f t="shared" si="71"/>
        <v>0</v>
      </c>
      <c r="AB122" s="116">
        <f t="shared" si="71"/>
        <v>0</v>
      </c>
      <c r="AC122" s="116">
        <f t="shared" si="71"/>
        <v>0</v>
      </c>
      <c r="AD122" s="116">
        <f t="shared" si="71"/>
        <v>0</v>
      </c>
      <c r="AE122" s="116">
        <f t="shared" si="71"/>
        <v>0</v>
      </c>
      <c r="AF122" s="116">
        <f t="shared" si="71"/>
        <v>0</v>
      </c>
      <c r="AG122" s="116">
        <f t="shared" si="71"/>
        <v>0</v>
      </c>
      <c r="AH122" s="116">
        <f t="shared" si="71"/>
        <v>0</v>
      </c>
      <c r="AI122" s="94"/>
      <c r="AJ122" s="373"/>
      <c r="AK122" s="284" t="e">
        <f t="shared" si="46"/>
        <v>#REF!</v>
      </c>
      <c r="AL122" s="164" t="e">
        <f t="shared" si="47"/>
        <v>#REF!</v>
      </c>
      <c r="AM122" s="284" t="e">
        <f t="shared" si="48"/>
        <v>#REF!</v>
      </c>
      <c r="AN122" s="221"/>
      <c r="AO122" s="221"/>
      <c r="AP122" s="221"/>
      <c r="AQ122" s="221"/>
      <c r="AR122" s="221"/>
      <c r="AS122" s="221"/>
      <c r="AT122" s="236"/>
      <c r="AU122" s="118" t="e">
        <f t="shared" si="69"/>
        <v>#REF!</v>
      </c>
      <c r="AV122" s="110" t="e">
        <f t="shared" si="70"/>
        <v>#REF!</v>
      </c>
      <c r="AW122" s="96" t="e">
        <f t="shared" si="52"/>
        <v>#REF!</v>
      </c>
      <c r="AX122" s="118" t="e">
        <f t="shared" si="53"/>
        <v>#REF!</v>
      </c>
      <c r="AY122" s="152" t="e">
        <f t="shared" si="50"/>
        <v>#REF!</v>
      </c>
    </row>
    <row r="123" spans="1:51" s="80" customFormat="1">
      <c r="A123" s="337"/>
      <c r="B123" s="338"/>
      <c r="C123" s="339"/>
      <c r="D123" s="645" t="s">
        <v>15</v>
      </c>
      <c r="E123" s="646"/>
      <c r="F123" s="81" t="s">
        <v>130</v>
      </c>
      <c r="G123" s="87" t="e">
        <f>SUM(G124:G126)</f>
        <v>#REF!</v>
      </c>
      <c r="H123" s="87" t="e">
        <f t="shared" ref="H123:P123" si="72">SUM(H124:H126)</f>
        <v>#REF!</v>
      </c>
      <c r="I123" s="87" t="e">
        <f t="shared" si="72"/>
        <v>#REF!</v>
      </c>
      <c r="J123" s="87" t="e">
        <f t="shared" si="72"/>
        <v>#REF!</v>
      </c>
      <c r="K123" s="87">
        <f t="shared" si="72"/>
        <v>49345147</v>
      </c>
      <c r="L123" s="87">
        <f t="shared" si="72"/>
        <v>49345147</v>
      </c>
      <c r="M123" s="87">
        <f t="shared" si="72"/>
        <v>0</v>
      </c>
      <c r="N123" s="87" t="e">
        <f t="shared" si="72"/>
        <v>#REF!</v>
      </c>
      <c r="O123" s="87">
        <f t="shared" si="72"/>
        <v>0</v>
      </c>
      <c r="P123" s="87" t="e">
        <f t="shared" si="72"/>
        <v>#REF!</v>
      </c>
      <c r="Q123" s="87">
        <f t="shared" ref="Q123:Y123" si="73">SUM(Q125:Q126)</f>
        <v>0</v>
      </c>
      <c r="R123" s="87">
        <f t="shared" si="73"/>
        <v>0</v>
      </c>
      <c r="S123" s="87">
        <f t="shared" si="73"/>
        <v>0</v>
      </c>
      <c r="T123" s="87">
        <f t="shared" si="73"/>
        <v>0</v>
      </c>
      <c r="U123" s="87">
        <f t="shared" si="73"/>
        <v>0</v>
      </c>
      <c r="V123" s="87">
        <f t="shared" si="73"/>
        <v>0</v>
      </c>
      <c r="W123" s="87">
        <f t="shared" si="73"/>
        <v>0</v>
      </c>
      <c r="X123" s="87">
        <f t="shared" si="73"/>
        <v>0</v>
      </c>
      <c r="Y123" s="87">
        <f t="shared" si="73"/>
        <v>0</v>
      </c>
      <c r="Z123" s="87"/>
      <c r="AA123" s="87"/>
      <c r="AB123" s="87"/>
      <c r="AC123" s="87"/>
      <c r="AD123" s="87"/>
      <c r="AE123" s="87"/>
      <c r="AF123" s="87"/>
      <c r="AG123" s="87"/>
      <c r="AH123" s="87"/>
      <c r="AI123" s="81"/>
      <c r="AJ123" s="372"/>
      <c r="AK123" s="284" t="e">
        <f t="shared" si="46"/>
        <v>#REF!</v>
      </c>
      <c r="AL123" s="164" t="e">
        <f t="shared" si="47"/>
        <v>#REF!</v>
      </c>
      <c r="AM123" s="284" t="e">
        <f t="shared" si="48"/>
        <v>#REF!</v>
      </c>
      <c r="AN123" s="164"/>
      <c r="AO123" s="164"/>
      <c r="AP123" s="164"/>
      <c r="AQ123" s="164"/>
      <c r="AR123" s="164"/>
      <c r="AS123" s="164"/>
      <c r="AU123" s="341" t="e">
        <f t="shared" si="69"/>
        <v>#REF!</v>
      </c>
      <c r="AV123" s="59" t="e">
        <f t="shared" si="70"/>
        <v>#REF!</v>
      </c>
      <c r="AW123" s="335" t="e">
        <f t="shared" si="52"/>
        <v>#REF!</v>
      </c>
      <c r="AX123" s="336" t="e">
        <f t="shared" si="53"/>
        <v>#REF!</v>
      </c>
      <c r="AY123" s="152" t="e">
        <f t="shared" si="50"/>
        <v>#REF!</v>
      </c>
    </row>
    <row r="124" spans="1:51" s="80" customFormat="1">
      <c r="A124" s="337"/>
      <c r="B124" s="338"/>
      <c r="C124" s="339"/>
      <c r="D124" s="351"/>
      <c r="E124" s="246" t="s">
        <v>232</v>
      </c>
      <c r="F124" s="240" t="s">
        <v>18</v>
      </c>
      <c r="G124" s="87">
        <v>15600000</v>
      </c>
      <c r="H124" s="87">
        <v>1000000</v>
      </c>
      <c r="I124" s="87"/>
      <c r="J124" s="70">
        <f>H124-I124</f>
        <v>1000000</v>
      </c>
      <c r="K124" s="87"/>
      <c r="L124" s="87"/>
      <c r="M124" s="87"/>
      <c r="N124" s="87">
        <f>G124-H124</f>
        <v>14600000</v>
      </c>
      <c r="O124" s="87"/>
      <c r="P124" s="87">
        <f>N124-O124</f>
        <v>14600000</v>
      </c>
      <c r="Q124" s="87"/>
      <c r="R124" s="87"/>
      <c r="S124" s="87"/>
      <c r="T124" s="87"/>
      <c r="U124" s="87"/>
      <c r="V124" s="87"/>
      <c r="W124" s="87"/>
      <c r="X124" s="87"/>
      <c r="Y124" s="87"/>
      <c r="Z124" s="87"/>
      <c r="AA124" s="87"/>
      <c r="AB124" s="87"/>
      <c r="AC124" s="87"/>
      <c r="AD124" s="87"/>
      <c r="AE124" s="87"/>
      <c r="AF124" s="87"/>
      <c r="AG124" s="87"/>
      <c r="AH124" s="87"/>
      <c r="AI124" s="81"/>
      <c r="AJ124" s="372"/>
      <c r="AK124" s="284"/>
      <c r="AL124" s="164"/>
      <c r="AM124" s="284"/>
      <c r="AN124" s="164"/>
      <c r="AO124" s="164"/>
      <c r="AP124" s="164"/>
      <c r="AQ124" s="164"/>
      <c r="AR124" s="164"/>
      <c r="AS124" s="164"/>
      <c r="AU124" s="341"/>
      <c r="AV124" s="59"/>
      <c r="AW124" s="335"/>
      <c r="AX124" s="336"/>
      <c r="AY124" s="152"/>
    </row>
    <row r="125" spans="1:51" s="153" customFormat="1">
      <c r="A125" s="332"/>
      <c r="B125" s="333"/>
      <c r="C125" s="334"/>
      <c r="D125" s="334"/>
      <c r="E125" s="88" t="s">
        <v>61</v>
      </c>
      <c r="F125" s="71" t="s">
        <v>62</v>
      </c>
      <c r="G125" s="69" t="e">
        <f>#REF!</f>
        <v>#REF!</v>
      </c>
      <c r="H125" s="69" t="e">
        <f>#REF!</f>
        <v>#REF!</v>
      </c>
      <c r="I125" s="70" t="e">
        <f>#REF!</f>
        <v>#REF!</v>
      </c>
      <c r="J125" s="70" t="e">
        <f>H125-I125</f>
        <v>#REF!</v>
      </c>
      <c r="K125" s="70">
        <v>7934600</v>
      </c>
      <c r="L125" s="70">
        <v>7934600</v>
      </c>
      <c r="M125" s="70">
        <f>K125-L125</f>
        <v>0</v>
      </c>
      <c r="N125" s="70" t="e">
        <f>G125-H125-K125</f>
        <v>#REF!</v>
      </c>
      <c r="O125" s="70"/>
      <c r="P125" s="87" t="e">
        <f t="shared" ref="P125:P126" si="74">N125-O125</f>
        <v>#REF!</v>
      </c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1"/>
      <c r="AJ125" s="374"/>
      <c r="AK125" s="284" t="e">
        <f t="shared" si="46"/>
        <v>#REF!</v>
      </c>
      <c r="AL125" s="164" t="e">
        <f t="shared" si="47"/>
        <v>#REF!</v>
      </c>
      <c r="AM125" s="284" t="e">
        <f t="shared" si="48"/>
        <v>#REF!</v>
      </c>
      <c r="AN125" s="232"/>
      <c r="AO125" s="232"/>
      <c r="AP125" s="232"/>
      <c r="AQ125" s="232"/>
      <c r="AR125" s="232"/>
      <c r="AS125" s="232"/>
      <c r="AU125" s="335" t="e">
        <f t="shared" si="69"/>
        <v>#REF!</v>
      </c>
      <c r="AV125" s="72" t="e">
        <f t="shared" si="70"/>
        <v>#REF!</v>
      </c>
      <c r="AW125" s="335" t="e">
        <f t="shared" si="52"/>
        <v>#REF!</v>
      </c>
      <c r="AX125" s="336" t="e">
        <f t="shared" si="53"/>
        <v>#REF!</v>
      </c>
      <c r="AY125" s="152" t="e">
        <f t="shared" si="50"/>
        <v>#REF!</v>
      </c>
    </row>
    <row r="126" spans="1:51" s="153" customFormat="1">
      <c r="A126" s="332"/>
      <c r="B126" s="333"/>
      <c r="C126" s="334"/>
      <c r="D126" s="334"/>
      <c r="E126" s="88" t="s">
        <v>83</v>
      </c>
      <c r="F126" s="71" t="s">
        <v>84</v>
      </c>
      <c r="G126" s="69">
        <v>262239570</v>
      </c>
      <c r="H126" s="69" t="e">
        <f>#REF!</f>
        <v>#REF!</v>
      </c>
      <c r="I126" s="70" t="e">
        <f>#REF!</f>
        <v>#REF!</v>
      </c>
      <c r="J126" s="70" t="e">
        <f>H126-I126</f>
        <v>#REF!</v>
      </c>
      <c r="K126" s="70">
        <v>41410547</v>
      </c>
      <c r="L126" s="70">
        <v>41410547</v>
      </c>
      <c r="M126" s="70">
        <f>K126-L126</f>
        <v>0</v>
      </c>
      <c r="N126" s="70" t="e">
        <f>G126-H126-K126</f>
        <v>#REF!</v>
      </c>
      <c r="O126" s="70"/>
      <c r="P126" s="87" t="e">
        <f t="shared" si="74"/>
        <v>#REF!</v>
      </c>
      <c r="Q126" s="70"/>
      <c r="R126" s="70"/>
      <c r="S126" s="70"/>
      <c r="T126" s="70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  <c r="AF126" s="70"/>
      <c r="AG126" s="70"/>
      <c r="AH126" s="70"/>
      <c r="AI126" s="71"/>
      <c r="AJ126" s="374"/>
      <c r="AK126" s="284" t="e">
        <f t="shared" si="46"/>
        <v>#REF!</v>
      </c>
      <c r="AL126" s="164" t="e">
        <f t="shared" si="47"/>
        <v>#REF!</v>
      </c>
      <c r="AM126" s="284" t="e">
        <f t="shared" si="48"/>
        <v>#REF!</v>
      </c>
      <c r="AN126" s="232"/>
      <c r="AO126" s="232"/>
      <c r="AP126" s="232"/>
      <c r="AQ126" s="232"/>
      <c r="AR126" s="232"/>
      <c r="AS126" s="232"/>
      <c r="AU126" s="335" t="e">
        <f t="shared" si="69"/>
        <v>#REF!</v>
      </c>
      <c r="AV126" s="72" t="e">
        <f t="shared" si="70"/>
        <v>#REF!</v>
      </c>
      <c r="AW126" s="335" t="e">
        <f t="shared" si="52"/>
        <v>#REF!</v>
      </c>
      <c r="AX126" s="336" t="e">
        <f t="shared" si="53"/>
        <v>#REF!</v>
      </c>
      <c r="AY126" s="152" t="e">
        <f t="shared" si="50"/>
        <v>#REF!</v>
      </c>
    </row>
    <row r="127" spans="1:51">
      <c r="A127" s="28"/>
      <c r="B127" s="11"/>
      <c r="C127" s="12"/>
      <c r="D127" s="12"/>
      <c r="E127" s="13"/>
      <c r="F127" s="81"/>
      <c r="G127" s="87"/>
      <c r="H127" s="87"/>
      <c r="I127" s="102"/>
      <c r="J127" s="102"/>
      <c r="K127" s="102"/>
      <c r="L127" s="102"/>
      <c r="M127" s="102"/>
      <c r="N127" s="102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1"/>
      <c r="AH127" s="31"/>
      <c r="AI127" s="10"/>
      <c r="AJ127" s="372"/>
      <c r="AK127" s="284">
        <f t="shared" si="46"/>
        <v>0</v>
      </c>
      <c r="AL127" s="164" t="b">
        <f t="shared" si="47"/>
        <v>1</v>
      </c>
      <c r="AM127" s="284">
        <f t="shared" si="48"/>
        <v>0</v>
      </c>
      <c r="AN127" s="164"/>
      <c r="AO127" s="164"/>
      <c r="AP127" s="164"/>
      <c r="AQ127" s="164"/>
      <c r="AR127" s="164"/>
      <c r="AS127" s="164"/>
      <c r="AU127" s="33">
        <f t="shared" si="69"/>
        <v>0</v>
      </c>
      <c r="AV127" s="8" t="b">
        <f t="shared" si="70"/>
        <v>1</v>
      </c>
      <c r="AW127" s="96">
        <f t="shared" si="52"/>
        <v>0</v>
      </c>
      <c r="AX127" s="118">
        <f t="shared" si="53"/>
        <v>0</v>
      </c>
      <c r="AY127" s="152" t="b">
        <f t="shared" si="50"/>
        <v>1</v>
      </c>
    </row>
    <row r="128" spans="1:51" s="117" customFormat="1">
      <c r="A128" s="115"/>
      <c r="B128" s="108" t="s">
        <v>22</v>
      </c>
      <c r="C128" s="630" t="s">
        <v>85</v>
      </c>
      <c r="D128" s="651"/>
      <c r="E128" s="652"/>
      <c r="F128" s="109" t="s">
        <v>144</v>
      </c>
      <c r="G128" s="116" t="e">
        <f>G129</f>
        <v>#REF!</v>
      </c>
      <c r="H128" s="116" t="e">
        <f t="shared" ref="H128:AH128" si="75">H129</f>
        <v>#REF!</v>
      </c>
      <c r="I128" s="116">
        <f t="shared" si="75"/>
        <v>0</v>
      </c>
      <c r="J128" s="116">
        <f t="shared" si="75"/>
        <v>0</v>
      </c>
      <c r="K128" s="116" t="e">
        <f t="shared" si="75"/>
        <v>#REF!</v>
      </c>
      <c r="L128" s="116" t="e">
        <f t="shared" si="75"/>
        <v>#REF!</v>
      </c>
      <c r="M128" s="116" t="e">
        <f t="shared" si="75"/>
        <v>#REF!</v>
      </c>
      <c r="N128" s="116" t="e">
        <f t="shared" si="75"/>
        <v>#REF!</v>
      </c>
      <c r="O128" s="116">
        <f t="shared" si="75"/>
        <v>0</v>
      </c>
      <c r="P128" s="116" t="e">
        <f t="shared" si="75"/>
        <v>#REF!</v>
      </c>
      <c r="Q128" s="116">
        <f t="shared" si="75"/>
        <v>0</v>
      </c>
      <c r="R128" s="116">
        <f t="shared" si="75"/>
        <v>0</v>
      </c>
      <c r="S128" s="116">
        <f t="shared" si="75"/>
        <v>0</v>
      </c>
      <c r="T128" s="116">
        <f t="shared" si="75"/>
        <v>0</v>
      </c>
      <c r="U128" s="116">
        <f t="shared" si="75"/>
        <v>0</v>
      </c>
      <c r="V128" s="116">
        <f t="shared" si="75"/>
        <v>0</v>
      </c>
      <c r="W128" s="116">
        <f t="shared" si="75"/>
        <v>0</v>
      </c>
      <c r="X128" s="116">
        <f t="shared" si="75"/>
        <v>0</v>
      </c>
      <c r="Y128" s="116">
        <f t="shared" si="75"/>
        <v>0</v>
      </c>
      <c r="Z128" s="116">
        <f t="shared" si="75"/>
        <v>0</v>
      </c>
      <c r="AA128" s="116">
        <f t="shared" si="75"/>
        <v>0</v>
      </c>
      <c r="AB128" s="116">
        <f t="shared" si="75"/>
        <v>0</v>
      </c>
      <c r="AC128" s="116">
        <f t="shared" si="75"/>
        <v>0</v>
      </c>
      <c r="AD128" s="116">
        <f t="shared" si="75"/>
        <v>0</v>
      </c>
      <c r="AE128" s="116">
        <f t="shared" si="75"/>
        <v>0</v>
      </c>
      <c r="AF128" s="116">
        <f t="shared" si="75"/>
        <v>0</v>
      </c>
      <c r="AG128" s="116">
        <f t="shared" si="75"/>
        <v>0</v>
      </c>
      <c r="AH128" s="116">
        <f t="shared" si="75"/>
        <v>0</v>
      </c>
      <c r="AI128" s="94"/>
      <c r="AJ128" s="373"/>
      <c r="AK128" s="284" t="e">
        <f t="shared" si="46"/>
        <v>#REF!</v>
      </c>
      <c r="AL128" s="164" t="e">
        <f t="shared" si="47"/>
        <v>#REF!</v>
      </c>
      <c r="AM128" s="284" t="e">
        <f t="shared" si="48"/>
        <v>#REF!</v>
      </c>
      <c r="AN128" s="221"/>
      <c r="AO128" s="221"/>
      <c r="AP128" s="221"/>
      <c r="AQ128" s="221"/>
      <c r="AR128" s="221"/>
      <c r="AS128" s="221"/>
      <c r="AT128" s="236"/>
      <c r="AU128" s="118" t="e">
        <f t="shared" si="69"/>
        <v>#REF!</v>
      </c>
      <c r="AV128" s="110" t="e">
        <f t="shared" si="70"/>
        <v>#REF!</v>
      </c>
      <c r="AW128" s="96" t="e">
        <f t="shared" si="52"/>
        <v>#REF!</v>
      </c>
      <c r="AX128" s="118" t="e">
        <f t="shared" si="53"/>
        <v>#REF!</v>
      </c>
      <c r="AY128" s="152" t="e">
        <f t="shared" si="50"/>
        <v>#REF!</v>
      </c>
    </row>
    <row r="129" spans="1:51" s="80" customFormat="1">
      <c r="A129" s="337"/>
      <c r="B129" s="338"/>
      <c r="C129" s="339"/>
      <c r="D129" s="645" t="s">
        <v>15</v>
      </c>
      <c r="E129" s="646"/>
      <c r="F129" s="81" t="s">
        <v>130</v>
      </c>
      <c r="G129" s="87" t="e">
        <f>SUM(G130:G133)</f>
        <v>#REF!</v>
      </c>
      <c r="H129" s="87" t="e">
        <f t="shared" ref="H129:Y129" si="76">SUM(H130:H133)</f>
        <v>#REF!</v>
      </c>
      <c r="I129" s="87">
        <f t="shared" si="76"/>
        <v>0</v>
      </c>
      <c r="J129" s="87">
        <f t="shared" si="76"/>
        <v>0</v>
      </c>
      <c r="K129" s="87" t="e">
        <f t="shared" si="76"/>
        <v>#REF!</v>
      </c>
      <c r="L129" s="87" t="e">
        <f t="shared" si="76"/>
        <v>#REF!</v>
      </c>
      <c r="M129" s="87" t="e">
        <f t="shared" si="76"/>
        <v>#REF!</v>
      </c>
      <c r="N129" s="87" t="e">
        <f t="shared" si="76"/>
        <v>#REF!</v>
      </c>
      <c r="O129" s="87">
        <f t="shared" si="76"/>
        <v>0</v>
      </c>
      <c r="P129" s="87" t="e">
        <f t="shared" si="76"/>
        <v>#REF!</v>
      </c>
      <c r="Q129" s="87">
        <f t="shared" si="76"/>
        <v>0</v>
      </c>
      <c r="R129" s="87">
        <f t="shared" si="76"/>
        <v>0</v>
      </c>
      <c r="S129" s="87">
        <f t="shared" si="76"/>
        <v>0</v>
      </c>
      <c r="T129" s="87">
        <f t="shared" si="76"/>
        <v>0</v>
      </c>
      <c r="U129" s="87">
        <f t="shared" si="76"/>
        <v>0</v>
      </c>
      <c r="V129" s="87">
        <f t="shared" si="76"/>
        <v>0</v>
      </c>
      <c r="W129" s="87">
        <f t="shared" si="76"/>
        <v>0</v>
      </c>
      <c r="X129" s="87">
        <f t="shared" si="76"/>
        <v>0</v>
      </c>
      <c r="Y129" s="87">
        <f t="shared" si="76"/>
        <v>0</v>
      </c>
      <c r="Z129" s="87"/>
      <c r="AA129" s="87"/>
      <c r="AB129" s="87"/>
      <c r="AC129" s="87"/>
      <c r="AD129" s="87"/>
      <c r="AE129" s="87"/>
      <c r="AF129" s="87"/>
      <c r="AG129" s="87"/>
      <c r="AH129" s="87"/>
      <c r="AI129" s="81"/>
      <c r="AJ129" s="372"/>
      <c r="AK129" s="284" t="e">
        <f t="shared" si="46"/>
        <v>#REF!</v>
      </c>
      <c r="AL129" s="164" t="e">
        <f t="shared" si="47"/>
        <v>#REF!</v>
      </c>
      <c r="AM129" s="284" t="e">
        <f t="shared" si="48"/>
        <v>#REF!</v>
      </c>
      <c r="AN129" s="164"/>
      <c r="AO129" s="164"/>
      <c r="AP129" s="164"/>
      <c r="AQ129" s="164"/>
      <c r="AR129" s="164"/>
      <c r="AS129" s="164"/>
      <c r="AU129" s="341" t="e">
        <f t="shared" si="69"/>
        <v>#REF!</v>
      </c>
      <c r="AV129" s="59" t="e">
        <f t="shared" si="70"/>
        <v>#REF!</v>
      </c>
      <c r="AW129" s="335" t="e">
        <f t="shared" si="52"/>
        <v>#REF!</v>
      </c>
      <c r="AX129" s="336" t="e">
        <f t="shared" si="53"/>
        <v>#REF!</v>
      </c>
      <c r="AY129" s="152" t="e">
        <f t="shared" si="50"/>
        <v>#REF!</v>
      </c>
    </row>
    <row r="130" spans="1:51" s="153" customFormat="1">
      <c r="A130" s="332"/>
      <c r="B130" s="333"/>
      <c r="C130" s="334"/>
      <c r="D130" s="334"/>
      <c r="E130" s="88" t="s">
        <v>55</v>
      </c>
      <c r="F130" s="71" t="s">
        <v>56</v>
      </c>
      <c r="G130" s="69">
        <v>16977400</v>
      </c>
      <c r="H130" s="70" t="e">
        <f>#REF!</f>
        <v>#REF!</v>
      </c>
      <c r="I130" s="70"/>
      <c r="J130" s="70"/>
      <c r="K130" s="70">
        <v>15623740</v>
      </c>
      <c r="L130" s="70">
        <v>15623740</v>
      </c>
      <c r="M130" s="70">
        <f>K130-L130</f>
        <v>0</v>
      </c>
      <c r="N130" s="70">
        <f>G130-K130</f>
        <v>1353660</v>
      </c>
      <c r="O130" s="70"/>
      <c r="P130" s="70">
        <f>N130-O130</f>
        <v>1353660</v>
      </c>
      <c r="Q130" s="70"/>
      <c r="R130" s="70"/>
      <c r="S130" s="70"/>
      <c r="T130" s="70"/>
      <c r="U130" s="70"/>
      <c r="V130" s="70"/>
      <c r="W130" s="70"/>
      <c r="X130" s="70"/>
      <c r="Y130" s="70"/>
      <c r="Z130" s="70"/>
      <c r="AA130" s="70"/>
      <c r="AB130" s="70"/>
      <c r="AC130" s="70"/>
      <c r="AD130" s="70"/>
      <c r="AE130" s="70"/>
      <c r="AF130" s="70"/>
      <c r="AG130" s="70"/>
      <c r="AH130" s="70"/>
      <c r="AI130" s="71"/>
      <c r="AJ130" s="374"/>
      <c r="AK130" s="284" t="e">
        <f t="shared" si="46"/>
        <v>#REF!</v>
      </c>
      <c r="AL130" s="164" t="e">
        <f t="shared" si="47"/>
        <v>#REF!</v>
      </c>
      <c r="AM130" s="284" t="e">
        <f t="shared" si="48"/>
        <v>#REF!</v>
      </c>
      <c r="AN130" s="232"/>
      <c r="AO130" s="232"/>
      <c r="AP130" s="232"/>
      <c r="AQ130" s="232"/>
      <c r="AR130" s="232"/>
      <c r="AS130" s="232"/>
      <c r="AU130" s="335">
        <f t="shared" si="69"/>
        <v>33954800</v>
      </c>
      <c r="AV130" s="72" t="b">
        <f t="shared" si="70"/>
        <v>0</v>
      </c>
      <c r="AW130" s="335">
        <f t="shared" si="52"/>
        <v>15623740</v>
      </c>
      <c r="AX130" s="336" t="e">
        <f t="shared" si="53"/>
        <v>#REF!</v>
      </c>
      <c r="AY130" s="152" t="e">
        <f t="shared" si="50"/>
        <v>#REF!</v>
      </c>
    </row>
    <row r="131" spans="1:51" s="153" customFormat="1">
      <c r="A131" s="332"/>
      <c r="B131" s="333"/>
      <c r="C131" s="334"/>
      <c r="D131" s="334"/>
      <c r="E131" s="88" t="s">
        <v>16</v>
      </c>
      <c r="F131" s="71" t="s">
        <v>19</v>
      </c>
      <c r="G131" s="69">
        <v>1200000</v>
      </c>
      <c r="H131" s="70" t="e">
        <f>#REF!</f>
        <v>#REF!</v>
      </c>
      <c r="I131" s="70"/>
      <c r="J131" s="70"/>
      <c r="K131" s="70" t="e">
        <f>#REF!</f>
        <v>#REF!</v>
      </c>
      <c r="L131" s="70" t="e">
        <f>#REF!</f>
        <v>#REF!</v>
      </c>
      <c r="M131" s="70" t="e">
        <f t="shared" ref="M131:M133" si="77">K131-L131</f>
        <v>#REF!</v>
      </c>
      <c r="N131" s="70" t="e">
        <f t="shared" ref="N131:N133" si="78">G131-K131</f>
        <v>#REF!</v>
      </c>
      <c r="O131" s="70"/>
      <c r="P131" s="70" t="e">
        <f t="shared" ref="P131:P133" si="79">N131-O131</f>
        <v>#REF!</v>
      </c>
      <c r="Q131" s="70"/>
      <c r="R131" s="70"/>
      <c r="S131" s="70"/>
      <c r="T131" s="70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  <c r="AI131" s="71"/>
      <c r="AJ131" s="374"/>
      <c r="AK131" s="284" t="e">
        <f t="shared" si="46"/>
        <v>#REF!</v>
      </c>
      <c r="AL131" s="164" t="e">
        <f t="shared" si="47"/>
        <v>#REF!</v>
      </c>
      <c r="AM131" s="284" t="e">
        <f t="shared" si="48"/>
        <v>#REF!</v>
      </c>
      <c r="AN131" s="232"/>
      <c r="AO131" s="232"/>
      <c r="AP131" s="232"/>
      <c r="AQ131" s="232"/>
      <c r="AR131" s="232"/>
      <c r="AS131" s="232"/>
      <c r="AU131" s="335" t="e">
        <f t="shared" si="69"/>
        <v>#REF!</v>
      </c>
      <c r="AV131" s="72" t="e">
        <f t="shared" si="70"/>
        <v>#REF!</v>
      </c>
      <c r="AW131" s="335" t="e">
        <f t="shared" si="52"/>
        <v>#REF!</v>
      </c>
      <c r="AX131" s="336" t="e">
        <f t="shared" si="53"/>
        <v>#REF!</v>
      </c>
      <c r="AY131" s="152" t="e">
        <f t="shared" si="50"/>
        <v>#REF!</v>
      </c>
    </row>
    <row r="132" spans="1:51" s="153" customFormat="1">
      <c r="A132" s="332"/>
      <c r="B132" s="333"/>
      <c r="C132" s="334"/>
      <c r="D132" s="334"/>
      <c r="E132" s="246" t="s">
        <v>232</v>
      </c>
      <c r="F132" s="240" t="s">
        <v>18</v>
      </c>
      <c r="G132" s="241">
        <v>11200000</v>
      </c>
      <c r="H132" s="70" t="e">
        <f>#REF!</f>
        <v>#REF!</v>
      </c>
      <c r="I132" s="70"/>
      <c r="J132" s="70"/>
      <c r="K132" s="70">
        <v>7000000</v>
      </c>
      <c r="L132" s="70">
        <v>7000000</v>
      </c>
      <c r="M132" s="70">
        <f t="shared" si="77"/>
        <v>0</v>
      </c>
      <c r="N132" s="70">
        <f t="shared" si="78"/>
        <v>4200000</v>
      </c>
      <c r="O132" s="70"/>
      <c r="P132" s="70">
        <f t="shared" si="79"/>
        <v>4200000</v>
      </c>
      <c r="Q132" s="70"/>
      <c r="R132" s="70"/>
      <c r="S132" s="70"/>
      <c r="T132" s="70"/>
      <c r="U132" s="70"/>
      <c r="V132" s="70"/>
      <c r="W132" s="70"/>
      <c r="X132" s="70"/>
      <c r="Y132" s="70"/>
      <c r="Z132" s="70"/>
      <c r="AA132" s="70"/>
      <c r="AB132" s="70"/>
      <c r="AC132" s="70"/>
      <c r="AD132" s="70"/>
      <c r="AE132" s="70"/>
      <c r="AF132" s="70"/>
      <c r="AG132" s="70"/>
      <c r="AH132" s="70"/>
      <c r="AI132" s="71"/>
      <c r="AJ132" s="374"/>
      <c r="AK132" s="284" t="e">
        <f t="shared" si="46"/>
        <v>#REF!</v>
      </c>
      <c r="AL132" s="164" t="e">
        <f t="shared" si="47"/>
        <v>#REF!</v>
      </c>
      <c r="AM132" s="284" t="e">
        <f t="shared" si="48"/>
        <v>#REF!</v>
      </c>
      <c r="AN132" s="232"/>
      <c r="AO132" s="232"/>
      <c r="AP132" s="232"/>
      <c r="AQ132" s="232"/>
      <c r="AR132" s="232"/>
      <c r="AS132" s="232"/>
      <c r="AU132" s="335"/>
      <c r="AV132" s="72"/>
      <c r="AW132" s="335">
        <f t="shared" si="52"/>
        <v>7000000</v>
      </c>
      <c r="AX132" s="336" t="e">
        <f t="shared" si="53"/>
        <v>#REF!</v>
      </c>
      <c r="AY132" s="152" t="e">
        <f t="shared" si="50"/>
        <v>#REF!</v>
      </c>
    </row>
    <row r="133" spans="1:51" s="153" customFormat="1">
      <c r="A133" s="332"/>
      <c r="B133" s="333"/>
      <c r="C133" s="334"/>
      <c r="D133" s="334"/>
      <c r="E133" s="88" t="s">
        <v>59</v>
      </c>
      <c r="F133" s="71" t="s">
        <v>60</v>
      </c>
      <c r="G133" s="241" t="e">
        <f>#REF!</f>
        <v>#REF!</v>
      </c>
      <c r="H133" s="70" t="e">
        <f>#REF!</f>
        <v>#REF!</v>
      </c>
      <c r="I133" s="70"/>
      <c r="J133" s="70"/>
      <c r="K133" s="70">
        <v>1922745</v>
      </c>
      <c r="L133" s="70">
        <v>1922745</v>
      </c>
      <c r="M133" s="70">
        <f t="shared" si="77"/>
        <v>0</v>
      </c>
      <c r="N133" s="70" t="e">
        <f t="shared" si="78"/>
        <v>#REF!</v>
      </c>
      <c r="O133" s="70"/>
      <c r="P133" s="70" t="e">
        <f t="shared" si="79"/>
        <v>#REF!</v>
      </c>
      <c r="Q133" s="70"/>
      <c r="R133" s="70"/>
      <c r="S133" s="70"/>
      <c r="T133" s="70"/>
      <c r="U133" s="70"/>
      <c r="V133" s="70"/>
      <c r="W133" s="70"/>
      <c r="X133" s="70"/>
      <c r="Y133" s="70"/>
      <c r="Z133" s="70"/>
      <c r="AA133" s="70"/>
      <c r="AB133" s="70"/>
      <c r="AC133" s="70"/>
      <c r="AD133" s="70"/>
      <c r="AE133" s="70"/>
      <c r="AF133" s="70"/>
      <c r="AG133" s="70"/>
      <c r="AH133" s="70"/>
      <c r="AI133" s="71"/>
      <c r="AJ133" s="374"/>
      <c r="AK133" s="284" t="e">
        <f t="shared" si="46"/>
        <v>#REF!</v>
      </c>
      <c r="AL133" s="164" t="e">
        <f t="shared" si="47"/>
        <v>#REF!</v>
      </c>
      <c r="AM133" s="284" t="e">
        <f t="shared" si="48"/>
        <v>#REF!</v>
      </c>
      <c r="AN133" s="232"/>
      <c r="AO133" s="232"/>
      <c r="AP133" s="232"/>
      <c r="AQ133" s="232"/>
      <c r="AR133" s="232"/>
      <c r="AS133" s="232"/>
      <c r="AU133" s="335" t="e">
        <f t="shared" si="69"/>
        <v>#REF!</v>
      </c>
      <c r="AV133" s="72" t="e">
        <f t="shared" si="70"/>
        <v>#REF!</v>
      </c>
      <c r="AW133" s="335">
        <f t="shared" si="52"/>
        <v>1922745</v>
      </c>
      <c r="AX133" s="336" t="e">
        <f t="shared" si="53"/>
        <v>#REF!</v>
      </c>
      <c r="AY133" s="152" t="e">
        <f t="shared" si="50"/>
        <v>#REF!</v>
      </c>
    </row>
    <row r="134" spans="1:51">
      <c r="A134" s="28"/>
      <c r="B134" s="11"/>
      <c r="C134" s="12"/>
      <c r="D134" s="12"/>
      <c r="E134" s="13"/>
      <c r="F134" s="81"/>
      <c r="G134" s="87"/>
      <c r="H134" s="87"/>
      <c r="I134" s="102"/>
      <c r="J134" s="102"/>
      <c r="K134" s="102"/>
      <c r="L134" s="102"/>
      <c r="M134" s="102"/>
      <c r="N134" s="102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  <c r="AH134" s="31"/>
      <c r="AI134" s="10"/>
      <c r="AJ134" s="372"/>
      <c r="AK134" s="284">
        <f t="shared" si="46"/>
        <v>0</v>
      </c>
      <c r="AL134" s="164" t="b">
        <f t="shared" si="47"/>
        <v>1</v>
      </c>
      <c r="AM134" s="284">
        <f t="shared" si="48"/>
        <v>0</v>
      </c>
      <c r="AN134" s="164"/>
      <c r="AO134" s="164"/>
      <c r="AP134" s="164"/>
      <c r="AQ134" s="164"/>
      <c r="AR134" s="164"/>
      <c r="AS134" s="164"/>
      <c r="AU134" s="33">
        <f t="shared" si="69"/>
        <v>0</v>
      </c>
      <c r="AV134" s="8" t="b">
        <f t="shared" si="70"/>
        <v>1</v>
      </c>
      <c r="AW134" s="96">
        <f t="shared" si="52"/>
        <v>0</v>
      </c>
      <c r="AX134" s="118">
        <f t="shared" si="53"/>
        <v>0</v>
      </c>
      <c r="AY134" s="152" t="b">
        <f t="shared" si="50"/>
        <v>1</v>
      </c>
    </row>
    <row r="135" spans="1:51" s="16" customFormat="1">
      <c r="A135" s="26">
        <v>2</v>
      </c>
      <c r="B135" s="653" t="s">
        <v>86</v>
      </c>
      <c r="C135" s="654"/>
      <c r="D135" s="654"/>
      <c r="E135" s="655"/>
      <c r="F135" s="30" t="s">
        <v>153</v>
      </c>
      <c r="G135" s="17" t="e">
        <f t="shared" ref="G135:AH135" si="80">G136+G175+G233+G292+G296+G333+G341+G337</f>
        <v>#REF!</v>
      </c>
      <c r="H135" s="17" t="e">
        <f t="shared" si="80"/>
        <v>#REF!</v>
      </c>
      <c r="I135" s="17" t="e">
        <f t="shared" si="80"/>
        <v>#REF!</v>
      </c>
      <c r="J135" s="17" t="e">
        <f t="shared" si="80"/>
        <v>#REF!</v>
      </c>
      <c r="K135" s="17">
        <f t="shared" si="80"/>
        <v>255583910</v>
      </c>
      <c r="L135" s="17" t="e">
        <f t="shared" si="80"/>
        <v>#REF!</v>
      </c>
      <c r="M135" s="17" t="e">
        <f t="shared" si="80"/>
        <v>#REF!</v>
      </c>
      <c r="N135" s="17" t="e">
        <f t="shared" si="80"/>
        <v>#REF!</v>
      </c>
      <c r="O135" s="17">
        <f t="shared" si="80"/>
        <v>0</v>
      </c>
      <c r="P135" s="17" t="e">
        <f t="shared" si="80"/>
        <v>#REF!</v>
      </c>
      <c r="Q135" s="17">
        <f t="shared" si="80"/>
        <v>0</v>
      </c>
      <c r="R135" s="17">
        <f t="shared" si="80"/>
        <v>0</v>
      </c>
      <c r="S135" s="17">
        <f t="shared" si="80"/>
        <v>0</v>
      </c>
      <c r="T135" s="17">
        <f t="shared" si="80"/>
        <v>0</v>
      </c>
      <c r="U135" s="17">
        <f t="shared" si="80"/>
        <v>0</v>
      </c>
      <c r="V135" s="17">
        <f t="shared" si="80"/>
        <v>0</v>
      </c>
      <c r="W135" s="17">
        <f t="shared" si="80"/>
        <v>0</v>
      </c>
      <c r="X135" s="17">
        <f t="shared" si="80"/>
        <v>0</v>
      </c>
      <c r="Y135" s="17">
        <f t="shared" si="80"/>
        <v>0</v>
      </c>
      <c r="Z135" s="17">
        <f t="shared" si="80"/>
        <v>82034952</v>
      </c>
      <c r="AA135" s="17">
        <f t="shared" si="80"/>
        <v>0</v>
      </c>
      <c r="AB135" s="17">
        <f t="shared" si="80"/>
        <v>82034952</v>
      </c>
      <c r="AC135" s="17">
        <f t="shared" si="80"/>
        <v>0</v>
      </c>
      <c r="AD135" s="17">
        <f t="shared" si="80"/>
        <v>0</v>
      </c>
      <c r="AE135" s="17">
        <f t="shared" si="80"/>
        <v>0</v>
      </c>
      <c r="AF135" s="17">
        <f t="shared" si="80"/>
        <v>0</v>
      </c>
      <c r="AG135" s="17">
        <f t="shared" si="80"/>
        <v>0</v>
      </c>
      <c r="AH135" s="17">
        <f t="shared" si="80"/>
        <v>0</v>
      </c>
      <c r="AI135" s="15"/>
      <c r="AJ135" s="373"/>
      <c r="AK135" s="284" t="e">
        <f t="shared" si="46"/>
        <v>#REF!</v>
      </c>
      <c r="AL135" s="164" t="e">
        <f t="shared" si="47"/>
        <v>#REF!</v>
      </c>
      <c r="AM135" s="284" t="e">
        <f t="shared" si="48"/>
        <v>#REF!</v>
      </c>
      <c r="AN135" s="221"/>
      <c r="AO135" s="221"/>
      <c r="AP135" s="221"/>
      <c r="AQ135" s="221"/>
      <c r="AR135" s="221"/>
      <c r="AS135" s="221"/>
      <c r="AT135" s="236"/>
      <c r="AU135" s="104" t="e">
        <f>I135+L135</f>
        <v>#REF!</v>
      </c>
      <c r="AV135" s="105" t="e">
        <f t="shared" si="70"/>
        <v>#REF!</v>
      </c>
      <c r="AW135" s="96" t="e">
        <f t="shared" si="52"/>
        <v>#REF!</v>
      </c>
      <c r="AX135" s="118" t="e">
        <f t="shared" si="53"/>
        <v>#REF!</v>
      </c>
      <c r="AY135" s="152" t="e">
        <f t="shared" si="50"/>
        <v>#REF!</v>
      </c>
    </row>
    <row r="136" spans="1:51" s="117" customFormat="1">
      <c r="A136" s="115"/>
      <c r="B136" s="108" t="s">
        <v>22</v>
      </c>
      <c r="C136" s="630" t="s">
        <v>87</v>
      </c>
      <c r="D136" s="651"/>
      <c r="E136" s="652"/>
      <c r="F136" s="109" t="s">
        <v>145</v>
      </c>
      <c r="G136" s="116" t="e">
        <f>G137</f>
        <v>#REF!</v>
      </c>
      <c r="H136" s="116" t="e">
        <f t="shared" ref="H136:AH137" si="81">H137</f>
        <v>#REF!</v>
      </c>
      <c r="I136" s="116" t="e">
        <f t="shared" si="81"/>
        <v>#REF!</v>
      </c>
      <c r="J136" s="116" t="e">
        <f t="shared" si="81"/>
        <v>#REF!</v>
      </c>
      <c r="K136" s="116">
        <f t="shared" si="81"/>
        <v>0</v>
      </c>
      <c r="L136" s="116">
        <f t="shared" si="81"/>
        <v>0</v>
      </c>
      <c r="M136" s="116">
        <f t="shared" si="81"/>
        <v>0</v>
      </c>
      <c r="N136" s="116">
        <f t="shared" si="81"/>
        <v>0</v>
      </c>
      <c r="O136" s="116">
        <f t="shared" si="81"/>
        <v>0</v>
      </c>
      <c r="P136" s="116">
        <f t="shared" si="81"/>
        <v>0</v>
      </c>
      <c r="Q136" s="116">
        <f t="shared" si="81"/>
        <v>0</v>
      </c>
      <c r="R136" s="116">
        <f t="shared" si="81"/>
        <v>0</v>
      </c>
      <c r="S136" s="116">
        <f t="shared" si="81"/>
        <v>0</v>
      </c>
      <c r="T136" s="116">
        <f t="shared" si="81"/>
        <v>0</v>
      </c>
      <c r="U136" s="116">
        <f t="shared" si="81"/>
        <v>0</v>
      </c>
      <c r="V136" s="116">
        <f t="shared" si="81"/>
        <v>0</v>
      </c>
      <c r="W136" s="116">
        <f t="shared" si="81"/>
        <v>0</v>
      </c>
      <c r="X136" s="116">
        <f t="shared" si="81"/>
        <v>0</v>
      </c>
      <c r="Y136" s="116">
        <f t="shared" si="81"/>
        <v>0</v>
      </c>
      <c r="Z136" s="116">
        <f t="shared" si="81"/>
        <v>0</v>
      </c>
      <c r="AA136" s="116">
        <f t="shared" si="81"/>
        <v>0</v>
      </c>
      <c r="AB136" s="116">
        <f t="shared" si="81"/>
        <v>0</v>
      </c>
      <c r="AC136" s="116">
        <f t="shared" si="81"/>
        <v>0</v>
      </c>
      <c r="AD136" s="116">
        <f t="shared" si="81"/>
        <v>0</v>
      </c>
      <c r="AE136" s="116">
        <f t="shared" si="81"/>
        <v>0</v>
      </c>
      <c r="AF136" s="116">
        <f t="shared" si="81"/>
        <v>0</v>
      </c>
      <c r="AG136" s="116">
        <f t="shared" si="81"/>
        <v>0</v>
      </c>
      <c r="AH136" s="116">
        <f t="shared" si="81"/>
        <v>0</v>
      </c>
      <c r="AI136" s="94"/>
      <c r="AJ136" s="373"/>
      <c r="AK136" s="284" t="e">
        <f t="shared" si="46"/>
        <v>#REF!</v>
      </c>
      <c r="AL136" s="164" t="e">
        <f t="shared" si="47"/>
        <v>#REF!</v>
      </c>
      <c r="AM136" s="284" t="e">
        <f t="shared" si="48"/>
        <v>#REF!</v>
      </c>
      <c r="AN136" s="221"/>
      <c r="AO136" s="221"/>
      <c r="AP136" s="221"/>
      <c r="AQ136" s="221"/>
      <c r="AR136" s="221"/>
      <c r="AS136" s="221"/>
      <c r="AT136" s="236"/>
      <c r="AU136" s="118" t="e">
        <f t="shared" si="69"/>
        <v>#REF!</v>
      </c>
      <c r="AV136" s="110" t="e">
        <f t="shared" si="70"/>
        <v>#REF!</v>
      </c>
      <c r="AW136" s="96" t="e">
        <f t="shared" si="52"/>
        <v>#REF!</v>
      </c>
      <c r="AX136" s="118" t="e">
        <f t="shared" si="53"/>
        <v>#REF!</v>
      </c>
      <c r="AY136" s="152" t="e">
        <f t="shared" si="50"/>
        <v>#REF!</v>
      </c>
    </row>
    <row r="137" spans="1:51">
      <c r="A137" s="28"/>
      <c r="B137" s="11"/>
      <c r="C137" s="12"/>
      <c r="D137" s="649" t="s">
        <v>69</v>
      </c>
      <c r="E137" s="650"/>
      <c r="F137" s="81" t="s">
        <v>132</v>
      </c>
      <c r="G137" s="87" t="e">
        <f>G138</f>
        <v>#REF!</v>
      </c>
      <c r="H137" s="87" t="e">
        <f t="shared" si="81"/>
        <v>#REF!</v>
      </c>
      <c r="I137" s="87" t="e">
        <f t="shared" si="81"/>
        <v>#REF!</v>
      </c>
      <c r="J137" s="87" t="e">
        <f t="shared" si="81"/>
        <v>#REF!</v>
      </c>
      <c r="K137" s="87">
        <f t="shared" si="81"/>
        <v>0</v>
      </c>
      <c r="L137" s="87">
        <f t="shared" si="81"/>
        <v>0</v>
      </c>
      <c r="M137" s="87">
        <f t="shared" si="81"/>
        <v>0</v>
      </c>
      <c r="N137" s="87">
        <f t="shared" si="81"/>
        <v>0</v>
      </c>
      <c r="O137" s="87">
        <f t="shared" si="81"/>
        <v>0</v>
      </c>
      <c r="P137" s="87">
        <f t="shared" si="81"/>
        <v>0</v>
      </c>
      <c r="Q137" s="87">
        <f t="shared" si="81"/>
        <v>0</v>
      </c>
      <c r="R137" s="87">
        <f t="shared" si="81"/>
        <v>0</v>
      </c>
      <c r="S137" s="87">
        <f t="shared" si="81"/>
        <v>0</v>
      </c>
      <c r="T137" s="87">
        <f t="shared" si="81"/>
        <v>0</v>
      </c>
      <c r="U137" s="87">
        <f t="shared" si="81"/>
        <v>0</v>
      </c>
      <c r="V137" s="87">
        <f t="shared" si="81"/>
        <v>0</v>
      </c>
      <c r="W137" s="87">
        <f t="shared" si="81"/>
        <v>0</v>
      </c>
      <c r="X137" s="87">
        <f t="shared" si="81"/>
        <v>0</v>
      </c>
      <c r="Y137" s="87">
        <f t="shared" si="81"/>
        <v>0</v>
      </c>
      <c r="Z137" s="87"/>
      <c r="AA137" s="87"/>
      <c r="AB137" s="87"/>
      <c r="AC137" s="87"/>
      <c r="AD137" s="87"/>
      <c r="AE137" s="87"/>
      <c r="AF137" s="87"/>
      <c r="AG137" s="87"/>
      <c r="AH137" s="87"/>
      <c r="AI137" s="10"/>
      <c r="AJ137" s="372"/>
      <c r="AK137" s="284" t="e">
        <f t="shared" si="46"/>
        <v>#REF!</v>
      </c>
      <c r="AL137" s="164" t="e">
        <f t="shared" si="47"/>
        <v>#REF!</v>
      </c>
      <c r="AM137" s="284" t="e">
        <f t="shared" si="48"/>
        <v>#REF!</v>
      </c>
      <c r="AN137" s="164"/>
      <c r="AO137" s="164"/>
      <c r="AP137" s="164"/>
      <c r="AQ137" s="164"/>
      <c r="AR137" s="164"/>
      <c r="AS137" s="164"/>
      <c r="AU137" s="33" t="e">
        <f t="shared" si="69"/>
        <v>#REF!</v>
      </c>
      <c r="AV137" s="8" t="e">
        <f t="shared" si="70"/>
        <v>#REF!</v>
      </c>
      <c r="AW137" s="96" t="e">
        <f t="shared" si="52"/>
        <v>#REF!</v>
      </c>
      <c r="AX137" s="118" t="e">
        <f t="shared" si="53"/>
        <v>#REF!</v>
      </c>
      <c r="AY137" s="152" t="e">
        <f t="shared" si="50"/>
        <v>#REF!</v>
      </c>
    </row>
    <row r="138" spans="1:51" s="153" customFormat="1" ht="30">
      <c r="A138" s="332"/>
      <c r="B138" s="333"/>
      <c r="C138" s="334"/>
      <c r="D138" s="334"/>
      <c r="E138" s="88" t="s">
        <v>88</v>
      </c>
      <c r="F138" s="71" t="s">
        <v>89</v>
      </c>
      <c r="G138" s="69" t="e">
        <f>#REF!</f>
        <v>#REF!</v>
      </c>
      <c r="H138" s="69" t="e">
        <f>#REF!</f>
        <v>#REF!</v>
      </c>
      <c r="I138" s="70" t="e">
        <f>#REF!</f>
        <v>#REF!</v>
      </c>
      <c r="J138" s="70" t="e">
        <f>H138-I138</f>
        <v>#REF!</v>
      </c>
      <c r="K138" s="70"/>
      <c r="L138" s="70"/>
      <c r="M138" s="70"/>
      <c r="N138" s="70"/>
      <c r="O138" s="70"/>
      <c r="P138" s="70"/>
      <c r="Q138" s="70"/>
      <c r="R138" s="70"/>
      <c r="S138" s="70"/>
      <c r="T138" s="70"/>
      <c r="U138" s="70"/>
      <c r="V138" s="70"/>
      <c r="W138" s="70"/>
      <c r="X138" s="70"/>
      <c r="Y138" s="70"/>
      <c r="Z138" s="70"/>
      <c r="AA138" s="70"/>
      <c r="AB138" s="70"/>
      <c r="AC138" s="70"/>
      <c r="AD138" s="70"/>
      <c r="AE138" s="70"/>
      <c r="AF138" s="70"/>
      <c r="AG138" s="70"/>
      <c r="AH138" s="70"/>
      <c r="AI138" s="71"/>
      <c r="AJ138" s="374"/>
      <c r="AK138" s="284" t="e">
        <f>H138+K138+N138+Q138+T138+W138+Z138+AC138+AF138</f>
        <v>#REF!</v>
      </c>
      <c r="AL138" s="164" t="e">
        <f t="shared" si="47"/>
        <v>#REF!</v>
      </c>
      <c r="AM138" s="284" t="e">
        <f t="shared" si="48"/>
        <v>#REF!</v>
      </c>
      <c r="AN138" s="232"/>
      <c r="AO138" s="232"/>
      <c r="AP138" s="232"/>
      <c r="AQ138" s="232"/>
      <c r="AR138" s="232"/>
      <c r="AS138" s="232"/>
      <c r="AU138" s="335" t="e">
        <f t="shared" si="69"/>
        <v>#REF!</v>
      </c>
      <c r="AV138" s="72" t="e">
        <f t="shared" si="70"/>
        <v>#REF!</v>
      </c>
      <c r="AW138" s="335" t="e">
        <f t="shared" si="52"/>
        <v>#REF!</v>
      </c>
      <c r="AX138" s="336" t="e">
        <f t="shared" si="53"/>
        <v>#REF!</v>
      </c>
      <c r="AY138" s="152" t="e">
        <f t="shared" si="50"/>
        <v>#REF!</v>
      </c>
    </row>
    <row r="139" spans="1:51" s="153" customFormat="1">
      <c r="A139" s="332"/>
      <c r="B139" s="333"/>
      <c r="C139" s="334"/>
      <c r="D139" s="334"/>
      <c r="E139" s="88"/>
      <c r="F139" s="71"/>
      <c r="G139" s="69"/>
      <c r="H139" s="69"/>
      <c r="I139" s="70"/>
      <c r="J139" s="70"/>
      <c r="K139" s="70"/>
      <c r="L139" s="70"/>
      <c r="M139" s="70"/>
      <c r="N139" s="70"/>
      <c r="O139" s="70"/>
      <c r="P139" s="70"/>
      <c r="Q139" s="70"/>
      <c r="R139" s="70"/>
      <c r="S139" s="70"/>
      <c r="T139" s="70"/>
      <c r="U139" s="70"/>
      <c r="V139" s="70"/>
      <c r="W139" s="70"/>
      <c r="X139" s="70"/>
      <c r="Y139" s="70"/>
      <c r="Z139" s="70"/>
      <c r="AA139" s="70"/>
      <c r="AB139" s="70"/>
      <c r="AC139" s="70"/>
      <c r="AD139" s="70"/>
      <c r="AE139" s="70"/>
      <c r="AF139" s="70"/>
      <c r="AG139" s="70"/>
      <c r="AH139" s="70"/>
      <c r="AI139" s="71"/>
      <c r="AJ139" s="374"/>
      <c r="AK139" s="284"/>
      <c r="AL139" s="164"/>
      <c r="AM139" s="284"/>
      <c r="AN139" s="232"/>
      <c r="AO139" s="232"/>
      <c r="AP139" s="232"/>
      <c r="AQ139" s="232"/>
      <c r="AR139" s="232"/>
      <c r="AS139" s="232"/>
      <c r="AU139" s="335"/>
      <c r="AV139" s="72"/>
      <c r="AW139" s="335"/>
      <c r="AX139" s="336"/>
      <c r="AY139" s="152"/>
    </row>
    <row r="140" spans="1:51" s="153" customFormat="1">
      <c r="A140" s="360"/>
      <c r="B140" s="177"/>
      <c r="C140" s="177"/>
      <c r="D140" s="177"/>
      <c r="E140" s="177"/>
      <c r="F140" s="177"/>
      <c r="G140" s="178"/>
      <c r="H140" s="178"/>
      <c r="I140" s="179"/>
      <c r="J140" s="179"/>
      <c r="K140" s="179"/>
      <c r="L140" s="179"/>
      <c r="M140" s="179"/>
      <c r="N140" s="179"/>
      <c r="O140" s="179"/>
      <c r="P140" s="179"/>
      <c r="Q140" s="179"/>
      <c r="R140" s="179"/>
      <c r="S140" s="179"/>
      <c r="T140" s="179"/>
      <c r="U140" s="179"/>
      <c r="V140" s="179"/>
      <c r="W140" s="179"/>
      <c r="X140" s="179"/>
      <c r="Y140" s="179"/>
      <c r="Z140" s="179"/>
      <c r="AA140" s="179"/>
      <c r="AB140" s="179"/>
      <c r="AC140" s="179"/>
      <c r="AD140" s="179"/>
      <c r="AE140" s="179"/>
      <c r="AF140" s="179"/>
      <c r="AG140" s="179"/>
      <c r="AH140" s="179"/>
      <c r="AI140" s="177"/>
      <c r="AJ140" s="374"/>
      <c r="AK140" s="284"/>
      <c r="AL140" s="164"/>
      <c r="AM140" s="284"/>
      <c r="AN140" s="232"/>
      <c r="AO140" s="232"/>
      <c r="AP140" s="232"/>
      <c r="AQ140" s="232"/>
      <c r="AR140" s="232"/>
      <c r="AS140" s="232"/>
      <c r="AU140" s="335"/>
      <c r="AV140" s="72"/>
      <c r="AW140" s="335"/>
      <c r="AX140" s="336"/>
      <c r="AY140" s="152"/>
    </row>
    <row r="141" spans="1:51" s="153" customFormat="1">
      <c r="A141" s="361"/>
      <c r="B141" s="232"/>
      <c r="C141" s="232"/>
      <c r="D141" s="232"/>
      <c r="E141" s="232"/>
      <c r="F141" s="232"/>
      <c r="G141" s="233"/>
      <c r="H141" s="233"/>
      <c r="I141" s="234"/>
      <c r="J141" s="234"/>
      <c r="K141" s="234"/>
      <c r="L141" s="234"/>
      <c r="M141" s="234"/>
      <c r="N141" s="234"/>
      <c r="O141" s="234"/>
      <c r="P141" s="234"/>
      <c r="Q141" s="234"/>
      <c r="R141" s="234"/>
      <c r="S141" s="234"/>
      <c r="T141" s="234"/>
      <c r="U141" s="234"/>
      <c r="V141" s="234"/>
      <c r="W141" s="234"/>
      <c r="X141" s="234"/>
      <c r="Y141" s="234"/>
      <c r="Z141" s="234"/>
      <c r="AA141" s="234"/>
      <c r="AB141" s="234"/>
      <c r="AC141" s="234"/>
      <c r="AD141" s="234"/>
      <c r="AE141" s="234"/>
      <c r="AF141" s="234"/>
      <c r="AG141" s="234"/>
      <c r="AH141" s="234"/>
      <c r="AI141" s="232"/>
      <c r="AJ141" s="374"/>
      <c r="AK141" s="284"/>
      <c r="AL141" s="164"/>
      <c r="AM141" s="284"/>
      <c r="AN141" s="232"/>
      <c r="AO141" s="232"/>
      <c r="AP141" s="232"/>
      <c r="AQ141" s="232"/>
      <c r="AR141" s="232"/>
      <c r="AS141" s="232"/>
      <c r="AU141" s="335"/>
      <c r="AV141" s="72"/>
      <c r="AW141" s="335"/>
      <c r="AX141" s="336"/>
      <c r="AY141" s="152"/>
    </row>
    <row r="142" spans="1:51" s="153" customFormat="1">
      <c r="A142" s="361"/>
      <c r="B142" s="232"/>
      <c r="C142" s="232"/>
      <c r="D142" s="232"/>
      <c r="E142" s="232"/>
      <c r="F142" s="232"/>
      <c r="G142" s="233"/>
      <c r="H142" s="233"/>
      <c r="I142" s="234"/>
      <c r="J142" s="234"/>
      <c r="K142" s="234"/>
      <c r="L142" s="234"/>
      <c r="M142" s="234"/>
      <c r="N142" s="234"/>
      <c r="O142" s="234"/>
      <c r="P142" s="234"/>
      <c r="Q142" s="234"/>
      <c r="R142" s="234"/>
      <c r="S142" s="234"/>
      <c r="T142" s="234"/>
      <c r="U142" s="234"/>
      <c r="V142" s="234"/>
      <c r="W142" s="234"/>
      <c r="X142" s="234"/>
      <c r="Y142" s="234"/>
      <c r="Z142" s="234"/>
      <c r="AA142" s="234"/>
      <c r="AB142" s="234"/>
      <c r="AC142" s="234"/>
      <c r="AD142" s="234"/>
      <c r="AE142" s="234"/>
      <c r="AF142" s="234"/>
      <c r="AG142" s="234"/>
      <c r="AH142" s="234"/>
      <c r="AI142" s="232"/>
      <c r="AJ142" s="374"/>
      <c r="AK142" s="284"/>
      <c r="AL142" s="164"/>
      <c r="AM142" s="284"/>
      <c r="AN142" s="232"/>
      <c r="AO142" s="232"/>
      <c r="AP142" s="232"/>
      <c r="AQ142" s="232"/>
      <c r="AR142" s="232"/>
      <c r="AS142" s="232"/>
      <c r="AU142" s="335"/>
      <c r="AV142" s="72"/>
      <c r="AW142" s="335"/>
      <c r="AX142" s="336"/>
      <c r="AY142" s="152"/>
    </row>
    <row r="143" spans="1:51" s="153" customFormat="1">
      <c r="A143" s="361"/>
      <c r="B143" s="232"/>
      <c r="C143" s="232"/>
      <c r="D143" s="232"/>
      <c r="E143" s="232"/>
      <c r="F143" s="232"/>
      <c r="G143" s="233"/>
      <c r="H143" s="233"/>
      <c r="I143" s="234"/>
      <c r="J143" s="234"/>
      <c r="K143" s="234"/>
      <c r="L143" s="234"/>
      <c r="M143" s="234"/>
      <c r="N143" s="234"/>
      <c r="O143" s="234"/>
      <c r="P143" s="234"/>
      <c r="Q143" s="234"/>
      <c r="R143" s="234"/>
      <c r="S143" s="234"/>
      <c r="T143" s="234"/>
      <c r="U143" s="234"/>
      <c r="V143" s="234"/>
      <c r="W143" s="234"/>
      <c r="X143" s="234"/>
      <c r="Y143" s="234"/>
      <c r="Z143" s="234"/>
      <c r="AA143" s="234"/>
      <c r="AB143" s="234"/>
      <c r="AC143" s="234"/>
      <c r="AD143" s="234"/>
      <c r="AE143" s="234"/>
      <c r="AF143" s="234"/>
      <c r="AG143" s="234"/>
      <c r="AH143" s="234"/>
      <c r="AI143" s="232"/>
      <c r="AJ143" s="374"/>
      <c r="AK143" s="284"/>
      <c r="AL143" s="164"/>
      <c r="AM143" s="284"/>
      <c r="AN143" s="232"/>
      <c r="AO143" s="232"/>
      <c r="AP143" s="232"/>
      <c r="AQ143" s="232"/>
      <c r="AR143" s="232"/>
      <c r="AS143" s="232"/>
      <c r="AU143" s="335"/>
      <c r="AV143" s="72"/>
      <c r="AW143" s="335"/>
      <c r="AX143" s="336"/>
      <c r="AY143" s="152"/>
    </row>
    <row r="144" spans="1:51" s="153" customFormat="1">
      <c r="A144" s="361"/>
      <c r="B144" s="232"/>
      <c r="C144" s="232"/>
      <c r="D144" s="232"/>
      <c r="E144" s="232"/>
      <c r="F144" s="232"/>
      <c r="G144" s="233"/>
      <c r="H144" s="233"/>
      <c r="I144" s="234"/>
      <c r="J144" s="234"/>
      <c r="K144" s="234"/>
      <c r="L144" s="234"/>
      <c r="M144" s="234"/>
      <c r="N144" s="234"/>
      <c r="O144" s="234"/>
      <c r="P144" s="234"/>
      <c r="Q144" s="234"/>
      <c r="R144" s="234"/>
      <c r="S144" s="234"/>
      <c r="T144" s="234"/>
      <c r="U144" s="234"/>
      <c r="V144" s="234"/>
      <c r="W144" s="234"/>
      <c r="X144" s="234"/>
      <c r="Y144" s="234"/>
      <c r="Z144" s="234"/>
      <c r="AA144" s="234"/>
      <c r="AB144" s="234"/>
      <c r="AC144" s="234"/>
      <c r="AD144" s="234"/>
      <c r="AE144" s="234"/>
      <c r="AF144" s="234"/>
      <c r="AG144" s="234"/>
      <c r="AH144" s="234"/>
      <c r="AI144" s="232"/>
      <c r="AJ144" s="374"/>
      <c r="AK144" s="284"/>
      <c r="AL144" s="164"/>
      <c r="AM144" s="284"/>
      <c r="AN144" s="232"/>
      <c r="AO144" s="232"/>
      <c r="AP144" s="232"/>
      <c r="AQ144" s="232"/>
      <c r="AR144" s="232"/>
      <c r="AS144" s="232"/>
      <c r="AU144" s="335"/>
      <c r="AV144" s="72"/>
      <c r="AW144" s="335"/>
      <c r="AX144" s="336"/>
      <c r="AY144" s="152"/>
    </row>
    <row r="145" spans="1:51" s="153" customFormat="1">
      <c r="A145" s="361"/>
      <c r="B145" s="232"/>
      <c r="C145" s="232"/>
      <c r="D145" s="232"/>
      <c r="E145" s="232"/>
      <c r="F145" s="232"/>
      <c r="G145" s="233"/>
      <c r="H145" s="233"/>
      <c r="I145" s="234"/>
      <c r="J145" s="234"/>
      <c r="K145" s="234"/>
      <c r="L145" s="234"/>
      <c r="M145" s="234"/>
      <c r="N145" s="234"/>
      <c r="O145" s="234"/>
      <c r="P145" s="234"/>
      <c r="Q145" s="234"/>
      <c r="R145" s="234"/>
      <c r="S145" s="234"/>
      <c r="T145" s="234"/>
      <c r="U145" s="234"/>
      <c r="V145" s="234"/>
      <c r="W145" s="234"/>
      <c r="X145" s="234"/>
      <c r="Y145" s="234"/>
      <c r="Z145" s="234"/>
      <c r="AA145" s="234"/>
      <c r="AB145" s="234"/>
      <c r="AC145" s="234"/>
      <c r="AD145" s="234"/>
      <c r="AE145" s="234"/>
      <c r="AF145" s="234"/>
      <c r="AG145" s="234"/>
      <c r="AH145" s="234"/>
      <c r="AI145" s="232"/>
      <c r="AJ145" s="374"/>
      <c r="AK145" s="284"/>
      <c r="AL145" s="164"/>
      <c r="AM145" s="284"/>
      <c r="AN145" s="232"/>
      <c r="AO145" s="232"/>
      <c r="AP145" s="232"/>
      <c r="AQ145" s="232"/>
      <c r="AR145" s="232"/>
      <c r="AS145" s="232"/>
      <c r="AU145" s="335"/>
      <c r="AV145" s="72"/>
      <c r="AW145" s="335"/>
      <c r="AX145" s="336"/>
      <c r="AY145" s="152"/>
    </row>
    <row r="146" spans="1:51" s="153" customFormat="1">
      <c r="A146" s="361"/>
      <c r="B146" s="232"/>
      <c r="C146" s="232"/>
      <c r="D146" s="232"/>
      <c r="E146" s="232"/>
      <c r="F146" s="232"/>
      <c r="G146" s="233"/>
      <c r="H146" s="233"/>
      <c r="I146" s="234"/>
      <c r="J146" s="234"/>
      <c r="K146" s="234"/>
      <c r="L146" s="234"/>
      <c r="M146" s="234"/>
      <c r="N146" s="234"/>
      <c r="O146" s="234"/>
      <c r="P146" s="234"/>
      <c r="Q146" s="234"/>
      <c r="R146" s="234"/>
      <c r="S146" s="234"/>
      <c r="T146" s="234"/>
      <c r="U146" s="234"/>
      <c r="V146" s="234"/>
      <c r="W146" s="234"/>
      <c r="X146" s="234"/>
      <c r="Y146" s="234"/>
      <c r="Z146" s="234"/>
      <c r="AA146" s="234"/>
      <c r="AB146" s="234"/>
      <c r="AC146" s="234"/>
      <c r="AD146" s="234"/>
      <c r="AE146" s="234"/>
      <c r="AF146" s="234"/>
      <c r="AG146" s="234"/>
      <c r="AH146" s="234"/>
      <c r="AI146" s="232"/>
      <c r="AJ146" s="374"/>
      <c r="AK146" s="284"/>
      <c r="AL146" s="164"/>
      <c r="AM146" s="284"/>
      <c r="AN146" s="232"/>
      <c r="AO146" s="232"/>
      <c r="AP146" s="232"/>
      <c r="AQ146" s="232"/>
      <c r="AR146" s="232"/>
      <c r="AS146" s="232"/>
      <c r="AU146" s="335"/>
      <c r="AV146" s="72"/>
      <c r="AW146" s="335"/>
      <c r="AX146" s="336"/>
      <c r="AY146" s="152"/>
    </row>
    <row r="147" spans="1:51" s="153" customFormat="1">
      <c r="A147" s="361"/>
      <c r="B147" s="232"/>
      <c r="C147" s="232"/>
      <c r="D147" s="232"/>
      <c r="E147" s="232"/>
      <c r="F147" s="232"/>
      <c r="G147" s="233"/>
      <c r="H147" s="233"/>
      <c r="I147" s="234"/>
      <c r="J147" s="234"/>
      <c r="K147" s="234"/>
      <c r="L147" s="234"/>
      <c r="M147" s="234"/>
      <c r="N147" s="234"/>
      <c r="O147" s="234"/>
      <c r="P147" s="234"/>
      <c r="Q147" s="234"/>
      <c r="R147" s="234"/>
      <c r="S147" s="234"/>
      <c r="T147" s="234"/>
      <c r="U147" s="234"/>
      <c r="V147" s="234"/>
      <c r="W147" s="234"/>
      <c r="X147" s="234"/>
      <c r="Y147" s="234"/>
      <c r="Z147" s="234"/>
      <c r="AA147" s="234"/>
      <c r="AB147" s="234"/>
      <c r="AC147" s="234"/>
      <c r="AD147" s="234"/>
      <c r="AE147" s="234"/>
      <c r="AF147" s="234"/>
      <c r="AG147" s="234"/>
      <c r="AH147" s="234"/>
      <c r="AI147" s="232"/>
      <c r="AJ147" s="374"/>
      <c r="AK147" s="284"/>
      <c r="AL147" s="164"/>
      <c r="AM147" s="284"/>
      <c r="AN147" s="232"/>
      <c r="AO147" s="232"/>
      <c r="AP147" s="232"/>
      <c r="AQ147" s="232"/>
      <c r="AR147" s="232"/>
      <c r="AS147" s="232"/>
      <c r="AU147" s="335"/>
      <c r="AV147" s="72"/>
      <c r="AW147" s="335"/>
      <c r="AX147" s="336"/>
      <c r="AY147" s="152"/>
    </row>
    <row r="148" spans="1:51" s="153" customFormat="1">
      <c r="A148" s="361"/>
      <c r="B148" s="232"/>
      <c r="C148" s="232"/>
      <c r="D148" s="232"/>
      <c r="E148" s="232"/>
      <c r="F148" s="232"/>
      <c r="G148" s="233"/>
      <c r="H148" s="233"/>
      <c r="I148" s="234"/>
      <c r="J148" s="234"/>
      <c r="K148" s="234"/>
      <c r="L148" s="234"/>
      <c r="M148" s="234"/>
      <c r="N148" s="234"/>
      <c r="O148" s="234"/>
      <c r="P148" s="234"/>
      <c r="Q148" s="234"/>
      <c r="R148" s="234"/>
      <c r="S148" s="234"/>
      <c r="T148" s="234"/>
      <c r="U148" s="234"/>
      <c r="V148" s="234"/>
      <c r="W148" s="234"/>
      <c r="X148" s="234"/>
      <c r="Y148" s="234"/>
      <c r="Z148" s="234"/>
      <c r="AA148" s="234"/>
      <c r="AB148" s="234"/>
      <c r="AC148" s="234"/>
      <c r="AD148" s="234"/>
      <c r="AE148" s="234"/>
      <c r="AF148" s="234"/>
      <c r="AG148" s="234"/>
      <c r="AH148" s="234"/>
      <c r="AI148" s="232"/>
      <c r="AJ148" s="374"/>
      <c r="AK148" s="284"/>
      <c r="AL148" s="164"/>
      <c r="AM148" s="284"/>
      <c r="AN148" s="232"/>
      <c r="AO148" s="232"/>
      <c r="AP148" s="232"/>
      <c r="AQ148" s="232"/>
      <c r="AR148" s="232"/>
      <c r="AS148" s="232"/>
      <c r="AU148" s="335"/>
      <c r="AV148" s="72"/>
      <c r="AW148" s="335"/>
      <c r="AX148" s="336"/>
      <c r="AY148" s="152"/>
    </row>
    <row r="149" spans="1:51" s="153" customFormat="1">
      <c r="A149" s="361"/>
      <c r="B149" s="232"/>
      <c r="C149" s="232"/>
      <c r="D149" s="232"/>
      <c r="E149" s="232"/>
      <c r="F149" s="232"/>
      <c r="G149" s="233"/>
      <c r="H149" s="233"/>
      <c r="I149" s="234"/>
      <c r="J149" s="234"/>
      <c r="K149" s="234"/>
      <c r="L149" s="234"/>
      <c r="M149" s="234"/>
      <c r="N149" s="234"/>
      <c r="O149" s="234"/>
      <c r="P149" s="234"/>
      <c r="Q149" s="234"/>
      <c r="R149" s="234"/>
      <c r="S149" s="234"/>
      <c r="T149" s="234"/>
      <c r="U149" s="234"/>
      <c r="V149" s="234"/>
      <c r="W149" s="234"/>
      <c r="X149" s="234"/>
      <c r="Y149" s="234"/>
      <c r="Z149" s="234"/>
      <c r="AA149" s="234"/>
      <c r="AB149" s="234"/>
      <c r="AC149" s="234"/>
      <c r="AD149" s="234"/>
      <c r="AE149" s="234"/>
      <c r="AF149" s="234"/>
      <c r="AG149" s="234"/>
      <c r="AH149" s="234"/>
      <c r="AI149" s="232"/>
      <c r="AJ149" s="374"/>
      <c r="AK149" s="284"/>
      <c r="AL149" s="164"/>
      <c r="AM149" s="284"/>
      <c r="AN149" s="232"/>
      <c r="AO149" s="232"/>
      <c r="AP149" s="232"/>
      <c r="AQ149" s="232"/>
      <c r="AR149" s="232"/>
      <c r="AS149" s="232"/>
      <c r="AU149" s="335"/>
      <c r="AV149" s="72"/>
      <c r="AW149" s="335"/>
      <c r="AX149" s="336"/>
      <c r="AY149" s="152"/>
    </row>
    <row r="150" spans="1:51" s="153" customFormat="1">
      <c r="A150" s="361"/>
      <c r="B150" s="232"/>
      <c r="C150" s="232"/>
      <c r="D150" s="232"/>
      <c r="E150" s="232"/>
      <c r="F150" s="232"/>
      <c r="G150" s="233"/>
      <c r="H150" s="233"/>
      <c r="I150" s="234"/>
      <c r="J150" s="234"/>
      <c r="K150" s="234"/>
      <c r="L150" s="234"/>
      <c r="M150" s="234"/>
      <c r="N150" s="234"/>
      <c r="O150" s="234"/>
      <c r="P150" s="234"/>
      <c r="Q150" s="234"/>
      <c r="R150" s="234"/>
      <c r="S150" s="234"/>
      <c r="T150" s="234"/>
      <c r="U150" s="234"/>
      <c r="V150" s="234"/>
      <c r="W150" s="234"/>
      <c r="X150" s="234"/>
      <c r="Y150" s="234"/>
      <c r="Z150" s="234"/>
      <c r="AA150" s="234"/>
      <c r="AB150" s="234"/>
      <c r="AC150" s="234"/>
      <c r="AD150" s="234"/>
      <c r="AE150" s="234"/>
      <c r="AF150" s="234"/>
      <c r="AG150" s="234"/>
      <c r="AH150" s="234"/>
      <c r="AI150" s="232"/>
      <c r="AJ150" s="374"/>
      <c r="AK150" s="284"/>
      <c r="AL150" s="164"/>
      <c r="AM150" s="284"/>
      <c r="AN150" s="232"/>
      <c r="AO150" s="232"/>
      <c r="AP150" s="232"/>
      <c r="AQ150" s="232"/>
      <c r="AR150" s="232"/>
      <c r="AS150" s="232"/>
      <c r="AU150" s="335"/>
      <c r="AV150" s="72"/>
      <c r="AW150" s="335"/>
      <c r="AX150" s="336"/>
      <c r="AY150" s="152"/>
    </row>
    <row r="151" spans="1:51" s="153" customFormat="1">
      <c r="A151" s="361"/>
      <c r="B151" s="232"/>
      <c r="C151" s="232"/>
      <c r="D151" s="232"/>
      <c r="E151" s="232"/>
      <c r="F151" s="232"/>
      <c r="G151" s="233"/>
      <c r="H151" s="233"/>
      <c r="I151" s="234"/>
      <c r="J151" s="234"/>
      <c r="K151" s="234"/>
      <c r="L151" s="234"/>
      <c r="M151" s="234"/>
      <c r="N151" s="234"/>
      <c r="O151" s="234"/>
      <c r="P151" s="234"/>
      <c r="Q151" s="234"/>
      <c r="R151" s="234"/>
      <c r="S151" s="234"/>
      <c r="T151" s="234"/>
      <c r="U151" s="234"/>
      <c r="V151" s="234"/>
      <c r="W151" s="234"/>
      <c r="X151" s="234"/>
      <c r="Y151" s="234"/>
      <c r="Z151" s="234"/>
      <c r="AA151" s="234"/>
      <c r="AB151" s="234"/>
      <c r="AC151" s="234"/>
      <c r="AD151" s="234"/>
      <c r="AE151" s="234"/>
      <c r="AF151" s="234"/>
      <c r="AG151" s="234"/>
      <c r="AH151" s="234"/>
      <c r="AI151" s="232"/>
      <c r="AJ151" s="374"/>
      <c r="AK151" s="284"/>
      <c r="AL151" s="164"/>
      <c r="AM151" s="284"/>
      <c r="AN151" s="232"/>
      <c r="AO151" s="232"/>
      <c r="AP151" s="232"/>
      <c r="AQ151" s="232"/>
      <c r="AR151" s="232"/>
      <c r="AS151" s="232"/>
      <c r="AU151" s="335"/>
      <c r="AV151" s="72"/>
      <c r="AW151" s="335"/>
      <c r="AX151" s="336"/>
      <c r="AY151" s="152"/>
    </row>
    <row r="152" spans="1:51" s="153" customFormat="1">
      <c r="A152" s="361"/>
      <c r="B152" s="232"/>
      <c r="C152" s="232"/>
      <c r="D152" s="232"/>
      <c r="E152" s="232"/>
      <c r="F152" s="232"/>
      <c r="G152" s="233"/>
      <c r="H152" s="233"/>
      <c r="I152" s="234"/>
      <c r="J152" s="234"/>
      <c r="K152" s="234"/>
      <c r="L152" s="234"/>
      <c r="M152" s="234"/>
      <c r="N152" s="234"/>
      <c r="O152" s="234"/>
      <c r="P152" s="234"/>
      <c r="Q152" s="234"/>
      <c r="R152" s="234"/>
      <c r="S152" s="234"/>
      <c r="T152" s="234"/>
      <c r="U152" s="234"/>
      <c r="V152" s="234"/>
      <c r="W152" s="234"/>
      <c r="X152" s="234"/>
      <c r="Y152" s="234"/>
      <c r="Z152" s="234"/>
      <c r="AA152" s="234"/>
      <c r="AB152" s="234"/>
      <c r="AC152" s="234"/>
      <c r="AD152" s="234"/>
      <c r="AE152" s="234"/>
      <c r="AF152" s="234"/>
      <c r="AG152" s="234"/>
      <c r="AH152" s="234"/>
      <c r="AI152" s="232"/>
      <c r="AJ152" s="374"/>
      <c r="AK152" s="284"/>
      <c r="AL152" s="164"/>
      <c r="AM152" s="284"/>
      <c r="AN152" s="232"/>
      <c r="AO152" s="232"/>
      <c r="AP152" s="232"/>
      <c r="AQ152" s="232"/>
      <c r="AR152" s="232"/>
      <c r="AS152" s="232"/>
      <c r="AU152" s="335"/>
      <c r="AV152" s="72"/>
      <c r="AW152" s="335"/>
      <c r="AX152" s="336"/>
      <c r="AY152" s="152"/>
    </row>
    <row r="153" spans="1:51" s="153" customFormat="1">
      <c r="A153" s="361"/>
      <c r="B153" s="232"/>
      <c r="C153" s="232"/>
      <c r="D153" s="232"/>
      <c r="E153" s="232"/>
      <c r="F153" s="232"/>
      <c r="G153" s="233"/>
      <c r="H153" s="233"/>
      <c r="I153" s="234"/>
      <c r="J153" s="234"/>
      <c r="K153" s="234"/>
      <c r="L153" s="234"/>
      <c r="M153" s="234"/>
      <c r="N153" s="234"/>
      <c r="O153" s="234"/>
      <c r="P153" s="234"/>
      <c r="Q153" s="234"/>
      <c r="R153" s="234"/>
      <c r="S153" s="234"/>
      <c r="T153" s="234"/>
      <c r="U153" s="234"/>
      <c r="V153" s="234"/>
      <c r="W153" s="234"/>
      <c r="X153" s="234"/>
      <c r="Y153" s="234"/>
      <c r="Z153" s="234"/>
      <c r="AA153" s="234"/>
      <c r="AB153" s="234"/>
      <c r="AC153" s="234"/>
      <c r="AD153" s="234"/>
      <c r="AE153" s="234"/>
      <c r="AF153" s="234"/>
      <c r="AG153" s="234"/>
      <c r="AH153" s="234"/>
      <c r="AI153" s="232"/>
      <c r="AJ153" s="374"/>
      <c r="AK153" s="284"/>
      <c r="AL153" s="164"/>
      <c r="AM153" s="284"/>
      <c r="AN153" s="232"/>
      <c r="AO153" s="232"/>
      <c r="AP153" s="232"/>
      <c r="AQ153" s="232"/>
      <c r="AR153" s="232"/>
      <c r="AS153" s="232"/>
      <c r="AU153" s="335"/>
      <c r="AV153" s="72"/>
      <c r="AW153" s="335"/>
      <c r="AX153" s="336"/>
      <c r="AY153" s="152"/>
    </row>
    <row r="154" spans="1:51" s="153" customFormat="1">
      <c r="A154" s="361"/>
      <c r="B154" s="232"/>
      <c r="C154" s="232"/>
      <c r="D154" s="232"/>
      <c r="E154" s="232"/>
      <c r="F154" s="232"/>
      <c r="G154" s="233"/>
      <c r="H154" s="233"/>
      <c r="I154" s="234"/>
      <c r="J154" s="234"/>
      <c r="K154" s="234"/>
      <c r="L154" s="234"/>
      <c r="M154" s="234"/>
      <c r="N154" s="234"/>
      <c r="O154" s="234"/>
      <c r="P154" s="234"/>
      <c r="Q154" s="234"/>
      <c r="R154" s="234"/>
      <c r="S154" s="234"/>
      <c r="T154" s="234"/>
      <c r="U154" s="234"/>
      <c r="V154" s="234"/>
      <c r="W154" s="234"/>
      <c r="X154" s="234"/>
      <c r="Y154" s="234"/>
      <c r="Z154" s="234"/>
      <c r="AA154" s="234"/>
      <c r="AB154" s="234"/>
      <c r="AC154" s="234"/>
      <c r="AD154" s="234"/>
      <c r="AE154" s="234"/>
      <c r="AF154" s="234"/>
      <c r="AG154" s="234"/>
      <c r="AH154" s="234"/>
      <c r="AI154" s="232"/>
      <c r="AJ154" s="374"/>
      <c r="AK154" s="284"/>
      <c r="AL154" s="164"/>
      <c r="AM154" s="284"/>
      <c r="AN154" s="232"/>
      <c r="AO154" s="232"/>
      <c r="AP154" s="232"/>
      <c r="AQ154" s="232"/>
      <c r="AR154" s="232"/>
      <c r="AS154" s="232"/>
      <c r="AU154" s="335"/>
      <c r="AV154" s="72"/>
      <c r="AW154" s="335"/>
      <c r="AX154" s="336"/>
      <c r="AY154" s="152"/>
    </row>
    <row r="155" spans="1:51" s="153" customFormat="1">
      <c r="A155" s="361"/>
      <c r="B155" s="232"/>
      <c r="C155" s="232"/>
      <c r="D155" s="232"/>
      <c r="E155" s="232"/>
      <c r="F155" s="232"/>
      <c r="G155" s="233"/>
      <c r="H155" s="233"/>
      <c r="I155" s="234"/>
      <c r="J155" s="234"/>
      <c r="K155" s="234"/>
      <c r="L155" s="234"/>
      <c r="M155" s="234"/>
      <c r="N155" s="234"/>
      <c r="O155" s="234"/>
      <c r="P155" s="234"/>
      <c r="Q155" s="234"/>
      <c r="R155" s="234"/>
      <c r="S155" s="234"/>
      <c r="T155" s="234"/>
      <c r="U155" s="234"/>
      <c r="V155" s="234"/>
      <c r="W155" s="234"/>
      <c r="X155" s="234"/>
      <c r="Y155" s="234"/>
      <c r="Z155" s="234"/>
      <c r="AA155" s="234"/>
      <c r="AB155" s="234"/>
      <c r="AC155" s="234"/>
      <c r="AD155" s="234"/>
      <c r="AE155" s="234"/>
      <c r="AF155" s="234"/>
      <c r="AG155" s="234"/>
      <c r="AH155" s="234"/>
      <c r="AI155" s="232"/>
      <c r="AJ155" s="374"/>
      <c r="AK155" s="284"/>
      <c r="AL155" s="164"/>
      <c r="AM155" s="284"/>
      <c r="AN155" s="232"/>
      <c r="AO155" s="232"/>
      <c r="AP155" s="232"/>
      <c r="AQ155" s="232"/>
      <c r="AR155" s="232"/>
      <c r="AS155" s="232"/>
      <c r="AU155" s="335"/>
      <c r="AV155" s="72"/>
      <c r="AW155" s="335"/>
      <c r="AX155" s="336"/>
      <c r="AY155" s="152"/>
    </row>
    <row r="156" spans="1:51" s="153" customFormat="1">
      <c r="A156" s="361"/>
      <c r="B156" s="232"/>
      <c r="C156" s="232"/>
      <c r="D156" s="232"/>
      <c r="E156" s="232"/>
      <c r="F156" s="232"/>
      <c r="G156" s="233"/>
      <c r="H156" s="233"/>
      <c r="I156" s="234"/>
      <c r="J156" s="234"/>
      <c r="K156" s="234"/>
      <c r="L156" s="234"/>
      <c r="M156" s="234"/>
      <c r="N156" s="234"/>
      <c r="O156" s="234"/>
      <c r="P156" s="234"/>
      <c r="Q156" s="234"/>
      <c r="R156" s="234"/>
      <c r="S156" s="234"/>
      <c r="T156" s="234"/>
      <c r="U156" s="234"/>
      <c r="V156" s="234"/>
      <c r="W156" s="234"/>
      <c r="X156" s="234"/>
      <c r="Y156" s="234"/>
      <c r="Z156" s="234"/>
      <c r="AA156" s="234"/>
      <c r="AB156" s="234"/>
      <c r="AC156" s="234"/>
      <c r="AD156" s="234"/>
      <c r="AE156" s="234"/>
      <c r="AF156" s="234"/>
      <c r="AG156" s="234"/>
      <c r="AH156" s="234"/>
      <c r="AI156" s="232"/>
      <c r="AJ156" s="374"/>
      <c r="AK156" s="284"/>
      <c r="AL156" s="164"/>
      <c r="AM156" s="284"/>
      <c r="AN156" s="232"/>
      <c r="AO156" s="232"/>
      <c r="AP156" s="232"/>
      <c r="AQ156" s="232"/>
      <c r="AR156" s="232"/>
      <c r="AS156" s="232"/>
      <c r="AU156" s="335"/>
      <c r="AV156" s="72"/>
      <c r="AW156" s="335"/>
      <c r="AX156" s="336"/>
      <c r="AY156" s="152"/>
    </row>
    <row r="157" spans="1:51" s="153" customFormat="1">
      <c r="A157" s="361"/>
      <c r="B157" s="232"/>
      <c r="C157" s="232"/>
      <c r="D157" s="232"/>
      <c r="E157" s="232"/>
      <c r="F157" s="232"/>
      <c r="G157" s="233"/>
      <c r="H157" s="233"/>
      <c r="I157" s="234"/>
      <c r="J157" s="234"/>
      <c r="K157" s="234"/>
      <c r="L157" s="234"/>
      <c r="M157" s="234"/>
      <c r="N157" s="234"/>
      <c r="O157" s="234"/>
      <c r="P157" s="234"/>
      <c r="Q157" s="234"/>
      <c r="R157" s="234"/>
      <c r="S157" s="234"/>
      <c r="T157" s="234"/>
      <c r="U157" s="234"/>
      <c r="V157" s="234"/>
      <c r="W157" s="234"/>
      <c r="X157" s="234"/>
      <c r="Y157" s="234"/>
      <c r="Z157" s="234"/>
      <c r="AA157" s="234"/>
      <c r="AB157" s="234"/>
      <c r="AC157" s="234"/>
      <c r="AD157" s="234"/>
      <c r="AE157" s="234"/>
      <c r="AF157" s="234"/>
      <c r="AG157" s="234"/>
      <c r="AH157" s="234"/>
      <c r="AI157" s="232"/>
      <c r="AJ157" s="374"/>
      <c r="AK157" s="284"/>
      <c r="AL157" s="164"/>
      <c r="AM157" s="284"/>
      <c r="AN157" s="232"/>
      <c r="AO157" s="232"/>
      <c r="AP157" s="232"/>
      <c r="AQ157" s="232"/>
      <c r="AR157" s="232"/>
      <c r="AS157" s="232"/>
      <c r="AU157" s="335"/>
      <c r="AV157" s="72"/>
      <c r="AW157" s="335"/>
      <c r="AX157" s="336"/>
      <c r="AY157" s="152"/>
    </row>
    <row r="158" spans="1:51" s="153" customFormat="1">
      <c r="A158" s="361"/>
      <c r="B158" s="232"/>
      <c r="C158" s="232"/>
      <c r="D158" s="232"/>
      <c r="E158" s="232"/>
      <c r="F158" s="232"/>
      <c r="G158" s="233"/>
      <c r="H158" s="233"/>
      <c r="I158" s="234"/>
      <c r="J158" s="234"/>
      <c r="K158" s="234"/>
      <c r="L158" s="234"/>
      <c r="M158" s="234"/>
      <c r="N158" s="234"/>
      <c r="O158" s="234"/>
      <c r="P158" s="234"/>
      <c r="Q158" s="234"/>
      <c r="R158" s="234"/>
      <c r="S158" s="234"/>
      <c r="T158" s="234"/>
      <c r="U158" s="234"/>
      <c r="V158" s="234"/>
      <c r="W158" s="234"/>
      <c r="X158" s="234"/>
      <c r="Y158" s="234"/>
      <c r="Z158" s="234"/>
      <c r="AA158" s="234"/>
      <c r="AB158" s="234"/>
      <c r="AC158" s="234"/>
      <c r="AD158" s="234"/>
      <c r="AE158" s="234"/>
      <c r="AF158" s="234"/>
      <c r="AG158" s="234"/>
      <c r="AH158" s="234"/>
      <c r="AI158" s="232"/>
      <c r="AJ158" s="374"/>
      <c r="AK158" s="284"/>
      <c r="AL158" s="164"/>
      <c r="AM158" s="284"/>
      <c r="AN158" s="232"/>
      <c r="AO158" s="232"/>
      <c r="AP158" s="232"/>
      <c r="AQ158" s="232"/>
      <c r="AR158" s="232"/>
      <c r="AS158" s="232"/>
      <c r="AU158" s="335"/>
      <c r="AV158" s="72"/>
      <c r="AW158" s="335"/>
      <c r="AX158" s="336"/>
      <c r="AY158" s="152"/>
    </row>
    <row r="159" spans="1:51" s="153" customFormat="1">
      <c r="A159" s="361"/>
      <c r="B159" s="232"/>
      <c r="C159" s="232"/>
      <c r="D159" s="232"/>
      <c r="E159" s="232"/>
      <c r="F159" s="232"/>
      <c r="G159" s="233"/>
      <c r="H159" s="233"/>
      <c r="I159" s="234"/>
      <c r="J159" s="234"/>
      <c r="K159" s="234"/>
      <c r="L159" s="234"/>
      <c r="M159" s="234"/>
      <c r="N159" s="234"/>
      <c r="O159" s="234"/>
      <c r="P159" s="234"/>
      <c r="Q159" s="234"/>
      <c r="R159" s="234"/>
      <c r="S159" s="234"/>
      <c r="T159" s="234"/>
      <c r="U159" s="234"/>
      <c r="V159" s="234"/>
      <c r="W159" s="234"/>
      <c r="X159" s="234"/>
      <c r="Y159" s="234"/>
      <c r="Z159" s="234"/>
      <c r="AA159" s="234"/>
      <c r="AB159" s="234"/>
      <c r="AC159" s="234"/>
      <c r="AD159" s="234"/>
      <c r="AE159" s="234"/>
      <c r="AF159" s="234"/>
      <c r="AG159" s="234"/>
      <c r="AH159" s="234"/>
      <c r="AI159" s="232"/>
      <c r="AJ159" s="374"/>
      <c r="AK159" s="284"/>
      <c r="AL159" s="164"/>
      <c r="AM159" s="284"/>
      <c r="AN159" s="232"/>
      <c r="AO159" s="232"/>
      <c r="AP159" s="232"/>
      <c r="AQ159" s="232"/>
      <c r="AR159" s="232"/>
      <c r="AS159" s="232"/>
      <c r="AU159" s="335"/>
      <c r="AV159" s="72"/>
      <c r="AW159" s="335"/>
      <c r="AX159" s="336"/>
      <c r="AY159" s="152"/>
    </row>
    <row r="160" spans="1:51" s="153" customFormat="1">
      <c r="A160" s="361"/>
      <c r="B160" s="232"/>
      <c r="C160" s="232"/>
      <c r="D160" s="232"/>
      <c r="E160" s="232"/>
      <c r="F160" s="232"/>
      <c r="G160" s="233"/>
      <c r="H160" s="233"/>
      <c r="I160" s="234"/>
      <c r="J160" s="234"/>
      <c r="K160" s="234"/>
      <c r="L160" s="234"/>
      <c r="M160" s="234"/>
      <c r="N160" s="234"/>
      <c r="O160" s="234"/>
      <c r="P160" s="234"/>
      <c r="Q160" s="234"/>
      <c r="R160" s="234"/>
      <c r="S160" s="234"/>
      <c r="T160" s="234"/>
      <c r="U160" s="234"/>
      <c r="V160" s="234"/>
      <c r="W160" s="234"/>
      <c r="X160" s="234"/>
      <c r="Y160" s="234"/>
      <c r="Z160" s="234"/>
      <c r="AA160" s="234"/>
      <c r="AB160" s="234"/>
      <c r="AC160" s="234"/>
      <c r="AD160" s="234"/>
      <c r="AE160" s="234"/>
      <c r="AF160" s="234"/>
      <c r="AG160" s="234"/>
      <c r="AH160" s="234"/>
      <c r="AI160" s="232"/>
      <c r="AJ160" s="374"/>
      <c r="AK160" s="284"/>
      <c r="AL160" s="164"/>
      <c r="AM160" s="284"/>
      <c r="AN160" s="232"/>
      <c r="AO160" s="232"/>
      <c r="AP160" s="232"/>
      <c r="AQ160" s="232"/>
      <c r="AR160" s="232"/>
      <c r="AS160" s="232"/>
      <c r="AU160" s="335"/>
      <c r="AV160" s="72"/>
      <c r="AW160" s="335"/>
      <c r="AX160" s="336"/>
      <c r="AY160" s="152"/>
    </row>
    <row r="161" spans="1:51" s="153" customFormat="1">
      <c r="A161" s="361"/>
      <c r="B161" s="232"/>
      <c r="C161" s="232"/>
      <c r="D161" s="232"/>
      <c r="E161" s="232"/>
      <c r="F161" s="232"/>
      <c r="G161" s="233"/>
      <c r="H161" s="233"/>
      <c r="I161" s="234"/>
      <c r="J161" s="234"/>
      <c r="K161" s="234"/>
      <c r="L161" s="234"/>
      <c r="M161" s="234"/>
      <c r="N161" s="234"/>
      <c r="O161" s="234"/>
      <c r="P161" s="234"/>
      <c r="Q161" s="234"/>
      <c r="R161" s="234"/>
      <c r="S161" s="234"/>
      <c r="T161" s="234"/>
      <c r="U161" s="234"/>
      <c r="V161" s="234"/>
      <c r="W161" s="234"/>
      <c r="X161" s="234"/>
      <c r="Y161" s="234"/>
      <c r="Z161" s="234"/>
      <c r="AA161" s="234"/>
      <c r="AB161" s="234"/>
      <c r="AC161" s="234"/>
      <c r="AD161" s="234"/>
      <c r="AE161" s="234"/>
      <c r="AF161" s="234"/>
      <c r="AG161" s="234"/>
      <c r="AH161" s="234"/>
      <c r="AI161" s="232"/>
      <c r="AJ161" s="374"/>
      <c r="AK161" s="284"/>
      <c r="AL161" s="164"/>
      <c r="AM161" s="284"/>
      <c r="AN161" s="232"/>
      <c r="AO161" s="232"/>
      <c r="AP161" s="232"/>
      <c r="AQ161" s="232"/>
      <c r="AR161" s="232"/>
      <c r="AS161" s="232"/>
      <c r="AU161" s="335"/>
      <c r="AV161" s="72"/>
      <c r="AW161" s="335"/>
      <c r="AX161" s="336"/>
      <c r="AY161" s="152"/>
    </row>
    <row r="162" spans="1:51" s="153" customFormat="1">
      <c r="A162" s="361"/>
      <c r="B162" s="232"/>
      <c r="C162" s="232"/>
      <c r="D162" s="232"/>
      <c r="E162" s="232"/>
      <c r="F162" s="232"/>
      <c r="G162" s="233"/>
      <c r="H162" s="233"/>
      <c r="I162" s="234"/>
      <c r="J162" s="234"/>
      <c r="K162" s="234"/>
      <c r="L162" s="234"/>
      <c r="M162" s="234"/>
      <c r="N162" s="234"/>
      <c r="O162" s="234"/>
      <c r="P162" s="234"/>
      <c r="Q162" s="234"/>
      <c r="R162" s="234"/>
      <c r="S162" s="234"/>
      <c r="T162" s="234"/>
      <c r="U162" s="234"/>
      <c r="V162" s="234"/>
      <c r="W162" s="234"/>
      <c r="X162" s="234"/>
      <c r="Y162" s="234"/>
      <c r="Z162" s="234"/>
      <c r="AA162" s="234"/>
      <c r="AB162" s="234"/>
      <c r="AC162" s="234"/>
      <c r="AD162" s="234"/>
      <c r="AE162" s="234"/>
      <c r="AF162" s="234"/>
      <c r="AG162" s="234"/>
      <c r="AH162" s="234"/>
      <c r="AI162" s="232"/>
      <c r="AJ162" s="374"/>
      <c r="AK162" s="284"/>
      <c r="AL162" s="164"/>
      <c r="AM162" s="284"/>
      <c r="AN162" s="232"/>
      <c r="AO162" s="232"/>
      <c r="AP162" s="232"/>
      <c r="AQ162" s="232"/>
      <c r="AR162" s="232"/>
      <c r="AS162" s="232"/>
      <c r="AU162" s="335"/>
      <c r="AV162" s="72"/>
      <c r="AW162" s="335"/>
      <c r="AX162" s="336"/>
      <c r="AY162" s="152"/>
    </row>
    <row r="163" spans="1:51" s="153" customFormat="1">
      <c r="A163" s="361"/>
      <c r="B163" s="232"/>
      <c r="C163" s="232"/>
      <c r="D163" s="232"/>
      <c r="E163" s="232"/>
      <c r="F163" s="232"/>
      <c r="G163" s="233"/>
      <c r="H163" s="233"/>
      <c r="I163" s="234"/>
      <c r="J163" s="234"/>
      <c r="K163" s="234"/>
      <c r="L163" s="234"/>
      <c r="M163" s="234"/>
      <c r="N163" s="234"/>
      <c r="O163" s="234"/>
      <c r="P163" s="234"/>
      <c r="Q163" s="234"/>
      <c r="R163" s="234"/>
      <c r="S163" s="234"/>
      <c r="T163" s="234"/>
      <c r="U163" s="234"/>
      <c r="V163" s="234"/>
      <c r="W163" s="234"/>
      <c r="X163" s="234"/>
      <c r="Y163" s="234"/>
      <c r="Z163" s="234"/>
      <c r="AA163" s="234"/>
      <c r="AB163" s="234"/>
      <c r="AC163" s="234"/>
      <c r="AD163" s="234"/>
      <c r="AE163" s="234"/>
      <c r="AF163" s="234"/>
      <c r="AG163" s="234"/>
      <c r="AH163" s="234"/>
      <c r="AI163" s="232"/>
      <c r="AJ163" s="374"/>
      <c r="AK163" s="284"/>
      <c r="AL163" s="164"/>
      <c r="AM163" s="284"/>
      <c r="AN163" s="232"/>
      <c r="AO163" s="232"/>
      <c r="AP163" s="232"/>
      <c r="AQ163" s="232"/>
      <c r="AR163" s="232"/>
      <c r="AS163" s="232"/>
      <c r="AU163" s="335"/>
      <c r="AV163" s="72"/>
      <c r="AW163" s="335"/>
      <c r="AX163" s="336"/>
      <c r="AY163" s="152"/>
    </row>
    <row r="164" spans="1:51" s="153" customFormat="1">
      <c r="A164" s="361"/>
      <c r="B164" s="232"/>
      <c r="C164" s="232"/>
      <c r="D164" s="232"/>
      <c r="E164" s="232"/>
      <c r="F164" s="232"/>
      <c r="G164" s="233"/>
      <c r="H164" s="233"/>
      <c r="I164" s="234"/>
      <c r="J164" s="234"/>
      <c r="K164" s="234"/>
      <c r="L164" s="234"/>
      <c r="M164" s="234"/>
      <c r="N164" s="234"/>
      <c r="O164" s="234"/>
      <c r="P164" s="234"/>
      <c r="Q164" s="234"/>
      <c r="R164" s="234"/>
      <c r="S164" s="234"/>
      <c r="T164" s="234"/>
      <c r="U164" s="234"/>
      <c r="V164" s="234"/>
      <c r="W164" s="234"/>
      <c r="X164" s="234"/>
      <c r="Y164" s="234"/>
      <c r="Z164" s="234"/>
      <c r="AA164" s="234"/>
      <c r="AB164" s="234"/>
      <c r="AC164" s="234"/>
      <c r="AD164" s="234"/>
      <c r="AE164" s="234"/>
      <c r="AF164" s="234"/>
      <c r="AG164" s="234"/>
      <c r="AH164" s="234"/>
      <c r="AI164" s="232"/>
      <c r="AJ164" s="374"/>
      <c r="AK164" s="284"/>
      <c r="AL164" s="164"/>
      <c r="AM164" s="284"/>
      <c r="AN164" s="232"/>
      <c r="AO164" s="232"/>
      <c r="AP164" s="232"/>
      <c r="AQ164" s="232"/>
      <c r="AR164" s="232"/>
      <c r="AS164" s="232"/>
      <c r="AU164" s="335"/>
      <c r="AV164" s="72"/>
      <c r="AW164" s="335"/>
      <c r="AX164" s="336"/>
      <c r="AY164" s="152"/>
    </row>
    <row r="165" spans="1:51" s="153" customFormat="1">
      <c r="A165" s="361"/>
      <c r="B165" s="232"/>
      <c r="C165" s="232"/>
      <c r="D165" s="232"/>
      <c r="E165" s="232"/>
      <c r="F165" s="232"/>
      <c r="G165" s="233"/>
      <c r="H165" s="233"/>
      <c r="I165" s="234"/>
      <c r="J165" s="234"/>
      <c r="K165" s="234"/>
      <c r="L165" s="234"/>
      <c r="M165" s="234"/>
      <c r="N165" s="234"/>
      <c r="O165" s="234"/>
      <c r="P165" s="234"/>
      <c r="Q165" s="234"/>
      <c r="R165" s="234"/>
      <c r="S165" s="234"/>
      <c r="T165" s="234"/>
      <c r="U165" s="234"/>
      <c r="V165" s="234"/>
      <c r="W165" s="234"/>
      <c r="X165" s="234"/>
      <c r="Y165" s="234"/>
      <c r="Z165" s="234"/>
      <c r="AA165" s="234"/>
      <c r="AB165" s="234"/>
      <c r="AC165" s="234"/>
      <c r="AD165" s="234"/>
      <c r="AE165" s="234"/>
      <c r="AF165" s="234"/>
      <c r="AG165" s="234"/>
      <c r="AH165" s="234"/>
      <c r="AI165" s="232"/>
      <c r="AJ165" s="374"/>
      <c r="AK165" s="284"/>
      <c r="AL165" s="164"/>
      <c r="AM165" s="284"/>
      <c r="AN165" s="232"/>
      <c r="AO165" s="232"/>
      <c r="AP165" s="232"/>
      <c r="AQ165" s="232"/>
      <c r="AR165" s="232"/>
      <c r="AS165" s="232"/>
      <c r="AU165" s="335"/>
      <c r="AV165" s="72"/>
      <c r="AW165" s="335"/>
      <c r="AX165" s="336"/>
      <c r="AY165" s="152"/>
    </row>
    <row r="166" spans="1:51" s="153" customFormat="1">
      <c r="A166" s="361"/>
      <c r="B166" s="232"/>
      <c r="C166" s="232"/>
      <c r="D166" s="232"/>
      <c r="E166" s="232"/>
      <c r="F166" s="232"/>
      <c r="G166" s="233"/>
      <c r="H166" s="233"/>
      <c r="I166" s="234"/>
      <c r="J166" s="234"/>
      <c r="K166" s="234"/>
      <c r="L166" s="234"/>
      <c r="M166" s="234"/>
      <c r="N166" s="234"/>
      <c r="O166" s="234"/>
      <c r="P166" s="234"/>
      <c r="Q166" s="234"/>
      <c r="R166" s="234"/>
      <c r="S166" s="234"/>
      <c r="T166" s="234"/>
      <c r="U166" s="234"/>
      <c r="V166" s="234"/>
      <c r="W166" s="234"/>
      <c r="X166" s="234"/>
      <c r="Y166" s="234"/>
      <c r="Z166" s="234"/>
      <c r="AA166" s="234"/>
      <c r="AB166" s="234"/>
      <c r="AC166" s="234"/>
      <c r="AD166" s="234"/>
      <c r="AE166" s="234"/>
      <c r="AF166" s="234"/>
      <c r="AG166" s="234"/>
      <c r="AH166" s="234"/>
      <c r="AI166" s="232"/>
      <c r="AJ166" s="374"/>
      <c r="AK166" s="284"/>
      <c r="AL166" s="164"/>
      <c r="AM166" s="284"/>
      <c r="AN166" s="232"/>
      <c r="AO166" s="232"/>
      <c r="AP166" s="232"/>
      <c r="AQ166" s="232"/>
      <c r="AR166" s="232"/>
      <c r="AS166" s="232"/>
      <c r="AU166" s="335"/>
      <c r="AV166" s="72"/>
      <c r="AW166" s="335"/>
      <c r="AX166" s="336"/>
      <c r="AY166" s="152"/>
    </row>
    <row r="167" spans="1:51" s="153" customFormat="1">
      <c r="A167" s="361"/>
      <c r="B167" s="232"/>
      <c r="C167" s="232"/>
      <c r="D167" s="232"/>
      <c r="E167" s="232"/>
      <c r="F167" s="232"/>
      <c r="G167" s="233"/>
      <c r="H167" s="233"/>
      <c r="I167" s="234"/>
      <c r="J167" s="234"/>
      <c r="K167" s="234"/>
      <c r="L167" s="234"/>
      <c r="M167" s="234"/>
      <c r="N167" s="234"/>
      <c r="O167" s="234"/>
      <c r="P167" s="234"/>
      <c r="Q167" s="234"/>
      <c r="R167" s="234"/>
      <c r="S167" s="234"/>
      <c r="T167" s="234"/>
      <c r="U167" s="234"/>
      <c r="V167" s="234"/>
      <c r="W167" s="234"/>
      <c r="X167" s="234"/>
      <c r="Y167" s="234"/>
      <c r="Z167" s="234"/>
      <c r="AA167" s="234"/>
      <c r="AB167" s="234"/>
      <c r="AC167" s="234"/>
      <c r="AD167" s="234"/>
      <c r="AE167" s="234"/>
      <c r="AF167" s="234"/>
      <c r="AG167" s="234"/>
      <c r="AH167" s="234"/>
      <c r="AI167" s="232"/>
      <c r="AJ167" s="374"/>
      <c r="AK167" s="284"/>
      <c r="AL167" s="164"/>
      <c r="AM167" s="284"/>
      <c r="AN167" s="232"/>
      <c r="AO167" s="232"/>
      <c r="AP167" s="232"/>
      <c r="AQ167" s="232"/>
      <c r="AR167" s="232"/>
      <c r="AS167" s="232"/>
      <c r="AU167" s="335"/>
      <c r="AV167" s="72"/>
      <c r="AW167" s="335"/>
      <c r="AX167" s="336"/>
      <c r="AY167" s="152"/>
    </row>
    <row r="168" spans="1:51" s="153" customFormat="1">
      <c r="A168" s="361"/>
      <c r="B168" s="232"/>
      <c r="C168" s="232"/>
      <c r="D168" s="232"/>
      <c r="E168" s="232"/>
      <c r="F168" s="232"/>
      <c r="G168" s="233"/>
      <c r="H168" s="233"/>
      <c r="I168" s="234"/>
      <c r="J168" s="234"/>
      <c r="K168" s="234"/>
      <c r="L168" s="234"/>
      <c r="M168" s="234"/>
      <c r="N168" s="234"/>
      <c r="O168" s="234"/>
      <c r="P168" s="234"/>
      <c r="Q168" s="234"/>
      <c r="R168" s="234"/>
      <c r="S168" s="234"/>
      <c r="T168" s="234"/>
      <c r="U168" s="234"/>
      <c r="V168" s="234"/>
      <c r="W168" s="234"/>
      <c r="X168" s="234"/>
      <c r="Y168" s="234"/>
      <c r="Z168" s="234"/>
      <c r="AA168" s="234"/>
      <c r="AB168" s="234"/>
      <c r="AC168" s="234"/>
      <c r="AD168" s="234"/>
      <c r="AE168" s="234"/>
      <c r="AF168" s="234"/>
      <c r="AG168" s="234"/>
      <c r="AH168" s="234"/>
      <c r="AI168" s="232"/>
      <c r="AJ168" s="374"/>
      <c r="AK168" s="284"/>
      <c r="AL168" s="164"/>
      <c r="AM168" s="284"/>
      <c r="AN168" s="232"/>
      <c r="AO168" s="232"/>
      <c r="AP168" s="232"/>
      <c r="AQ168" s="232"/>
      <c r="AR168" s="232"/>
      <c r="AS168" s="232"/>
      <c r="AU168" s="335"/>
      <c r="AV168" s="72"/>
      <c r="AW168" s="335"/>
      <c r="AX168" s="336"/>
      <c r="AY168" s="152"/>
    </row>
    <row r="169" spans="1:51" s="153" customFormat="1">
      <c r="A169" s="361"/>
      <c r="B169" s="232"/>
      <c r="C169" s="232"/>
      <c r="D169" s="232"/>
      <c r="E169" s="232"/>
      <c r="F169" s="232"/>
      <c r="G169" s="233"/>
      <c r="H169" s="233"/>
      <c r="I169" s="234"/>
      <c r="J169" s="234"/>
      <c r="K169" s="234"/>
      <c r="L169" s="234"/>
      <c r="M169" s="234"/>
      <c r="N169" s="234"/>
      <c r="O169" s="234"/>
      <c r="P169" s="234"/>
      <c r="Q169" s="234"/>
      <c r="R169" s="234"/>
      <c r="S169" s="234"/>
      <c r="T169" s="234"/>
      <c r="U169" s="234"/>
      <c r="V169" s="234"/>
      <c r="W169" s="234"/>
      <c r="X169" s="234"/>
      <c r="Y169" s="234"/>
      <c r="Z169" s="234"/>
      <c r="AA169" s="234"/>
      <c r="AB169" s="234"/>
      <c r="AC169" s="234"/>
      <c r="AD169" s="234"/>
      <c r="AE169" s="234"/>
      <c r="AF169" s="234"/>
      <c r="AG169" s="234"/>
      <c r="AH169" s="234"/>
      <c r="AI169" s="232"/>
      <c r="AJ169" s="374"/>
      <c r="AK169" s="284"/>
      <c r="AL169" s="164"/>
      <c r="AM169" s="284"/>
      <c r="AN169" s="232"/>
      <c r="AO169" s="232"/>
      <c r="AP169" s="232"/>
      <c r="AQ169" s="232"/>
      <c r="AR169" s="232"/>
      <c r="AS169" s="232"/>
      <c r="AU169" s="335"/>
      <c r="AV169" s="72"/>
      <c r="AW169" s="335"/>
      <c r="AX169" s="336"/>
      <c r="AY169" s="152"/>
    </row>
    <row r="170" spans="1:51" s="153" customFormat="1">
      <c r="A170" s="361"/>
      <c r="B170" s="232"/>
      <c r="C170" s="232"/>
      <c r="D170" s="232"/>
      <c r="E170" s="232"/>
      <c r="F170" s="232"/>
      <c r="G170" s="233"/>
      <c r="H170" s="233"/>
      <c r="I170" s="234"/>
      <c r="J170" s="234"/>
      <c r="K170" s="234"/>
      <c r="L170" s="234"/>
      <c r="M170" s="234"/>
      <c r="N170" s="234"/>
      <c r="O170" s="234"/>
      <c r="P170" s="234"/>
      <c r="Q170" s="234"/>
      <c r="R170" s="234"/>
      <c r="S170" s="234"/>
      <c r="T170" s="234"/>
      <c r="U170" s="234"/>
      <c r="V170" s="234"/>
      <c r="W170" s="234"/>
      <c r="X170" s="234"/>
      <c r="Y170" s="234"/>
      <c r="Z170" s="234"/>
      <c r="AA170" s="234"/>
      <c r="AB170" s="234"/>
      <c r="AC170" s="234"/>
      <c r="AD170" s="234"/>
      <c r="AE170" s="234"/>
      <c r="AF170" s="234"/>
      <c r="AG170" s="234"/>
      <c r="AH170" s="234"/>
      <c r="AI170" s="232"/>
      <c r="AJ170" s="374"/>
      <c r="AK170" s="284"/>
      <c r="AL170" s="164"/>
      <c r="AM170" s="284"/>
      <c r="AN170" s="232"/>
      <c r="AO170" s="232"/>
      <c r="AP170" s="232"/>
      <c r="AQ170" s="232"/>
      <c r="AR170" s="232"/>
      <c r="AS170" s="232"/>
      <c r="AU170" s="335"/>
      <c r="AV170" s="72"/>
      <c r="AW170" s="335"/>
      <c r="AX170" s="336"/>
      <c r="AY170" s="152"/>
    </row>
    <row r="171" spans="1:51" s="3" customFormat="1">
      <c r="A171" s="632" t="s">
        <v>0</v>
      </c>
      <c r="B171" s="632" t="s">
        <v>1</v>
      </c>
      <c r="C171" s="632"/>
      <c r="D171" s="632"/>
      <c r="E171" s="632"/>
      <c r="F171" s="632" t="s">
        <v>3</v>
      </c>
      <c r="G171" s="632" t="s">
        <v>4</v>
      </c>
      <c r="H171" s="637" t="s">
        <v>229</v>
      </c>
      <c r="I171" s="638"/>
      <c r="J171" s="638"/>
      <c r="K171" s="638"/>
      <c r="L171" s="638"/>
      <c r="M171" s="638"/>
      <c r="N171" s="638"/>
      <c r="O171" s="638"/>
      <c r="P171" s="638"/>
      <c r="Q171" s="638"/>
      <c r="R171" s="638"/>
      <c r="S171" s="638"/>
      <c r="T171" s="638"/>
      <c r="U171" s="638"/>
      <c r="V171" s="638"/>
      <c r="W171" s="638"/>
      <c r="X171" s="638"/>
      <c r="Y171" s="638"/>
      <c r="Z171" s="638"/>
      <c r="AA171" s="638"/>
      <c r="AB171" s="638"/>
      <c r="AC171" s="638"/>
      <c r="AD171" s="638"/>
      <c r="AE171" s="638"/>
      <c r="AF171" s="638"/>
      <c r="AG171" s="638"/>
      <c r="AH171" s="639"/>
      <c r="AI171" s="632" t="s">
        <v>11</v>
      </c>
      <c r="AJ171" s="375"/>
      <c r="AK171" s="284" t="e">
        <f t="shared" ref="AK171" si="82">H171+K171+N171+Q171+T171+W171+Z171+AC171+AF171</f>
        <v>#VALUE!</v>
      </c>
      <c r="AL171" s="164" t="e">
        <f t="shared" ref="AL171:AL174" si="83">AK171=G171</f>
        <v>#VALUE!</v>
      </c>
      <c r="AM171" s="284" t="e">
        <f t="shared" ref="AM171:AM174" si="84">G171-AK171</f>
        <v>#VALUE!</v>
      </c>
      <c r="AN171" s="311"/>
      <c r="AO171" s="311"/>
      <c r="AP171" s="311"/>
      <c r="AQ171" s="311"/>
      <c r="AR171" s="311"/>
      <c r="AS171" s="311"/>
      <c r="AT171" s="152"/>
      <c r="AW171" s="96">
        <f t="shared" ref="AW171" si="85">I171+L171+O171+R171+U171+X171</f>
        <v>0</v>
      </c>
      <c r="AX171" s="118" t="e">
        <f t="shared" ref="AX171" si="86">H171+K171+N171+Q171+T171+W171</f>
        <v>#VALUE!</v>
      </c>
      <c r="AY171" s="152" t="e">
        <f t="shared" ref="AY171:AY174" si="87">G171=AX171</f>
        <v>#VALUE!</v>
      </c>
    </row>
    <row r="172" spans="1:51" s="3" customFormat="1">
      <c r="A172" s="633"/>
      <c r="B172" s="633"/>
      <c r="C172" s="633"/>
      <c r="D172" s="633"/>
      <c r="E172" s="633"/>
      <c r="F172" s="633"/>
      <c r="G172" s="633"/>
      <c r="H172" s="682" t="s">
        <v>5</v>
      </c>
      <c r="I172" s="683"/>
      <c r="J172" s="684"/>
      <c r="K172" s="685" t="s">
        <v>6</v>
      </c>
      <c r="L172" s="686"/>
      <c r="M172" s="687"/>
      <c r="N172" s="688" t="s">
        <v>7</v>
      </c>
      <c r="O172" s="689"/>
      <c r="P172" s="690"/>
      <c r="Q172" s="634" t="s">
        <v>8</v>
      </c>
      <c r="R172" s="635"/>
      <c r="S172" s="636"/>
      <c r="T172" s="634" t="s">
        <v>9</v>
      </c>
      <c r="U172" s="635"/>
      <c r="V172" s="636"/>
      <c r="W172" s="637" t="s">
        <v>10</v>
      </c>
      <c r="X172" s="638"/>
      <c r="Y172" s="639"/>
      <c r="Z172" s="637" t="s">
        <v>240</v>
      </c>
      <c r="AA172" s="638"/>
      <c r="AB172" s="639"/>
      <c r="AC172" s="637" t="s">
        <v>241</v>
      </c>
      <c r="AD172" s="638"/>
      <c r="AE172" s="639"/>
      <c r="AF172" s="634" t="s">
        <v>246</v>
      </c>
      <c r="AG172" s="635"/>
      <c r="AH172" s="636"/>
      <c r="AI172" s="633"/>
      <c r="AJ172" s="375"/>
      <c r="AK172" s="284" t="e">
        <f>H172+K172+N172+Q172+T172+#REF!+#REF!+#REF!+AF172</f>
        <v>#VALUE!</v>
      </c>
      <c r="AL172" s="164" t="e">
        <f t="shared" si="83"/>
        <v>#VALUE!</v>
      </c>
      <c r="AM172" s="284" t="e">
        <f t="shared" si="84"/>
        <v>#VALUE!</v>
      </c>
      <c r="AN172" s="311"/>
      <c r="AO172" s="311"/>
      <c r="AP172" s="311"/>
      <c r="AQ172" s="311"/>
      <c r="AR172" s="311"/>
      <c r="AS172" s="311"/>
      <c r="AT172" s="152"/>
      <c r="AW172" s="96" t="e">
        <f>I172+L172+O172+R172+U172+W172</f>
        <v>#VALUE!</v>
      </c>
      <c r="AX172" s="118" t="e">
        <f>H172+K172+N172+Q172+T172+#REF!</f>
        <v>#VALUE!</v>
      </c>
      <c r="AY172" s="152" t="e">
        <f t="shared" si="87"/>
        <v>#VALUE!</v>
      </c>
    </row>
    <row r="173" spans="1:51">
      <c r="A173" s="142"/>
      <c r="B173" s="143"/>
      <c r="C173" s="144"/>
      <c r="D173" s="144"/>
      <c r="E173" s="145"/>
      <c r="F173" s="146"/>
      <c r="G173" s="146"/>
      <c r="H173" s="402" t="s">
        <v>237</v>
      </c>
      <c r="I173" s="141" t="s">
        <v>238</v>
      </c>
      <c r="J173" s="403" t="s">
        <v>235</v>
      </c>
      <c r="K173" s="402" t="s">
        <v>237</v>
      </c>
      <c r="L173" s="141" t="s">
        <v>238</v>
      </c>
      <c r="M173" s="403" t="s">
        <v>235</v>
      </c>
      <c r="N173" s="402" t="s">
        <v>237</v>
      </c>
      <c r="O173" s="141" t="s">
        <v>238</v>
      </c>
      <c r="P173" s="403" t="s">
        <v>235</v>
      </c>
      <c r="Q173" s="402" t="s">
        <v>237</v>
      </c>
      <c r="R173" s="141" t="s">
        <v>238</v>
      </c>
      <c r="S173" s="403" t="s">
        <v>235</v>
      </c>
      <c r="T173" s="402" t="s">
        <v>237</v>
      </c>
      <c r="U173" s="141" t="s">
        <v>238</v>
      </c>
      <c r="V173" s="403" t="s">
        <v>235</v>
      </c>
      <c r="W173" s="402" t="s">
        <v>237</v>
      </c>
      <c r="X173" s="141" t="s">
        <v>238</v>
      </c>
      <c r="Y173" s="403" t="s">
        <v>235</v>
      </c>
      <c r="Z173" s="402" t="s">
        <v>237</v>
      </c>
      <c r="AA173" s="141" t="s">
        <v>238</v>
      </c>
      <c r="AB173" s="403" t="s">
        <v>235</v>
      </c>
      <c r="AC173" s="402" t="s">
        <v>237</v>
      </c>
      <c r="AD173" s="141" t="s">
        <v>238</v>
      </c>
      <c r="AE173" s="403" t="s">
        <v>235</v>
      </c>
      <c r="AF173" s="402" t="s">
        <v>237</v>
      </c>
      <c r="AG173" s="141" t="s">
        <v>238</v>
      </c>
      <c r="AH173" s="403" t="s">
        <v>235</v>
      </c>
      <c r="AI173" s="146"/>
      <c r="AJ173" s="376"/>
      <c r="AK173" s="284" t="e">
        <f t="shared" ref="AK173:AK176" si="88">H173+K173+N173+Q173+T173+W173+Z173+AC173+AF173</f>
        <v>#VALUE!</v>
      </c>
      <c r="AL173" s="164" t="e">
        <f t="shared" si="83"/>
        <v>#VALUE!</v>
      </c>
      <c r="AM173" s="284" t="e">
        <f t="shared" si="84"/>
        <v>#VALUE!</v>
      </c>
      <c r="AN173" s="278"/>
      <c r="AO173" s="278"/>
      <c r="AP173" s="278"/>
      <c r="AQ173" s="278"/>
      <c r="AR173" s="278"/>
      <c r="AS173" s="278"/>
      <c r="AW173" s="96" t="e">
        <f t="shared" ref="AW173:AW174" si="89">I173+L173+O173+R173+U173+X173</f>
        <v>#VALUE!</v>
      </c>
      <c r="AX173" s="118" t="e">
        <f t="shared" ref="AX173:AX174" si="90">H173+K173+N173+Q173+T173+W173</f>
        <v>#VALUE!</v>
      </c>
      <c r="AY173" s="152" t="e">
        <f t="shared" si="87"/>
        <v>#VALUE!</v>
      </c>
    </row>
    <row r="174" spans="1:51">
      <c r="A174" s="147"/>
      <c r="B174" s="148"/>
      <c r="C174" s="149"/>
      <c r="D174" s="149"/>
      <c r="E174" s="150"/>
      <c r="F174" s="151"/>
      <c r="G174" s="151"/>
      <c r="H174" s="151"/>
      <c r="I174" s="151"/>
      <c r="J174" s="151"/>
      <c r="K174" s="151"/>
      <c r="L174" s="151"/>
      <c r="M174" s="151"/>
      <c r="N174" s="151"/>
      <c r="O174" s="151"/>
      <c r="P174" s="151"/>
      <c r="Q174" s="151"/>
      <c r="R174" s="151"/>
      <c r="S174" s="151"/>
      <c r="T174" s="151"/>
      <c r="U174" s="151"/>
      <c r="V174" s="151"/>
      <c r="W174" s="151"/>
      <c r="X174" s="151"/>
      <c r="Y174" s="151"/>
      <c r="Z174" s="151"/>
      <c r="AA174" s="151"/>
      <c r="AB174" s="151"/>
      <c r="AC174" s="151"/>
      <c r="AD174" s="151"/>
      <c r="AE174" s="151"/>
      <c r="AF174" s="151"/>
      <c r="AG174" s="151"/>
      <c r="AH174" s="151"/>
      <c r="AI174" s="151"/>
      <c r="AJ174" s="376"/>
      <c r="AK174" s="284">
        <f t="shared" si="88"/>
        <v>0</v>
      </c>
      <c r="AL174" s="164" t="b">
        <f t="shared" si="83"/>
        <v>1</v>
      </c>
      <c r="AM174" s="284">
        <f t="shared" si="84"/>
        <v>0</v>
      </c>
      <c r="AN174" s="278"/>
      <c r="AO174" s="278"/>
      <c r="AP174" s="278"/>
      <c r="AQ174" s="278"/>
      <c r="AR174" s="278"/>
      <c r="AS174" s="278"/>
      <c r="AV174" s="42" t="b">
        <f t="shared" ref="AV174" si="91">G174=AU174</f>
        <v>1</v>
      </c>
      <c r="AW174" s="96">
        <f t="shared" si="89"/>
        <v>0</v>
      </c>
      <c r="AX174" s="118">
        <f t="shared" si="90"/>
        <v>0</v>
      </c>
      <c r="AY174" s="152" t="b">
        <f t="shared" si="87"/>
        <v>1</v>
      </c>
    </row>
    <row r="175" spans="1:51" s="117" customFormat="1">
      <c r="A175" s="115"/>
      <c r="B175" s="108" t="s">
        <v>22</v>
      </c>
      <c r="C175" s="630" t="s">
        <v>90</v>
      </c>
      <c r="D175" s="651"/>
      <c r="E175" s="652"/>
      <c r="F175" s="109" t="s">
        <v>146</v>
      </c>
      <c r="G175" s="116">
        <f>G176</f>
        <v>311750000</v>
      </c>
      <c r="H175" s="116">
        <f t="shared" ref="H175:AH175" si="92">H176</f>
        <v>0</v>
      </c>
      <c r="I175" s="116">
        <f t="shared" si="92"/>
        <v>0</v>
      </c>
      <c r="J175" s="116">
        <f t="shared" si="92"/>
        <v>0</v>
      </c>
      <c r="K175" s="116">
        <f t="shared" si="92"/>
        <v>212132000</v>
      </c>
      <c r="L175" s="116" t="e">
        <f t="shared" si="92"/>
        <v>#REF!</v>
      </c>
      <c r="M175" s="116" t="e">
        <f t="shared" si="92"/>
        <v>#REF!</v>
      </c>
      <c r="N175" s="116">
        <f t="shared" si="92"/>
        <v>65256900</v>
      </c>
      <c r="O175" s="116">
        <f t="shared" si="92"/>
        <v>0</v>
      </c>
      <c r="P175" s="116">
        <f t="shared" si="92"/>
        <v>65256900</v>
      </c>
      <c r="Q175" s="116">
        <f t="shared" si="92"/>
        <v>0</v>
      </c>
      <c r="R175" s="116">
        <f t="shared" si="92"/>
        <v>0</v>
      </c>
      <c r="S175" s="116">
        <f t="shared" si="92"/>
        <v>0</v>
      </c>
      <c r="T175" s="116">
        <f t="shared" si="92"/>
        <v>0</v>
      </c>
      <c r="U175" s="116">
        <f t="shared" si="92"/>
        <v>0</v>
      </c>
      <c r="V175" s="116">
        <f t="shared" si="92"/>
        <v>0</v>
      </c>
      <c r="W175" s="116">
        <f t="shared" si="92"/>
        <v>0</v>
      </c>
      <c r="X175" s="116">
        <f t="shared" si="92"/>
        <v>0</v>
      </c>
      <c r="Y175" s="116">
        <f t="shared" si="92"/>
        <v>0</v>
      </c>
      <c r="Z175" s="116">
        <f t="shared" si="92"/>
        <v>34361100</v>
      </c>
      <c r="AA175" s="116">
        <f t="shared" si="92"/>
        <v>0</v>
      </c>
      <c r="AB175" s="116">
        <f t="shared" si="92"/>
        <v>34361100</v>
      </c>
      <c r="AC175" s="116">
        <f t="shared" si="92"/>
        <v>0</v>
      </c>
      <c r="AD175" s="116">
        <f t="shared" si="92"/>
        <v>0</v>
      </c>
      <c r="AE175" s="116">
        <f t="shared" si="92"/>
        <v>0</v>
      </c>
      <c r="AF175" s="116">
        <f t="shared" si="92"/>
        <v>0</v>
      </c>
      <c r="AG175" s="116">
        <f t="shared" si="92"/>
        <v>0</v>
      </c>
      <c r="AH175" s="116">
        <f t="shared" si="92"/>
        <v>0</v>
      </c>
      <c r="AI175" s="94"/>
      <c r="AJ175" s="373"/>
      <c r="AK175" s="314">
        <f t="shared" si="88"/>
        <v>311750000</v>
      </c>
      <c r="AL175" s="164" t="b">
        <f t="shared" si="47"/>
        <v>1</v>
      </c>
      <c r="AM175" s="284">
        <f t="shared" si="48"/>
        <v>0</v>
      </c>
      <c r="AN175" s="221"/>
      <c r="AO175" s="221"/>
      <c r="AP175" s="221"/>
      <c r="AQ175" s="221"/>
      <c r="AR175" s="221"/>
      <c r="AS175" s="221"/>
      <c r="AT175" s="236"/>
      <c r="AU175" s="118" t="e">
        <f t="shared" si="69"/>
        <v>#REF!</v>
      </c>
      <c r="AV175" s="110" t="e">
        <f t="shared" si="70"/>
        <v>#REF!</v>
      </c>
      <c r="AW175" s="96" t="e">
        <f t="shared" si="52"/>
        <v>#REF!</v>
      </c>
      <c r="AX175" s="118">
        <f t="shared" si="53"/>
        <v>277388900</v>
      </c>
      <c r="AY175" s="152" t="b">
        <f t="shared" si="50"/>
        <v>0</v>
      </c>
    </row>
    <row r="176" spans="1:51" s="80" customFormat="1">
      <c r="A176" s="337"/>
      <c r="B176" s="338"/>
      <c r="C176" s="339"/>
      <c r="D176" s="645" t="s">
        <v>69</v>
      </c>
      <c r="E176" s="646"/>
      <c r="F176" s="81" t="s">
        <v>132</v>
      </c>
      <c r="G176" s="87">
        <f>SUM(G177:G182)</f>
        <v>311750000</v>
      </c>
      <c r="H176" s="87">
        <f t="shared" ref="H176:AH176" si="93">SUM(H177:H182)</f>
        <v>0</v>
      </c>
      <c r="I176" s="87">
        <f t="shared" si="93"/>
        <v>0</v>
      </c>
      <c r="J176" s="87">
        <f t="shared" si="93"/>
        <v>0</v>
      </c>
      <c r="K176" s="87">
        <f t="shared" si="93"/>
        <v>212132000</v>
      </c>
      <c r="L176" s="87" t="e">
        <f t="shared" si="93"/>
        <v>#REF!</v>
      </c>
      <c r="M176" s="87" t="e">
        <f t="shared" si="93"/>
        <v>#REF!</v>
      </c>
      <c r="N176" s="87">
        <f t="shared" si="93"/>
        <v>65256900</v>
      </c>
      <c r="O176" s="87">
        <f t="shared" si="93"/>
        <v>0</v>
      </c>
      <c r="P176" s="87">
        <f t="shared" si="93"/>
        <v>65256900</v>
      </c>
      <c r="Q176" s="87">
        <f t="shared" si="93"/>
        <v>0</v>
      </c>
      <c r="R176" s="87">
        <f t="shared" si="93"/>
        <v>0</v>
      </c>
      <c r="S176" s="87">
        <f t="shared" si="93"/>
        <v>0</v>
      </c>
      <c r="T176" s="87">
        <f t="shared" si="93"/>
        <v>0</v>
      </c>
      <c r="U176" s="87">
        <f t="shared" si="93"/>
        <v>0</v>
      </c>
      <c r="V176" s="87">
        <f t="shared" si="93"/>
        <v>0</v>
      </c>
      <c r="W176" s="87">
        <f t="shared" si="93"/>
        <v>0</v>
      </c>
      <c r="X176" s="87">
        <f t="shared" si="93"/>
        <v>0</v>
      </c>
      <c r="Y176" s="87">
        <f t="shared" si="93"/>
        <v>0</v>
      </c>
      <c r="Z176" s="87">
        <f t="shared" si="93"/>
        <v>34361100</v>
      </c>
      <c r="AA176" s="87">
        <f t="shared" si="93"/>
        <v>0</v>
      </c>
      <c r="AB176" s="87">
        <f t="shared" si="93"/>
        <v>34361100</v>
      </c>
      <c r="AC176" s="87">
        <f t="shared" si="93"/>
        <v>0</v>
      </c>
      <c r="AD176" s="87">
        <f t="shared" si="93"/>
        <v>0</v>
      </c>
      <c r="AE176" s="87">
        <f t="shared" si="93"/>
        <v>0</v>
      </c>
      <c r="AF176" s="87">
        <f t="shared" si="93"/>
        <v>0</v>
      </c>
      <c r="AG176" s="87">
        <f t="shared" si="93"/>
        <v>0</v>
      </c>
      <c r="AH176" s="87">
        <f t="shared" si="93"/>
        <v>0</v>
      </c>
      <c r="AI176" s="81"/>
      <c r="AJ176" s="372"/>
      <c r="AK176" s="284">
        <f t="shared" si="88"/>
        <v>311750000</v>
      </c>
      <c r="AL176" s="164" t="b">
        <f t="shared" si="47"/>
        <v>1</v>
      </c>
      <c r="AM176" s="284">
        <f t="shared" si="48"/>
        <v>0</v>
      </c>
      <c r="AN176" s="164"/>
      <c r="AO176" s="164"/>
      <c r="AP176" s="164"/>
      <c r="AQ176" s="164"/>
      <c r="AR176" s="164"/>
      <c r="AS176" s="164"/>
      <c r="AU176" s="341" t="e">
        <f t="shared" si="69"/>
        <v>#REF!</v>
      </c>
      <c r="AV176" s="59" t="e">
        <f t="shared" si="70"/>
        <v>#REF!</v>
      </c>
      <c r="AW176" s="335" t="e">
        <f t="shared" si="52"/>
        <v>#REF!</v>
      </c>
      <c r="AX176" s="336">
        <f t="shared" si="53"/>
        <v>277388900</v>
      </c>
      <c r="AY176" s="152" t="b">
        <f t="shared" si="50"/>
        <v>0</v>
      </c>
    </row>
    <row r="177" spans="1:51" s="153" customFormat="1">
      <c r="A177" s="332"/>
      <c r="B177" s="333"/>
      <c r="C177" s="334"/>
      <c r="D177" s="334"/>
      <c r="E177" s="88" t="s">
        <v>91</v>
      </c>
      <c r="F177" s="71" t="s">
        <v>92</v>
      </c>
      <c r="G177" s="69">
        <v>30000000</v>
      </c>
      <c r="H177" s="69"/>
      <c r="I177" s="70"/>
      <c r="J177" s="70"/>
      <c r="K177" s="70">
        <v>30000000</v>
      </c>
      <c r="L177" s="70">
        <v>28380000</v>
      </c>
      <c r="M177" s="70">
        <f>K177-L177</f>
        <v>1620000</v>
      </c>
      <c r="N177" s="70">
        <f>G177-K177</f>
        <v>0</v>
      </c>
      <c r="O177" s="70"/>
      <c r="P177" s="70">
        <f>N177-O177</f>
        <v>0</v>
      </c>
      <c r="Q177" s="70"/>
      <c r="R177" s="70"/>
      <c r="S177" s="70"/>
      <c r="T177" s="70"/>
      <c r="U177" s="70"/>
      <c r="V177" s="70"/>
      <c r="W177" s="70"/>
      <c r="X177" s="70"/>
      <c r="Y177" s="70"/>
      <c r="Z177" s="70"/>
      <c r="AA177" s="70"/>
      <c r="AB177" s="70"/>
      <c r="AC177" s="70"/>
      <c r="AD177" s="70"/>
      <c r="AE177" s="70"/>
      <c r="AF177" s="70"/>
      <c r="AG177" s="70"/>
      <c r="AH177" s="70"/>
      <c r="AI177" s="71"/>
      <c r="AJ177" s="374"/>
      <c r="AK177" s="284">
        <f>H177+K177+N177+Q177+T177+W177+Z177+AC177+AF177</f>
        <v>30000000</v>
      </c>
      <c r="AL177" s="164" t="b">
        <f t="shared" si="47"/>
        <v>1</v>
      </c>
      <c r="AM177" s="284">
        <f t="shared" si="48"/>
        <v>0</v>
      </c>
      <c r="AN177" s="232"/>
      <c r="AO177" s="232"/>
      <c r="AP177" s="232"/>
      <c r="AQ177" s="232"/>
      <c r="AR177" s="232"/>
      <c r="AS177" s="232"/>
      <c r="AU177" s="335">
        <f t="shared" si="69"/>
        <v>60000000</v>
      </c>
      <c r="AV177" s="72" t="b">
        <f t="shared" si="70"/>
        <v>0</v>
      </c>
      <c r="AW177" s="335">
        <f t="shared" si="52"/>
        <v>28380000</v>
      </c>
      <c r="AX177" s="336">
        <f t="shared" si="53"/>
        <v>30000000</v>
      </c>
      <c r="AY177" s="152" t="b">
        <f t="shared" si="50"/>
        <v>1</v>
      </c>
    </row>
    <row r="178" spans="1:51" s="153" customFormat="1">
      <c r="A178" s="332"/>
      <c r="B178" s="333"/>
      <c r="C178" s="334"/>
      <c r="D178" s="334"/>
      <c r="E178" s="88" t="s">
        <v>93</v>
      </c>
      <c r="F178" s="71" t="s">
        <v>94</v>
      </c>
      <c r="G178" s="69">
        <v>162500000</v>
      </c>
      <c r="H178" s="69"/>
      <c r="I178" s="70"/>
      <c r="J178" s="70"/>
      <c r="K178" s="70">
        <v>129085000</v>
      </c>
      <c r="L178" s="70" t="e">
        <f>#REF!</f>
        <v>#REF!</v>
      </c>
      <c r="M178" s="70" t="e">
        <f t="shared" ref="M178:M180" si="94">K178-L178</f>
        <v>#REF!</v>
      </c>
      <c r="N178" s="70">
        <f t="shared" ref="N178:N180" si="95">G178-K178</f>
        <v>33415000</v>
      </c>
      <c r="O178" s="70"/>
      <c r="P178" s="70">
        <f t="shared" ref="P178:P182" si="96">N178-O178</f>
        <v>33415000</v>
      </c>
      <c r="Q178" s="70"/>
      <c r="R178" s="70"/>
      <c r="S178" s="70"/>
      <c r="T178" s="70"/>
      <c r="U178" s="70"/>
      <c r="V178" s="70"/>
      <c r="W178" s="70"/>
      <c r="X178" s="70"/>
      <c r="Y178" s="70"/>
      <c r="Z178" s="70"/>
      <c r="AA178" s="70"/>
      <c r="AB178" s="70"/>
      <c r="AC178" s="70"/>
      <c r="AD178" s="70"/>
      <c r="AE178" s="70"/>
      <c r="AF178" s="70"/>
      <c r="AG178" s="70"/>
      <c r="AH178" s="70"/>
      <c r="AI178" s="71"/>
      <c r="AJ178" s="374"/>
      <c r="AK178" s="284">
        <f t="shared" ref="AK178:AK182" si="97">H178+K178+N178+Q178+T178+W178+Z178+AC178+AF178</f>
        <v>162500000</v>
      </c>
      <c r="AL178" s="164" t="b">
        <f t="shared" si="47"/>
        <v>1</v>
      </c>
      <c r="AM178" s="284">
        <f t="shared" si="48"/>
        <v>0</v>
      </c>
      <c r="AN178" s="232"/>
      <c r="AO178" s="232"/>
      <c r="AP178" s="232"/>
      <c r="AQ178" s="232"/>
      <c r="AR178" s="232"/>
      <c r="AS178" s="232"/>
      <c r="AU178" s="335" t="e">
        <f t="shared" si="69"/>
        <v>#REF!</v>
      </c>
      <c r="AV178" s="72" t="e">
        <f t="shared" si="70"/>
        <v>#REF!</v>
      </c>
      <c r="AW178" s="335" t="e">
        <f t="shared" si="52"/>
        <v>#REF!</v>
      </c>
      <c r="AX178" s="336">
        <f t="shared" si="53"/>
        <v>162500000</v>
      </c>
      <c r="AY178" s="152" t="b">
        <f t="shared" si="50"/>
        <v>1</v>
      </c>
    </row>
    <row r="179" spans="1:51" s="153" customFormat="1">
      <c r="A179" s="332"/>
      <c r="B179" s="333"/>
      <c r="C179" s="334"/>
      <c r="D179" s="334"/>
      <c r="E179" s="88" t="s">
        <v>258</v>
      </c>
      <c r="F179" s="71" t="s">
        <v>259</v>
      </c>
      <c r="G179" s="69">
        <v>4750000</v>
      </c>
      <c r="H179" s="69"/>
      <c r="I179" s="70"/>
      <c r="J179" s="70"/>
      <c r="K179" s="70"/>
      <c r="L179" s="70"/>
      <c r="M179" s="70"/>
      <c r="N179" s="70">
        <f t="shared" si="95"/>
        <v>4750000</v>
      </c>
      <c r="O179" s="70"/>
      <c r="P179" s="70">
        <f t="shared" si="96"/>
        <v>4750000</v>
      </c>
      <c r="Q179" s="70"/>
      <c r="R179" s="70"/>
      <c r="S179" s="70"/>
      <c r="T179" s="70"/>
      <c r="U179" s="70"/>
      <c r="V179" s="70"/>
      <c r="W179" s="70"/>
      <c r="X179" s="70"/>
      <c r="Y179" s="70"/>
      <c r="Z179" s="70"/>
      <c r="AA179" s="70"/>
      <c r="AB179" s="70"/>
      <c r="AC179" s="70"/>
      <c r="AD179" s="70"/>
      <c r="AE179" s="70"/>
      <c r="AF179" s="70"/>
      <c r="AG179" s="70"/>
      <c r="AH179" s="70"/>
      <c r="AI179" s="71"/>
      <c r="AJ179" s="374"/>
      <c r="AK179" s="284">
        <f t="shared" si="97"/>
        <v>4750000</v>
      </c>
      <c r="AL179" s="164" t="b">
        <f t="shared" si="47"/>
        <v>1</v>
      </c>
      <c r="AM179" s="284">
        <f t="shared" si="48"/>
        <v>0</v>
      </c>
      <c r="AN179" s="232"/>
      <c r="AO179" s="232"/>
      <c r="AP179" s="232"/>
      <c r="AQ179" s="232"/>
      <c r="AR179" s="232"/>
      <c r="AS179" s="232"/>
      <c r="AU179" s="335"/>
      <c r="AV179" s="72"/>
      <c r="AW179" s="335"/>
      <c r="AX179" s="336"/>
      <c r="AY179" s="152"/>
    </row>
    <row r="180" spans="1:51" s="153" customFormat="1">
      <c r="A180" s="332"/>
      <c r="B180" s="333"/>
      <c r="C180" s="334"/>
      <c r="D180" s="334"/>
      <c r="E180" s="88" t="s">
        <v>95</v>
      </c>
      <c r="F180" s="71" t="s">
        <v>96</v>
      </c>
      <c r="G180" s="69">
        <v>67500000</v>
      </c>
      <c r="H180" s="69"/>
      <c r="I180" s="70"/>
      <c r="J180" s="70"/>
      <c r="K180" s="70">
        <v>53047000</v>
      </c>
      <c r="L180" s="70" t="e">
        <f>#REF!</f>
        <v>#REF!</v>
      </c>
      <c r="M180" s="70" t="e">
        <f t="shared" si="94"/>
        <v>#REF!</v>
      </c>
      <c r="N180" s="70">
        <f t="shared" si="95"/>
        <v>14453000</v>
      </c>
      <c r="O180" s="70"/>
      <c r="P180" s="70">
        <f t="shared" si="96"/>
        <v>14453000</v>
      </c>
      <c r="Q180" s="70"/>
      <c r="R180" s="70"/>
      <c r="S180" s="70"/>
      <c r="T180" s="70"/>
      <c r="U180" s="70"/>
      <c r="V180" s="70"/>
      <c r="W180" s="70"/>
      <c r="X180" s="70"/>
      <c r="Y180" s="70"/>
      <c r="Z180" s="70"/>
      <c r="AA180" s="70"/>
      <c r="AB180" s="70"/>
      <c r="AC180" s="70"/>
      <c r="AD180" s="70"/>
      <c r="AE180" s="70"/>
      <c r="AF180" s="70"/>
      <c r="AG180" s="70"/>
      <c r="AH180" s="70"/>
      <c r="AI180" s="71"/>
      <c r="AJ180" s="374"/>
      <c r="AK180" s="284">
        <f t="shared" si="97"/>
        <v>67500000</v>
      </c>
      <c r="AL180" s="164" t="b">
        <f t="shared" si="47"/>
        <v>1</v>
      </c>
      <c r="AM180" s="284">
        <f t="shared" si="48"/>
        <v>0</v>
      </c>
      <c r="AN180" s="232"/>
      <c r="AO180" s="232"/>
      <c r="AP180" s="232"/>
      <c r="AQ180" s="232"/>
      <c r="AR180" s="232"/>
      <c r="AS180" s="232"/>
      <c r="AU180" s="335" t="e">
        <f t="shared" si="69"/>
        <v>#REF!</v>
      </c>
      <c r="AV180" s="72" t="e">
        <f t="shared" si="70"/>
        <v>#REF!</v>
      </c>
      <c r="AW180" s="335" t="e">
        <f t="shared" si="52"/>
        <v>#REF!</v>
      </c>
      <c r="AX180" s="336">
        <f t="shared" si="53"/>
        <v>67500000</v>
      </c>
      <c r="AY180" s="152" t="b">
        <f t="shared" si="50"/>
        <v>1</v>
      </c>
    </row>
    <row r="181" spans="1:51" s="153" customFormat="1">
      <c r="A181" s="332"/>
      <c r="B181" s="333"/>
      <c r="C181" s="334"/>
      <c r="D181" s="334"/>
      <c r="E181" s="88" t="s">
        <v>260</v>
      </c>
      <c r="F181" s="71" t="s">
        <v>261</v>
      </c>
      <c r="G181" s="69">
        <v>27000000</v>
      </c>
      <c r="H181" s="69"/>
      <c r="I181" s="70"/>
      <c r="J181" s="70"/>
      <c r="K181" s="70"/>
      <c r="L181" s="70"/>
      <c r="M181" s="70"/>
      <c r="N181" s="70">
        <f>G181-14361100</f>
        <v>12638900</v>
      </c>
      <c r="O181" s="70"/>
      <c r="P181" s="70">
        <f t="shared" si="96"/>
        <v>12638900</v>
      </c>
      <c r="Q181" s="70"/>
      <c r="R181" s="70"/>
      <c r="S181" s="70"/>
      <c r="T181" s="70"/>
      <c r="U181" s="70"/>
      <c r="V181" s="70"/>
      <c r="W181" s="70"/>
      <c r="X181" s="70"/>
      <c r="Y181" s="70"/>
      <c r="Z181" s="70">
        <v>14361100</v>
      </c>
      <c r="AA181" s="70"/>
      <c r="AB181" s="70">
        <f>Z181-AA181</f>
        <v>14361100</v>
      </c>
      <c r="AC181" s="70"/>
      <c r="AD181" s="70"/>
      <c r="AE181" s="70"/>
      <c r="AF181" s="70"/>
      <c r="AG181" s="70"/>
      <c r="AH181" s="70"/>
      <c r="AI181" s="71"/>
      <c r="AJ181" s="374"/>
      <c r="AK181" s="284">
        <f t="shared" si="97"/>
        <v>27000000</v>
      </c>
      <c r="AL181" s="164" t="b">
        <f t="shared" si="47"/>
        <v>1</v>
      </c>
      <c r="AM181" s="284">
        <f t="shared" si="48"/>
        <v>0</v>
      </c>
      <c r="AN181" s="232"/>
      <c r="AO181" s="232"/>
      <c r="AP181" s="232"/>
      <c r="AQ181" s="232"/>
      <c r="AR181" s="232"/>
      <c r="AS181" s="232"/>
      <c r="AU181" s="335"/>
      <c r="AV181" s="72"/>
      <c r="AW181" s="335"/>
      <c r="AX181" s="336"/>
      <c r="AY181" s="152"/>
    </row>
    <row r="182" spans="1:51" s="153" customFormat="1">
      <c r="A182" s="332"/>
      <c r="B182" s="333"/>
      <c r="C182" s="334"/>
      <c r="D182" s="334"/>
      <c r="E182" s="88" t="s">
        <v>262</v>
      </c>
      <c r="F182" s="71" t="s">
        <v>263</v>
      </c>
      <c r="G182" s="69">
        <v>20000000</v>
      </c>
      <c r="H182" s="69"/>
      <c r="I182" s="70"/>
      <c r="J182" s="70"/>
      <c r="K182" s="70"/>
      <c r="L182" s="70"/>
      <c r="M182" s="70"/>
      <c r="N182" s="70">
        <v>0</v>
      </c>
      <c r="O182" s="70"/>
      <c r="P182" s="70">
        <f t="shared" si="96"/>
        <v>0</v>
      </c>
      <c r="Q182" s="70"/>
      <c r="R182" s="70"/>
      <c r="S182" s="70"/>
      <c r="T182" s="70"/>
      <c r="U182" s="70"/>
      <c r="V182" s="70"/>
      <c r="W182" s="70"/>
      <c r="X182" s="70"/>
      <c r="Y182" s="70"/>
      <c r="Z182" s="70">
        <v>20000000</v>
      </c>
      <c r="AA182" s="70"/>
      <c r="AB182" s="70">
        <f>Z182-AA182</f>
        <v>20000000</v>
      </c>
      <c r="AC182" s="70"/>
      <c r="AD182" s="70"/>
      <c r="AE182" s="70"/>
      <c r="AF182" s="70"/>
      <c r="AG182" s="70"/>
      <c r="AH182" s="70"/>
      <c r="AI182" s="71"/>
      <c r="AJ182" s="374"/>
      <c r="AK182" s="284">
        <f t="shared" si="97"/>
        <v>20000000</v>
      </c>
      <c r="AL182" s="164" t="b">
        <f t="shared" si="47"/>
        <v>1</v>
      </c>
      <c r="AM182" s="284">
        <f t="shared" si="48"/>
        <v>0</v>
      </c>
      <c r="AN182" s="232"/>
      <c r="AO182" s="232"/>
      <c r="AP182" s="232"/>
      <c r="AQ182" s="232"/>
      <c r="AR182" s="232"/>
      <c r="AS182" s="232"/>
      <c r="AU182" s="335"/>
      <c r="AV182" s="72"/>
      <c r="AW182" s="335"/>
      <c r="AX182" s="336"/>
      <c r="AY182" s="152"/>
    </row>
    <row r="183" spans="1:51" s="153" customFormat="1">
      <c r="A183" s="332"/>
      <c r="B183" s="333"/>
      <c r="C183" s="334"/>
      <c r="D183" s="334"/>
      <c r="E183" s="88"/>
      <c r="F183" s="71"/>
      <c r="G183" s="69"/>
      <c r="H183" s="69"/>
      <c r="I183" s="70"/>
      <c r="J183" s="70"/>
      <c r="K183" s="70"/>
      <c r="L183" s="70"/>
      <c r="M183" s="70"/>
      <c r="N183" s="70"/>
      <c r="O183" s="70"/>
      <c r="P183" s="70"/>
      <c r="Q183" s="70"/>
      <c r="R183" s="70"/>
      <c r="S183" s="70"/>
      <c r="T183" s="70"/>
      <c r="U183" s="70"/>
      <c r="V183" s="70"/>
      <c r="W183" s="70"/>
      <c r="X183" s="70"/>
      <c r="Y183" s="70"/>
      <c r="Z183" s="70"/>
      <c r="AA183" s="70"/>
      <c r="AB183" s="70"/>
      <c r="AC183" s="70"/>
      <c r="AD183" s="70"/>
      <c r="AE183" s="70"/>
      <c r="AF183" s="70"/>
      <c r="AG183" s="70"/>
      <c r="AH183" s="70"/>
      <c r="AI183" s="71"/>
      <c r="AJ183" s="374"/>
      <c r="AK183" s="284"/>
      <c r="AL183" s="164"/>
      <c r="AM183" s="284"/>
      <c r="AN183" s="232"/>
      <c r="AO183" s="232"/>
      <c r="AP183" s="232"/>
      <c r="AQ183" s="232"/>
      <c r="AR183" s="232"/>
      <c r="AS183" s="232"/>
      <c r="AU183" s="335"/>
      <c r="AV183" s="72"/>
      <c r="AW183" s="335"/>
      <c r="AX183" s="336"/>
      <c r="AY183" s="152"/>
    </row>
    <row r="184" spans="1:51" s="153" customFormat="1">
      <c r="A184" s="332"/>
      <c r="B184" s="333"/>
      <c r="C184" s="334"/>
      <c r="D184" s="334"/>
      <c r="E184" s="88"/>
      <c r="F184" s="71"/>
      <c r="G184" s="69"/>
      <c r="H184" s="69"/>
      <c r="I184" s="70"/>
      <c r="J184" s="70"/>
      <c r="K184" s="70"/>
      <c r="L184" s="70"/>
      <c r="M184" s="70"/>
      <c r="N184" s="70"/>
      <c r="O184" s="70"/>
      <c r="P184" s="70"/>
      <c r="Q184" s="70"/>
      <c r="R184" s="70"/>
      <c r="S184" s="70"/>
      <c r="T184" s="70"/>
      <c r="U184" s="70"/>
      <c r="V184" s="70"/>
      <c r="W184" s="70"/>
      <c r="X184" s="70"/>
      <c r="Y184" s="70"/>
      <c r="Z184" s="70"/>
      <c r="AA184" s="70"/>
      <c r="AB184" s="70"/>
      <c r="AC184" s="70"/>
      <c r="AD184" s="70"/>
      <c r="AE184" s="70"/>
      <c r="AF184" s="70"/>
      <c r="AG184" s="70"/>
      <c r="AH184" s="70"/>
      <c r="AI184" s="71"/>
      <c r="AJ184" s="374"/>
      <c r="AK184" s="284"/>
      <c r="AL184" s="164"/>
      <c r="AM184" s="284"/>
      <c r="AN184" s="232"/>
      <c r="AO184" s="232"/>
      <c r="AP184" s="232"/>
      <c r="AQ184" s="232"/>
      <c r="AR184" s="232"/>
      <c r="AS184" s="232"/>
      <c r="AU184" s="335"/>
      <c r="AV184" s="72"/>
      <c r="AW184" s="335"/>
      <c r="AX184" s="336"/>
      <c r="AY184" s="152"/>
    </row>
    <row r="185" spans="1:51" s="153" customFormat="1">
      <c r="A185" s="332"/>
      <c r="B185" s="333"/>
      <c r="C185" s="334"/>
      <c r="D185" s="334"/>
      <c r="E185" s="88"/>
      <c r="F185" s="71"/>
      <c r="G185" s="69"/>
      <c r="H185" s="69"/>
      <c r="I185" s="70"/>
      <c r="J185" s="70"/>
      <c r="K185" s="70"/>
      <c r="L185" s="70"/>
      <c r="M185" s="70"/>
      <c r="N185" s="70"/>
      <c r="O185" s="70"/>
      <c r="P185" s="70"/>
      <c r="Q185" s="70"/>
      <c r="R185" s="70"/>
      <c r="S185" s="70"/>
      <c r="T185" s="70"/>
      <c r="U185" s="70"/>
      <c r="V185" s="70"/>
      <c r="W185" s="70"/>
      <c r="X185" s="70"/>
      <c r="Y185" s="70"/>
      <c r="Z185" s="70"/>
      <c r="AA185" s="70"/>
      <c r="AB185" s="70"/>
      <c r="AC185" s="70"/>
      <c r="AD185" s="70"/>
      <c r="AE185" s="70"/>
      <c r="AF185" s="70"/>
      <c r="AG185" s="70"/>
      <c r="AH185" s="70"/>
      <c r="AI185" s="71"/>
      <c r="AJ185" s="374"/>
      <c r="AK185" s="284"/>
      <c r="AL185" s="164"/>
      <c r="AM185" s="284"/>
      <c r="AN185" s="232"/>
      <c r="AO185" s="232"/>
      <c r="AP185" s="232"/>
      <c r="AQ185" s="232"/>
      <c r="AR185" s="232"/>
      <c r="AS185" s="232"/>
      <c r="AU185" s="335"/>
      <c r="AV185" s="72"/>
      <c r="AW185" s="335"/>
      <c r="AX185" s="336"/>
      <c r="AY185" s="152"/>
    </row>
    <row r="186" spans="1:51" s="153" customFormat="1">
      <c r="A186" s="360"/>
      <c r="B186" s="177"/>
      <c r="C186" s="177"/>
      <c r="D186" s="177"/>
      <c r="E186" s="177"/>
      <c r="F186" s="177"/>
      <c r="G186" s="178"/>
      <c r="H186" s="178"/>
      <c r="I186" s="179"/>
      <c r="J186" s="179"/>
      <c r="K186" s="179"/>
      <c r="L186" s="179"/>
      <c r="M186" s="179"/>
      <c r="N186" s="179"/>
      <c r="O186" s="179"/>
      <c r="P186" s="179"/>
      <c r="Q186" s="179"/>
      <c r="R186" s="179"/>
      <c r="S186" s="179"/>
      <c r="T186" s="179"/>
      <c r="U186" s="179"/>
      <c r="V186" s="179"/>
      <c r="W186" s="179"/>
      <c r="X186" s="179"/>
      <c r="Y186" s="179"/>
      <c r="Z186" s="179"/>
      <c r="AA186" s="179"/>
      <c r="AB186" s="179"/>
      <c r="AC186" s="179"/>
      <c r="AD186" s="179"/>
      <c r="AE186" s="179"/>
      <c r="AF186" s="179"/>
      <c r="AG186" s="179"/>
      <c r="AH186" s="179"/>
      <c r="AI186" s="177"/>
      <c r="AJ186" s="374"/>
      <c r="AK186" s="284"/>
      <c r="AL186" s="164"/>
      <c r="AM186" s="284"/>
      <c r="AN186" s="232"/>
      <c r="AO186" s="232"/>
      <c r="AP186" s="232"/>
      <c r="AQ186" s="232"/>
      <c r="AR186" s="232"/>
      <c r="AS186" s="232"/>
      <c r="AU186" s="335"/>
      <c r="AV186" s="72"/>
      <c r="AW186" s="335"/>
      <c r="AX186" s="336"/>
      <c r="AY186" s="152"/>
    </row>
    <row r="187" spans="1:51" s="153" customFormat="1">
      <c r="A187" s="361"/>
      <c r="B187" s="232"/>
      <c r="C187" s="232"/>
      <c r="D187" s="232"/>
      <c r="E187" s="232"/>
      <c r="F187" s="232"/>
      <c r="G187" s="233"/>
      <c r="H187" s="233"/>
      <c r="I187" s="234"/>
      <c r="J187" s="234"/>
      <c r="K187" s="234"/>
      <c r="L187" s="234"/>
      <c r="M187" s="234"/>
      <c r="N187" s="234"/>
      <c r="O187" s="234"/>
      <c r="P187" s="234"/>
      <c r="Q187" s="234"/>
      <c r="R187" s="234"/>
      <c r="S187" s="234"/>
      <c r="T187" s="234"/>
      <c r="U187" s="234"/>
      <c r="V187" s="234"/>
      <c r="W187" s="234"/>
      <c r="X187" s="234"/>
      <c r="Y187" s="234"/>
      <c r="Z187" s="234"/>
      <c r="AA187" s="234"/>
      <c r="AB187" s="234"/>
      <c r="AC187" s="234"/>
      <c r="AD187" s="234"/>
      <c r="AE187" s="234"/>
      <c r="AF187" s="234"/>
      <c r="AG187" s="234"/>
      <c r="AH187" s="234"/>
      <c r="AI187" s="232"/>
      <c r="AJ187" s="374"/>
      <c r="AK187" s="284"/>
      <c r="AL187" s="164"/>
      <c r="AM187" s="284"/>
      <c r="AN187" s="232"/>
      <c r="AO187" s="232"/>
      <c r="AP187" s="232"/>
      <c r="AQ187" s="232"/>
      <c r="AR187" s="232"/>
      <c r="AS187" s="232"/>
      <c r="AU187" s="335"/>
      <c r="AV187" s="72"/>
      <c r="AW187" s="335"/>
      <c r="AX187" s="336"/>
      <c r="AY187" s="152"/>
    </row>
    <row r="188" spans="1:51" s="153" customFormat="1">
      <c r="A188" s="361"/>
      <c r="B188" s="232"/>
      <c r="C188" s="232"/>
      <c r="D188" s="232"/>
      <c r="E188" s="232"/>
      <c r="F188" s="232"/>
      <c r="G188" s="233"/>
      <c r="H188" s="233"/>
      <c r="I188" s="234"/>
      <c r="J188" s="234"/>
      <c r="K188" s="234"/>
      <c r="L188" s="234"/>
      <c r="M188" s="234"/>
      <c r="N188" s="234"/>
      <c r="O188" s="234"/>
      <c r="P188" s="234"/>
      <c r="Q188" s="234"/>
      <c r="R188" s="234"/>
      <c r="S188" s="234"/>
      <c r="T188" s="234"/>
      <c r="U188" s="234"/>
      <c r="V188" s="234"/>
      <c r="W188" s="234"/>
      <c r="X188" s="234"/>
      <c r="Y188" s="234"/>
      <c r="Z188" s="234"/>
      <c r="AA188" s="234"/>
      <c r="AB188" s="234"/>
      <c r="AC188" s="234"/>
      <c r="AD188" s="234"/>
      <c r="AE188" s="234"/>
      <c r="AF188" s="234"/>
      <c r="AG188" s="234"/>
      <c r="AH188" s="234"/>
      <c r="AI188" s="232"/>
      <c r="AJ188" s="374"/>
      <c r="AK188" s="284"/>
      <c r="AL188" s="164"/>
      <c r="AM188" s="284"/>
      <c r="AN188" s="232"/>
      <c r="AO188" s="232"/>
      <c r="AP188" s="232"/>
      <c r="AQ188" s="232"/>
      <c r="AR188" s="232"/>
      <c r="AS188" s="232"/>
      <c r="AU188" s="335"/>
      <c r="AV188" s="72"/>
      <c r="AW188" s="335"/>
      <c r="AX188" s="336"/>
      <c r="AY188" s="152"/>
    </row>
    <row r="189" spans="1:51" s="153" customFormat="1">
      <c r="A189" s="361"/>
      <c r="B189" s="232"/>
      <c r="C189" s="232"/>
      <c r="D189" s="232"/>
      <c r="E189" s="232"/>
      <c r="F189" s="232"/>
      <c r="G189" s="233"/>
      <c r="H189" s="233"/>
      <c r="I189" s="234"/>
      <c r="J189" s="234"/>
      <c r="K189" s="234"/>
      <c r="L189" s="234"/>
      <c r="M189" s="234"/>
      <c r="N189" s="234"/>
      <c r="O189" s="234"/>
      <c r="P189" s="234"/>
      <c r="Q189" s="234"/>
      <c r="R189" s="234"/>
      <c r="S189" s="234"/>
      <c r="T189" s="234"/>
      <c r="U189" s="234"/>
      <c r="V189" s="234"/>
      <c r="W189" s="234"/>
      <c r="X189" s="234"/>
      <c r="Y189" s="234"/>
      <c r="Z189" s="234"/>
      <c r="AA189" s="234"/>
      <c r="AB189" s="234"/>
      <c r="AC189" s="234"/>
      <c r="AD189" s="234"/>
      <c r="AE189" s="234"/>
      <c r="AF189" s="234"/>
      <c r="AG189" s="234"/>
      <c r="AH189" s="234"/>
      <c r="AI189" s="232"/>
      <c r="AJ189" s="374"/>
      <c r="AK189" s="284"/>
      <c r="AL189" s="164"/>
      <c r="AM189" s="284"/>
      <c r="AN189" s="232"/>
      <c r="AO189" s="232"/>
      <c r="AP189" s="232"/>
      <c r="AQ189" s="232"/>
      <c r="AR189" s="232"/>
      <c r="AS189" s="232"/>
      <c r="AU189" s="335"/>
      <c r="AV189" s="72"/>
      <c r="AW189" s="335"/>
      <c r="AX189" s="336"/>
      <c r="AY189" s="152"/>
    </row>
    <row r="190" spans="1:51" s="153" customFormat="1">
      <c r="A190" s="361"/>
      <c r="B190" s="232"/>
      <c r="C190" s="232"/>
      <c r="D190" s="232"/>
      <c r="E190" s="232"/>
      <c r="F190" s="232"/>
      <c r="G190" s="233"/>
      <c r="H190" s="233"/>
      <c r="I190" s="234"/>
      <c r="J190" s="234"/>
      <c r="K190" s="234"/>
      <c r="L190" s="234"/>
      <c r="M190" s="234"/>
      <c r="N190" s="234"/>
      <c r="O190" s="234"/>
      <c r="P190" s="234"/>
      <c r="Q190" s="234"/>
      <c r="R190" s="234"/>
      <c r="S190" s="234"/>
      <c r="T190" s="234"/>
      <c r="U190" s="234"/>
      <c r="V190" s="234"/>
      <c r="W190" s="234"/>
      <c r="X190" s="234"/>
      <c r="Y190" s="234"/>
      <c r="Z190" s="234"/>
      <c r="AA190" s="234"/>
      <c r="AB190" s="234"/>
      <c r="AC190" s="234"/>
      <c r="AD190" s="234"/>
      <c r="AE190" s="234"/>
      <c r="AF190" s="234"/>
      <c r="AG190" s="234"/>
      <c r="AH190" s="234"/>
      <c r="AI190" s="232"/>
      <c r="AJ190" s="374"/>
      <c r="AK190" s="284"/>
      <c r="AL190" s="164"/>
      <c r="AM190" s="284"/>
      <c r="AN190" s="232"/>
      <c r="AO190" s="232"/>
      <c r="AP190" s="232"/>
      <c r="AQ190" s="232"/>
      <c r="AR190" s="232"/>
      <c r="AS190" s="232"/>
      <c r="AU190" s="335"/>
      <c r="AV190" s="72"/>
      <c r="AW190" s="335"/>
      <c r="AX190" s="336"/>
      <c r="AY190" s="152"/>
    </row>
    <row r="191" spans="1:51" s="153" customFormat="1">
      <c r="A191" s="361"/>
      <c r="B191" s="232"/>
      <c r="C191" s="232"/>
      <c r="D191" s="232"/>
      <c r="E191" s="232"/>
      <c r="F191" s="232"/>
      <c r="G191" s="233"/>
      <c r="H191" s="233"/>
      <c r="I191" s="234"/>
      <c r="J191" s="234"/>
      <c r="K191" s="234"/>
      <c r="L191" s="234"/>
      <c r="M191" s="234"/>
      <c r="N191" s="234"/>
      <c r="O191" s="234"/>
      <c r="P191" s="234"/>
      <c r="Q191" s="234"/>
      <c r="R191" s="234"/>
      <c r="S191" s="234"/>
      <c r="T191" s="234"/>
      <c r="U191" s="234"/>
      <c r="V191" s="234"/>
      <c r="W191" s="234"/>
      <c r="X191" s="234"/>
      <c r="Y191" s="234"/>
      <c r="Z191" s="234"/>
      <c r="AA191" s="234"/>
      <c r="AB191" s="234"/>
      <c r="AC191" s="234"/>
      <c r="AD191" s="234"/>
      <c r="AE191" s="234"/>
      <c r="AF191" s="234"/>
      <c r="AG191" s="234"/>
      <c r="AH191" s="234"/>
      <c r="AI191" s="232"/>
      <c r="AJ191" s="374"/>
      <c r="AK191" s="284"/>
      <c r="AL191" s="164"/>
      <c r="AM191" s="284"/>
      <c r="AN191" s="232"/>
      <c r="AO191" s="232"/>
      <c r="AP191" s="232"/>
      <c r="AQ191" s="232"/>
      <c r="AR191" s="232"/>
      <c r="AS191" s="232"/>
      <c r="AU191" s="335"/>
      <c r="AV191" s="72"/>
      <c r="AW191" s="335"/>
      <c r="AX191" s="336"/>
      <c r="AY191" s="152"/>
    </row>
    <row r="192" spans="1:51" s="153" customFormat="1">
      <c r="A192" s="361"/>
      <c r="B192" s="232"/>
      <c r="C192" s="232"/>
      <c r="D192" s="232"/>
      <c r="E192" s="232"/>
      <c r="F192" s="232"/>
      <c r="G192" s="233"/>
      <c r="H192" s="233"/>
      <c r="I192" s="234"/>
      <c r="J192" s="234"/>
      <c r="K192" s="234"/>
      <c r="L192" s="234"/>
      <c r="M192" s="234"/>
      <c r="N192" s="234"/>
      <c r="O192" s="234"/>
      <c r="P192" s="234"/>
      <c r="Q192" s="234"/>
      <c r="R192" s="234"/>
      <c r="S192" s="234"/>
      <c r="T192" s="234"/>
      <c r="U192" s="234"/>
      <c r="V192" s="234"/>
      <c r="W192" s="234"/>
      <c r="X192" s="234"/>
      <c r="Y192" s="234"/>
      <c r="Z192" s="234"/>
      <c r="AA192" s="234"/>
      <c r="AB192" s="234"/>
      <c r="AC192" s="234"/>
      <c r="AD192" s="234"/>
      <c r="AE192" s="234"/>
      <c r="AF192" s="234"/>
      <c r="AG192" s="234"/>
      <c r="AH192" s="234"/>
      <c r="AI192" s="232"/>
      <c r="AJ192" s="374"/>
      <c r="AK192" s="284"/>
      <c r="AL192" s="164"/>
      <c r="AM192" s="284"/>
      <c r="AN192" s="232"/>
      <c r="AO192" s="232"/>
      <c r="AP192" s="232"/>
      <c r="AQ192" s="232"/>
      <c r="AR192" s="232"/>
      <c r="AS192" s="232"/>
      <c r="AU192" s="335"/>
      <c r="AV192" s="72"/>
      <c r="AW192" s="335"/>
      <c r="AX192" s="336"/>
      <c r="AY192" s="152"/>
    </row>
    <row r="193" spans="1:51" s="153" customFormat="1">
      <c r="A193" s="361"/>
      <c r="B193" s="232"/>
      <c r="C193" s="232"/>
      <c r="D193" s="232"/>
      <c r="E193" s="232"/>
      <c r="F193" s="232"/>
      <c r="G193" s="233"/>
      <c r="H193" s="233"/>
      <c r="I193" s="234"/>
      <c r="J193" s="234"/>
      <c r="K193" s="234"/>
      <c r="L193" s="234"/>
      <c r="M193" s="234"/>
      <c r="N193" s="234"/>
      <c r="O193" s="234"/>
      <c r="P193" s="234"/>
      <c r="Q193" s="234"/>
      <c r="R193" s="234"/>
      <c r="S193" s="234"/>
      <c r="T193" s="234"/>
      <c r="U193" s="234"/>
      <c r="V193" s="234"/>
      <c r="W193" s="234"/>
      <c r="X193" s="234"/>
      <c r="Y193" s="234"/>
      <c r="Z193" s="234"/>
      <c r="AA193" s="234"/>
      <c r="AB193" s="234"/>
      <c r="AC193" s="234"/>
      <c r="AD193" s="234"/>
      <c r="AE193" s="234"/>
      <c r="AF193" s="234"/>
      <c r="AG193" s="234"/>
      <c r="AH193" s="234"/>
      <c r="AI193" s="232"/>
      <c r="AJ193" s="374"/>
      <c r="AK193" s="284"/>
      <c r="AL193" s="164"/>
      <c r="AM193" s="284"/>
      <c r="AN193" s="232"/>
      <c r="AO193" s="232"/>
      <c r="AP193" s="232"/>
      <c r="AQ193" s="232"/>
      <c r="AR193" s="232"/>
      <c r="AS193" s="232"/>
      <c r="AU193" s="335"/>
      <c r="AV193" s="72"/>
      <c r="AW193" s="335"/>
      <c r="AX193" s="336"/>
      <c r="AY193" s="152"/>
    </row>
    <row r="194" spans="1:51" s="153" customFormat="1">
      <c r="A194" s="361"/>
      <c r="B194" s="232"/>
      <c r="C194" s="232"/>
      <c r="D194" s="232"/>
      <c r="E194" s="232"/>
      <c r="F194" s="232"/>
      <c r="G194" s="233"/>
      <c r="H194" s="233"/>
      <c r="I194" s="234"/>
      <c r="J194" s="234"/>
      <c r="K194" s="234"/>
      <c r="L194" s="234"/>
      <c r="M194" s="234"/>
      <c r="N194" s="234"/>
      <c r="O194" s="234"/>
      <c r="P194" s="234"/>
      <c r="Q194" s="234"/>
      <c r="R194" s="234"/>
      <c r="S194" s="234"/>
      <c r="T194" s="234"/>
      <c r="U194" s="234"/>
      <c r="V194" s="234"/>
      <c r="W194" s="234"/>
      <c r="X194" s="234"/>
      <c r="Y194" s="234"/>
      <c r="Z194" s="234"/>
      <c r="AA194" s="234"/>
      <c r="AB194" s="234"/>
      <c r="AC194" s="234"/>
      <c r="AD194" s="234"/>
      <c r="AE194" s="234"/>
      <c r="AF194" s="234"/>
      <c r="AG194" s="234"/>
      <c r="AH194" s="234"/>
      <c r="AI194" s="232"/>
      <c r="AJ194" s="374"/>
      <c r="AK194" s="284"/>
      <c r="AL194" s="164"/>
      <c r="AM194" s="284"/>
      <c r="AN194" s="232"/>
      <c r="AO194" s="232"/>
      <c r="AP194" s="232"/>
      <c r="AQ194" s="232"/>
      <c r="AR194" s="232"/>
      <c r="AS194" s="232"/>
      <c r="AU194" s="335"/>
      <c r="AV194" s="72"/>
      <c r="AW194" s="335"/>
      <c r="AX194" s="336"/>
      <c r="AY194" s="152"/>
    </row>
    <row r="195" spans="1:51" s="153" customFormat="1">
      <c r="A195" s="361"/>
      <c r="B195" s="232"/>
      <c r="C195" s="232"/>
      <c r="D195" s="232"/>
      <c r="E195" s="232"/>
      <c r="F195" s="232"/>
      <c r="G195" s="233"/>
      <c r="H195" s="233"/>
      <c r="I195" s="234"/>
      <c r="J195" s="234"/>
      <c r="K195" s="234"/>
      <c r="L195" s="234"/>
      <c r="M195" s="234"/>
      <c r="N195" s="234"/>
      <c r="O195" s="234"/>
      <c r="P195" s="234"/>
      <c r="Q195" s="234"/>
      <c r="R195" s="234"/>
      <c r="S195" s="234"/>
      <c r="T195" s="234"/>
      <c r="U195" s="234"/>
      <c r="V195" s="234"/>
      <c r="W195" s="234"/>
      <c r="X195" s="234"/>
      <c r="Y195" s="234"/>
      <c r="Z195" s="234"/>
      <c r="AA195" s="234"/>
      <c r="AB195" s="234"/>
      <c r="AC195" s="234"/>
      <c r="AD195" s="234"/>
      <c r="AE195" s="234"/>
      <c r="AF195" s="234"/>
      <c r="AG195" s="234"/>
      <c r="AH195" s="234"/>
      <c r="AI195" s="232"/>
      <c r="AJ195" s="374"/>
      <c r="AK195" s="284"/>
      <c r="AL195" s="164"/>
      <c r="AM195" s="284"/>
      <c r="AN195" s="232"/>
      <c r="AO195" s="232"/>
      <c r="AP195" s="232"/>
      <c r="AQ195" s="232"/>
      <c r="AR195" s="232"/>
      <c r="AS195" s="232"/>
      <c r="AU195" s="335"/>
      <c r="AV195" s="72"/>
      <c r="AW195" s="335"/>
      <c r="AX195" s="336"/>
      <c r="AY195" s="152"/>
    </row>
    <row r="196" spans="1:51" s="153" customFormat="1">
      <c r="A196" s="361"/>
      <c r="B196" s="232"/>
      <c r="C196" s="232"/>
      <c r="D196" s="232"/>
      <c r="E196" s="232"/>
      <c r="F196" s="232"/>
      <c r="G196" s="233"/>
      <c r="H196" s="233"/>
      <c r="I196" s="234"/>
      <c r="J196" s="234"/>
      <c r="K196" s="234"/>
      <c r="L196" s="234"/>
      <c r="M196" s="234"/>
      <c r="N196" s="234"/>
      <c r="O196" s="234"/>
      <c r="P196" s="234"/>
      <c r="Q196" s="234"/>
      <c r="R196" s="234"/>
      <c r="S196" s="234"/>
      <c r="T196" s="234"/>
      <c r="U196" s="234"/>
      <c r="V196" s="234"/>
      <c r="W196" s="234"/>
      <c r="X196" s="234"/>
      <c r="Y196" s="234"/>
      <c r="Z196" s="234"/>
      <c r="AA196" s="234"/>
      <c r="AB196" s="234"/>
      <c r="AC196" s="234"/>
      <c r="AD196" s="234"/>
      <c r="AE196" s="234"/>
      <c r="AF196" s="234"/>
      <c r="AG196" s="234"/>
      <c r="AH196" s="234"/>
      <c r="AI196" s="232"/>
      <c r="AJ196" s="374"/>
      <c r="AK196" s="284"/>
      <c r="AL196" s="164"/>
      <c r="AM196" s="284"/>
      <c r="AN196" s="232"/>
      <c r="AO196" s="232"/>
      <c r="AP196" s="232"/>
      <c r="AQ196" s="232"/>
      <c r="AR196" s="232"/>
      <c r="AS196" s="232"/>
      <c r="AU196" s="335"/>
      <c r="AV196" s="72"/>
      <c r="AW196" s="335"/>
      <c r="AX196" s="336"/>
      <c r="AY196" s="152"/>
    </row>
    <row r="197" spans="1:51" s="153" customFormat="1">
      <c r="A197" s="361"/>
      <c r="B197" s="232"/>
      <c r="C197" s="232"/>
      <c r="D197" s="232"/>
      <c r="E197" s="232"/>
      <c r="F197" s="232"/>
      <c r="G197" s="233"/>
      <c r="H197" s="233"/>
      <c r="I197" s="234"/>
      <c r="J197" s="234"/>
      <c r="K197" s="234"/>
      <c r="L197" s="234"/>
      <c r="M197" s="234"/>
      <c r="N197" s="234"/>
      <c r="O197" s="234"/>
      <c r="P197" s="234"/>
      <c r="Q197" s="234"/>
      <c r="R197" s="234"/>
      <c r="S197" s="234"/>
      <c r="T197" s="234"/>
      <c r="U197" s="234"/>
      <c r="V197" s="234"/>
      <c r="W197" s="234"/>
      <c r="X197" s="234"/>
      <c r="Y197" s="234"/>
      <c r="Z197" s="234"/>
      <c r="AA197" s="234"/>
      <c r="AB197" s="234"/>
      <c r="AC197" s="234"/>
      <c r="AD197" s="234"/>
      <c r="AE197" s="234"/>
      <c r="AF197" s="234"/>
      <c r="AG197" s="234"/>
      <c r="AH197" s="234"/>
      <c r="AI197" s="232"/>
      <c r="AJ197" s="374"/>
      <c r="AK197" s="284"/>
      <c r="AL197" s="164"/>
      <c r="AM197" s="284"/>
      <c r="AN197" s="232"/>
      <c r="AO197" s="232"/>
      <c r="AP197" s="232"/>
      <c r="AQ197" s="232"/>
      <c r="AR197" s="232"/>
      <c r="AS197" s="232"/>
      <c r="AU197" s="335"/>
      <c r="AV197" s="72"/>
      <c r="AW197" s="335"/>
      <c r="AX197" s="336"/>
      <c r="AY197" s="152"/>
    </row>
    <row r="198" spans="1:51" s="153" customFormat="1">
      <c r="A198" s="361"/>
      <c r="B198" s="232"/>
      <c r="C198" s="232"/>
      <c r="D198" s="232"/>
      <c r="E198" s="232"/>
      <c r="F198" s="232"/>
      <c r="G198" s="233"/>
      <c r="H198" s="233"/>
      <c r="I198" s="234"/>
      <c r="J198" s="234"/>
      <c r="K198" s="234"/>
      <c r="L198" s="234"/>
      <c r="M198" s="234"/>
      <c r="N198" s="234"/>
      <c r="O198" s="234"/>
      <c r="P198" s="234"/>
      <c r="Q198" s="234"/>
      <c r="R198" s="234"/>
      <c r="S198" s="234"/>
      <c r="T198" s="234"/>
      <c r="U198" s="234"/>
      <c r="V198" s="234"/>
      <c r="W198" s="234"/>
      <c r="X198" s="234"/>
      <c r="Y198" s="234"/>
      <c r="Z198" s="234"/>
      <c r="AA198" s="234"/>
      <c r="AB198" s="234"/>
      <c r="AC198" s="234"/>
      <c r="AD198" s="234"/>
      <c r="AE198" s="234"/>
      <c r="AF198" s="234"/>
      <c r="AG198" s="234"/>
      <c r="AH198" s="234"/>
      <c r="AI198" s="232"/>
      <c r="AJ198" s="374"/>
      <c r="AK198" s="284"/>
      <c r="AL198" s="164"/>
      <c r="AM198" s="284"/>
      <c r="AN198" s="232"/>
      <c r="AO198" s="232"/>
      <c r="AP198" s="232"/>
      <c r="AQ198" s="232"/>
      <c r="AR198" s="232"/>
      <c r="AS198" s="232"/>
      <c r="AU198" s="335"/>
      <c r="AV198" s="72"/>
      <c r="AW198" s="335"/>
      <c r="AX198" s="336"/>
      <c r="AY198" s="152"/>
    </row>
    <row r="199" spans="1:51" s="153" customFormat="1">
      <c r="A199" s="361"/>
      <c r="B199" s="232"/>
      <c r="C199" s="232"/>
      <c r="D199" s="232"/>
      <c r="E199" s="232"/>
      <c r="F199" s="232"/>
      <c r="G199" s="233"/>
      <c r="H199" s="233"/>
      <c r="I199" s="234"/>
      <c r="J199" s="234"/>
      <c r="K199" s="234"/>
      <c r="L199" s="234"/>
      <c r="M199" s="234"/>
      <c r="N199" s="234"/>
      <c r="O199" s="234"/>
      <c r="P199" s="234"/>
      <c r="Q199" s="234"/>
      <c r="R199" s="234"/>
      <c r="S199" s="234"/>
      <c r="T199" s="234"/>
      <c r="U199" s="234"/>
      <c r="V199" s="234"/>
      <c r="W199" s="234"/>
      <c r="X199" s="234"/>
      <c r="Y199" s="234"/>
      <c r="Z199" s="234"/>
      <c r="AA199" s="234"/>
      <c r="AB199" s="234"/>
      <c r="AC199" s="234"/>
      <c r="AD199" s="234"/>
      <c r="AE199" s="234"/>
      <c r="AF199" s="234"/>
      <c r="AG199" s="234"/>
      <c r="AH199" s="234"/>
      <c r="AI199" s="232"/>
      <c r="AJ199" s="374"/>
      <c r="AK199" s="284"/>
      <c r="AL199" s="164"/>
      <c r="AM199" s="284"/>
      <c r="AN199" s="232"/>
      <c r="AO199" s="232"/>
      <c r="AP199" s="232"/>
      <c r="AQ199" s="232"/>
      <c r="AR199" s="232"/>
      <c r="AS199" s="232"/>
      <c r="AU199" s="335"/>
      <c r="AV199" s="72"/>
      <c r="AW199" s="335"/>
      <c r="AX199" s="336"/>
      <c r="AY199" s="152"/>
    </row>
    <row r="200" spans="1:51" s="153" customFormat="1">
      <c r="A200" s="361"/>
      <c r="B200" s="232"/>
      <c r="C200" s="232"/>
      <c r="D200" s="232"/>
      <c r="E200" s="232"/>
      <c r="F200" s="232"/>
      <c r="G200" s="233"/>
      <c r="H200" s="233"/>
      <c r="I200" s="234"/>
      <c r="J200" s="234"/>
      <c r="K200" s="234"/>
      <c r="L200" s="234"/>
      <c r="M200" s="234"/>
      <c r="N200" s="234"/>
      <c r="O200" s="234"/>
      <c r="P200" s="234"/>
      <c r="Q200" s="234"/>
      <c r="R200" s="234"/>
      <c r="S200" s="234"/>
      <c r="T200" s="234"/>
      <c r="U200" s="234"/>
      <c r="V200" s="234"/>
      <c r="W200" s="234"/>
      <c r="X200" s="234"/>
      <c r="Y200" s="234"/>
      <c r="Z200" s="234"/>
      <c r="AA200" s="234"/>
      <c r="AB200" s="234"/>
      <c r="AC200" s="234"/>
      <c r="AD200" s="234"/>
      <c r="AE200" s="234"/>
      <c r="AF200" s="234"/>
      <c r="AG200" s="234"/>
      <c r="AH200" s="234"/>
      <c r="AI200" s="232"/>
      <c r="AJ200" s="374"/>
      <c r="AK200" s="284"/>
      <c r="AL200" s="164"/>
      <c r="AM200" s="284"/>
      <c r="AN200" s="232"/>
      <c r="AO200" s="232"/>
      <c r="AP200" s="232"/>
      <c r="AQ200" s="232"/>
      <c r="AR200" s="232"/>
      <c r="AS200" s="232"/>
      <c r="AU200" s="335"/>
      <c r="AV200" s="72"/>
      <c r="AW200" s="335"/>
      <c r="AX200" s="336"/>
      <c r="AY200" s="152"/>
    </row>
    <row r="201" spans="1:51" s="153" customFormat="1">
      <c r="A201" s="361"/>
      <c r="B201" s="232"/>
      <c r="C201" s="232"/>
      <c r="D201" s="232"/>
      <c r="E201" s="232"/>
      <c r="F201" s="232"/>
      <c r="G201" s="233"/>
      <c r="H201" s="233"/>
      <c r="I201" s="234"/>
      <c r="J201" s="234"/>
      <c r="K201" s="234"/>
      <c r="L201" s="234"/>
      <c r="M201" s="234"/>
      <c r="N201" s="234"/>
      <c r="O201" s="234"/>
      <c r="P201" s="234"/>
      <c r="Q201" s="234"/>
      <c r="R201" s="234"/>
      <c r="S201" s="234"/>
      <c r="T201" s="234"/>
      <c r="U201" s="234"/>
      <c r="V201" s="234"/>
      <c r="W201" s="234"/>
      <c r="X201" s="234"/>
      <c r="Y201" s="234"/>
      <c r="Z201" s="234"/>
      <c r="AA201" s="234"/>
      <c r="AB201" s="234"/>
      <c r="AC201" s="234"/>
      <c r="AD201" s="234"/>
      <c r="AE201" s="234"/>
      <c r="AF201" s="234"/>
      <c r="AG201" s="234"/>
      <c r="AH201" s="234"/>
      <c r="AI201" s="232"/>
      <c r="AJ201" s="374"/>
      <c r="AK201" s="284"/>
      <c r="AL201" s="164"/>
      <c r="AM201" s="284"/>
      <c r="AN201" s="232"/>
      <c r="AO201" s="232"/>
      <c r="AP201" s="232"/>
      <c r="AQ201" s="232"/>
      <c r="AR201" s="232"/>
      <c r="AS201" s="232"/>
      <c r="AU201" s="335"/>
      <c r="AV201" s="72"/>
      <c r="AW201" s="335"/>
      <c r="AX201" s="336"/>
      <c r="AY201" s="152"/>
    </row>
    <row r="202" spans="1:51" s="153" customFormat="1">
      <c r="A202" s="361"/>
      <c r="B202" s="232"/>
      <c r="C202" s="232"/>
      <c r="D202" s="232"/>
      <c r="E202" s="232"/>
      <c r="F202" s="232"/>
      <c r="G202" s="233"/>
      <c r="H202" s="233"/>
      <c r="I202" s="234"/>
      <c r="J202" s="234"/>
      <c r="K202" s="234"/>
      <c r="L202" s="234"/>
      <c r="M202" s="234"/>
      <c r="N202" s="234"/>
      <c r="O202" s="234"/>
      <c r="P202" s="234"/>
      <c r="Q202" s="234"/>
      <c r="R202" s="234"/>
      <c r="S202" s="234"/>
      <c r="T202" s="234"/>
      <c r="U202" s="234"/>
      <c r="V202" s="234"/>
      <c r="W202" s="234"/>
      <c r="X202" s="234"/>
      <c r="Y202" s="234"/>
      <c r="Z202" s="234"/>
      <c r="AA202" s="234"/>
      <c r="AB202" s="234"/>
      <c r="AC202" s="234"/>
      <c r="AD202" s="234"/>
      <c r="AE202" s="234"/>
      <c r="AF202" s="234"/>
      <c r="AG202" s="234"/>
      <c r="AH202" s="234"/>
      <c r="AI202" s="232"/>
      <c r="AJ202" s="374"/>
      <c r="AK202" s="284"/>
      <c r="AL202" s="164"/>
      <c r="AM202" s="284"/>
      <c r="AN202" s="232"/>
      <c r="AO202" s="232"/>
      <c r="AP202" s="232"/>
      <c r="AQ202" s="232"/>
      <c r="AR202" s="232"/>
      <c r="AS202" s="232"/>
      <c r="AU202" s="335"/>
      <c r="AV202" s="72"/>
      <c r="AW202" s="335"/>
      <c r="AX202" s="336"/>
      <c r="AY202" s="152"/>
    </row>
    <row r="203" spans="1:51" s="153" customFormat="1">
      <c r="A203" s="361"/>
      <c r="B203" s="232"/>
      <c r="C203" s="232"/>
      <c r="D203" s="232"/>
      <c r="E203" s="232"/>
      <c r="F203" s="232"/>
      <c r="G203" s="233"/>
      <c r="H203" s="233"/>
      <c r="I203" s="234"/>
      <c r="J203" s="234"/>
      <c r="K203" s="234"/>
      <c r="L203" s="234"/>
      <c r="M203" s="234"/>
      <c r="N203" s="234"/>
      <c r="O203" s="234"/>
      <c r="P203" s="234"/>
      <c r="Q203" s="234"/>
      <c r="R203" s="234"/>
      <c r="S203" s="234"/>
      <c r="T203" s="234"/>
      <c r="U203" s="234"/>
      <c r="V203" s="234"/>
      <c r="W203" s="234"/>
      <c r="X203" s="234"/>
      <c r="Y203" s="234"/>
      <c r="Z203" s="234"/>
      <c r="AA203" s="234"/>
      <c r="AB203" s="234"/>
      <c r="AC203" s="234"/>
      <c r="AD203" s="234"/>
      <c r="AE203" s="234"/>
      <c r="AF203" s="234"/>
      <c r="AG203" s="234"/>
      <c r="AH203" s="234"/>
      <c r="AI203" s="232"/>
      <c r="AJ203" s="374"/>
      <c r="AK203" s="284"/>
      <c r="AL203" s="164"/>
      <c r="AM203" s="284"/>
      <c r="AN203" s="232"/>
      <c r="AO203" s="232"/>
      <c r="AP203" s="232"/>
      <c r="AQ203" s="232"/>
      <c r="AR203" s="232"/>
      <c r="AS203" s="232"/>
      <c r="AU203" s="335"/>
      <c r="AV203" s="72"/>
      <c r="AW203" s="335"/>
      <c r="AX203" s="336"/>
      <c r="AY203" s="152"/>
    </row>
    <row r="204" spans="1:51" s="153" customFormat="1">
      <c r="A204" s="361"/>
      <c r="B204" s="232"/>
      <c r="C204" s="232"/>
      <c r="D204" s="232"/>
      <c r="E204" s="232"/>
      <c r="F204" s="232"/>
      <c r="G204" s="233"/>
      <c r="H204" s="233"/>
      <c r="I204" s="234"/>
      <c r="J204" s="234"/>
      <c r="K204" s="234"/>
      <c r="L204" s="234"/>
      <c r="M204" s="234"/>
      <c r="N204" s="234"/>
      <c r="O204" s="234"/>
      <c r="P204" s="234"/>
      <c r="Q204" s="234"/>
      <c r="R204" s="234"/>
      <c r="S204" s="234"/>
      <c r="T204" s="234"/>
      <c r="U204" s="234"/>
      <c r="V204" s="234"/>
      <c r="W204" s="234"/>
      <c r="X204" s="234"/>
      <c r="Y204" s="234"/>
      <c r="Z204" s="234"/>
      <c r="AA204" s="234"/>
      <c r="AB204" s="234"/>
      <c r="AC204" s="234"/>
      <c r="AD204" s="234"/>
      <c r="AE204" s="234"/>
      <c r="AF204" s="234"/>
      <c r="AG204" s="234"/>
      <c r="AH204" s="234"/>
      <c r="AI204" s="232"/>
      <c r="AJ204" s="374"/>
      <c r="AK204" s="284"/>
      <c r="AL204" s="164"/>
      <c r="AM204" s="284"/>
      <c r="AN204" s="232"/>
      <c r="AO204" s="232"/>
      <c r="AP204" s="232"/>
      <c r="AQ204" s="232"/>
      <c r="AR204" s="232"/>
      <c r="AS204" s="232"/>
      <c r="AU204" s="335"/>
      <c r="AV204" s="72"/>
      <c r="AW204" s="335"/>
      <c r="AX204" s="336"/>
      <c r="AY204" s="152"/>
    </row>
    <row r="205" spans="1:51" s="153" customFormat="1">
      <c r="A205" s="361"/>
      <c r="B205" s="232"/>
      <c r="C205" s="232"/>
      <c r="D205" s="232"/>
      <c r="E205" s="232"/>
      <c r="F205" s="232"/>
      <c r="G205" s="233"/>
      <c r="H205" s="233"/>
      <c r="I205" s="234"/>
      <c r="J205" s="234"/>
      <c r="K205" s="234"/>
      <c r="L205" s="234"/>
      <c r="M205" s="234"/>
      <c r="N205" s="234"/>
      <c r="O205" s="234"/>
      <c r="P205" s="234"/>
      <c r="Q205" s="234"/>
      <c r="R205" s="234"/>
      <c r="S205" s="234"/>
      <c r="T205" s="234"/>
      <c r="U205" s="234"/>
      <c r="V205" s="234"/>
      <c r="W205" s="234"/>
      <c r="X205" s="234"/>
      <c r="Y205" s="234"/>
      <c r="Z205" s="234"/>
      <c r="AA205" s="234"/>
      <c r="AB205" s="234"/>
      <c r="AC205" s="234"/>
      <c r="AD205" s="234"/>
      <c r="AE205" s="234"/>
      <c r="AF205" s="234"/>
      <c r="AG205" s="234"/>
      <c r="AH205" s="234"/>
      <c r="AI205" s="232"/>
      <c r="AJ205" s="374"/>
      <c r="AK205" s="284"/>
      <c r="AL205" s="164"/>
      <c r="AM205" s="284"/>
      <c r="AN205" s="232"/>
      <c r="AO205" s="232"/>
      <c r="AP205" s="232"/>
      <c r="AQ205" s="232"/>
      <c r="AR205" s="232"/>
      <c r="AS205" s="232"/>
      <c r="AU205" s="335"/>
      <c r="AV205" s="72"/>
      <c r="AW205" s="335"/>
      <c r="AX205" s="336"/>
      <c r="AY205" s="152"/>
    </row>
    <row r="206" spans="1:51" s="153" customFormat="1">
      <c r="A206" s="361"/>
      <c r="B206" s="232"/>
      <c r="C206" s="232"/>
      <c r="D206" s="232"/>
      <c r="E206" s="232"/>
      <c r="F206" s="232"/>
      <c r="G206" s="233"/>
      <c r="H206" s="233"/>
      <c r="I206" s="234"/>
      <c r="J206" s="234"/>
      <c r="K206" s="234"/>
      <c r="L206" s="234"/>
      <c r="M206" s="234"/>
      <c r="N206" s="234"/>
      <c r="O206" s="234"/>
      <c r="P206" s="234"/>
      <c r="Q206" s="234"/>
      <c r="R206" s="234"/>
      <c r="S206" s="234"/>
      <c r="T206" s="234"/>
      <c r="U206" s="234"/>
      <c r="V206" s="234"/>
      <c r="W206" s="234"/>
      <c r="X206" s="234"/>
      <c r="Y206" s="234"/>
      <c r="Z206" s="234"/>
      <c r="AA206" s="234"/>
      <c r="AB206" s="234"/>
      <c r="AC206" s="234"/>
      <c r="AD206" s="234"/>
      <c r="AE206" s="234"/>
      <c r="AF206" s="234"/>
      <c r="AG206" s="234"/>
      <c r="AH206" s="234"/>
      <c r="AI206" s="232"/>
      <c r="AJ206" s="374"/>
      <c r="AK206" s="284"/>
      <c r="AL206" s="164"/>
      <c r="AM206" s="284"/>
      <c r="AN206" s="232"/>
      <c r="AO206" s="232"/>
      <c r="AP206" s="232"/>
      <c r="AQ206" s="232"/>
      <c r="AR206" s="232"/>
      <c r="AS206" s="232"/>
      <c r="AU206" s="335"/>
      <c r="AV206" s="72"/>
      <c r="AW206" s="335"/>
      <c r="AX206" s="336"/>
      <c r="AY206" s="152"/>
    </row>
    <row r="207" spans="1:51" s="153" customFormat="1">
      <c r="A207" s="361"/>
      <c r="B207" s="232"/>
      <c r="C207" s="232"/>
      <c r="D207" s="232"/>
      <c r="E207" s="232"/>
      <c r="F207" s="232"/>
      <c r="G207" s="233"/>
      <c r="H207" s="233"/>
      <c r="I207" s="234"/>
      <c r="J207" s="234"/>
      <c r="K207" s="234"/>
      <c r="L207" s="234"/>
      <c r="M207" s="234"/>
      <c r="N207" s="234"/>
      <c r="O207" s="234"/>
      <c r="P207" s="234"/>
      <c r="Q207" s="234"/>
      <c r="R207" s="234"/>
      <c r="S207" s="234"/>
      <c r="T207" s="234"/>
      <c r="U207" s="234"/>
      <c r="V207" s="234"/>
      <c r="W207" s="234"/>
      <c r="X207" s="234"/>
      <c r="Y207" s="234"/>
      <c r="Z207" s="234"/>
      <c r="AA207" s="234"/>
      <c r="AB207" s="234"/>
      <c r="AC207" s="234"/>
      <c r="AD207" s="234"/>
      <c r="AE207" s="234"/>
      <c r="AF207" s="234"/>
      <c r="AG207" s="234"/>
      <c r="AH207" s="234"/>
      <c r="AI207" s="232"/>
      <c r="AJ207" s="374"/>
      <c r="AK207" s="284"/>
      <c r="AL207" s="164"/>
      <c r="AM207" s="284"/>
      <c r="AN207" s="232"/>
      <c r="AO207" s="232"/>
      <c r="AP207" s="232"/>
      <c r="AQ207" s="232"/>
      <c r="AR207" s="232"/>
      <c r="AS207" s="232"/>
      <c r="AU207" s="335"/>
      <c r="AV207" s="72"/>
      <c r="AW207" s="335"/>
      <c r="AX207" s="336"/>
      <c r="AY207" s="152"/>
    </row>
    <row r="208" spans="1:51" s="153" customFormat="1">
      <c r="A208" s="361"/>
      <c r="B208" s="232"/>
      <c r="C208" s="232"/>
      <c r="D208" s="232"/>
      <c r="E208" s="232"/>
      <c r="F208" s="232"/>
      <c r="G208" s="233"/>
      <c r="H208" s="233"/>
      <c r="I208" s="234"/>
      <c r="J208" s="234"/>
      <c r="K208" s="234"/>
      <c r="L208" s="234"/>
      <c r="M208" s="234"/>
      <c r="N208" s="234"/>
      <c r="O208" s="234"/>
      <c r="P208" s="234"/>
      <c r="Q208" s="234"/>
      <c r="R208" s="234"/>
      <c r="S208" s="234"/>
      <c r="T208" s="234"/>
      <c r="U208" s="234"/>
      <c r="V208" s="234"/>
      <c r="W208" s="234"/>
      <c r="X208" s="234"/>
      <c r="Y208" s="234"/>
      <c r="Z208" s="234"/>
      <c r="AA208" s="234"/>
      <c r="AB208" s="234"/>
      <c r="AC208" s="234"/>
      <c r="AD208" s="234"/>
      <c r="AE208" s="234"/>
      <c r="AF208" s="234"/>
      <c r="AG208" s="234"/>
      <c r="AH208" s="234"/>
      <c r="AI208" s="232"/>
      <c r="AJ208" s="374"/>
      <c r="AK208" s="284"/>
      <c r="AL208" s="164"/>
      <c r="AM208" s="284"/>
      <c r="AN208" s="232"/>
      <c r="AO208" s="232"/>
      <c r="AP208" s="232"/>
      <c r="AQ208" s="232"/>
      <c r="AR208" s="232"/>
      <c r="AS208" s="232"/>
      <c r="AU208" s="335"/>
      <c r="AV208" s="72"/>
      <c r="AW208" s="335"/>
      <c r="AX208" s="336"/>
      <c r="AY208" s="152"/>
    </row>
    <row r="209" spans="1:51" s="153" customFormat="1">
      <c r="A209" s="361"/>
      <c r="B209" s="232"/>
      <c r="C209" s="232"/>
      <c r="D209" s="232"/>
      <c r="E209" s="232"/>
      <c r="F209" s="232"/>
      <c r="G209" s="233"/>
      <c r="H209" s="233"/>
      <c r="I209" s="234"/>
      <c r="J209" s="234"/>
      <c r="K209" s="234"/>
      <c r="L209" s="234"/>
      <c r="M209" s="234"/>
      <c r="N209" s="234"/>
      <c r="O209" s="234"/>
      <c r="P209" s="234"/>
      <c r="Q209" s="234"/>
      <c r="R209" s="234"/>
      <c r="S209" s="234"/>
      <c r="T209" s="234"/>
      <c r="U209" s="234"/>
      <c r="V209" s="234"/>
      <c r="W209" s="234"/>
      <c r="X209" s="234"/>
      <c r="Y209" s="234"/>
      <c r="Z209" s="234"/>
      <c r="AA209" s="234"/>
      <c r="AB209" s="234"/>
      <c r="AC209" s="234"/>
      <c r="AD209" s="234"/>
      <c r="AE209" s="234"/>
      <c r="AF209" s="234"/>
      <c r="AG209" s="234"/>
      <c r="AH209" s="234"/>
      <c r="AI209" s="232"/>
      <c r="AJ209" s="374"/>
      <c r="AK209" s="284"/>
      <c r="AL209" s="164"/>
      <c r="AM209" s="284"/>
      <c r="AN209" s="232"/>
      <c r="AO209" s="232"/>
      <c r="AP209" s="232"/>
      <c r="AQ209" s="232"/>
      <c r="AR209" s="232"/>
      <c r="AS209" s="232"/>
      <c r="AU209" s="335"/>
      <c r="AV209" s="72"/>
      <c r="AW209" s="335"/>
      <c r="AX209" s="336"/>
      <c r="AY209" s="152"/>
    </row>
    <row r="210" spans="1:51" s="153" customFormat="1">
      <c r="A210" s="361"/>
      <c r="B210" s="232"/>
      <c r="C210" s="232"/>
      <c r="D210" s="232"/>
      <c r="E210" s="232"/>
      <c r="F210" s="232"/>
      <c r="G210" s="233"/>
      <c r="H210" s="233"/>
      <c r="I210" s="234"/>
      <c r="J210" s="234"/>
      <c r="K210" s="234"/>
      <c r="L210" s="234"/>
      <c r="M210" s="234"/>
      <c r="N210" s="234"/>
      <c r="O210" s="234"/>
      <c r="P210" s="234"/>
      <c r="Q210" s="234"/>
      <c r="R210" s="234"/>
      <c r="S210" s="234"/>
      <c r="T210" s="234"/>
      <c r="U210" s="234"/>
      <c r="V210" s="234"/>
      <c r="W210" s="234"/>
      <c r="X210" s="234"/>
      <c r="Y210" s="234"/>
      <c r="Z210" s="234"/>
      <c r="AA210" s="234"/>
      <c r="AB210" s="234"/>
      <c r="AC210" s="234"/>
      <c r="AD210" s="234"/>
      <c r="AE210" s="234"/>
      <c r="AF210" s="234"/>
      <c r="AG210" s="234"/>
      <c r="AH210" s="234"/>
      <c r="AI210" s="232"/>
      <c r="AJ210" s="374"/>
      <c r="AK210" s="284"/>
      <c r="AL210" s="164"/>
      <c r="AM210" s="284"/>
      <c r="AN210" s="232"/>
      <c r="AO210" s="232"/>
      <c r="AP210" s="232"/>
      <c r="AQ210" s="232"/>
      <c r="AR210" s="232"/>
      <c r="AS210" s="232"/>
      <c r="AU210" s="335"/>
      <c r="AV210" s="72"/>
      <c r="AW210" s="335"/>
      <c r="AX210" s="336"/>
      <c r="AY210" s="152"/>
    </row>
    <row r="211" spans="1:51" s="153" customFormat="1">
      <c r="A211" s="361"/>
      <c r="B211" s="232"/>
      <c r="C211" s="232"/>
      <c r="D211" s="232"/>
      <c r="E211" s="232"/>
      <c r="F211" s="232"/>
      <c r="G211" s="233"/>
      <c r="H211" s="233"/>
      <c r="I211" s="234"/>
      <c r="J211" s="234"/>
      <c r="K211" s="234"/>
      <c r="L211" s="234"/>
      <c r="M211" s="234"/>
      <c r="N211" s="234"/>
      <c r="O211" s="234"/>
      <c r="P211" s="234"/>
      <c r="Q211" s="234"/>
      <c r="R211" s="234"/>
      <c r="S211" s="234"/>
      <c r="T211" s="234"/>
      <c r="U211" s="234"/>
      <c r="V211" s="234"/>
      <c r="W211" s="234"/>
      <c r="X211" s="234"/>
      <c r="Y211" s="234"/>
      <c r="Z211" s="234"/>
      <c r="AA211" s="234"/>
      <c r="AB211" s="234"/>
      <c r="AC211" s="234"/>
      <c r="AD211" s="234"/>
      <c r="AE211" s="234"/>
      <c r="AF211" s="234"/>
      <c r="AG211" s="234"/>
      <c r="AH211" s="234"/>
      <c r="AI211" s="232"/>
      <c r="AJ211" s="374"/>
      <c r="AK211" s="284"/>
      <c r="AL211" s="164"/>
      <c r="AM211" s="284"/>
      <c r="AN211" s="232"/>
      <c r="AO211" s="232"/>
      <c r="AP211" s="232"/>
      <c r="AQ211" s="232"/>
      <c r="AR211" s="232"/>
      <c r="AS211" s="232"/>
      <c r="AU211" s="335"/>
      <c r="AV211" s="72"/>
      <c r="AW211" s="335"/>
      <c r="AX211" s="336"/>
      <c r="AY211" s="152"/>
    </row>
    <row r="212" spans="1:51" s="153" customFormat="1">
      <c r="A212" s="361"/>
      <c r="B212" s="232"/>
      <c r="C212" s="232"/>
      <c r="D212" s="232"/>
      <c r="E212" s="232"/>
      <c r="F212" s="232"/>
      <c r="G212" s="233"/>
      <c r="H212" s="233"/>
      <c r="I212" s="234"/>
      <c r="J212" s="234"/>
      <c r="K212" s="234"/>
      <c r="L212" s="234"/>
      <c r="M212" s="234"/>
      <c r="N212" s="234"/>
      <c r="O212" s="234"/>
      <c r="P212" s="234"/>
      <c r="Q212" s="234"/>
      <c r="R212" s="234"/>
      <c r="S212" s="234"/>
      <c r="T212" s="234"/>
      <c r="U212" s="234"/>
      <c r="V212" s="234"/>
      <c r="W212" s="234"/>
      <c r="X212" s="234"/>
      <c r="Y212" s="234"/>
      <c r="Z212" s="234"/>
      <c r="AA212" s="234"/>
      <c r="AB212" s="234"/>
      <c r="AC212" s="234"/>
      <c r="AD212" s="234"/>
      <c r="AE212" s="234"/>
      <c r="AF212" s="234"/>
      <c r="AG212" s="234"/>
      <c r="AH212" s="234"/>
      <c r="AI212" s="232"/>
      <c r="AJ212" s="374"/>
      <c r="AK212" s="284"/>
      <c r="AL212" s="164"/>
      <c r="AM212" s="284"/>
      <c r="AN212" s="232"/>
      <c r="AO212" s="232"/>
      <c r="AP212" s="232"/>
      <c r="AQ212" s="232"/>
      <c r="AR212" s="232"/>
      <c r="AS212" s="232"/>
      <c r="AU212" s="335"/>
      <c r="AV212" s="72"/>
      <c r="AW212" s="335"/>
      <c r="AX212" s="336"/>
      <c r="AY212" s="152"/>
    </row>
    <row r="213" spans="1:51" s="153" customFormat="1">
      <c r="A213" s="361"/>
      <c r="B213" s="232"/>
      <c r="C213" s="232"/>
      <c r="D213" s="232"/>
      <c r="E213" s="232"/>
      <c r="F213" s="232"/>
      <c r="G213" s="233"/>
      <c r="H213" s="233"/>
      <c r="I213" s="234"/>
      <c r="J213" s="234"/>
      <c r="K213" s="234"/>
      <c r="L213" s="234"/>
      <c r="M213" s="234"/>
      <c r="N213" s="234"/>
      <c r="O213" s="234"/>
      <c r="P213" s="234"/>
      <c r="Q213" s="234"/>
      <c r="R213" s="234"/>
      <c r="S213" s="234"/>
      <c r="T213" s="234"/>
      <c r="U213" s="234"/>
      <c r="V213" s="234"/>
      <c r="W213" s="234"/>
      <c r="X213" s="234"/>
      <c r="Y213" s="234"/>
      <c r="Z213" s="234"/>
      <c r="AA213" s="234"/>
      <c r="AB213" s="234"/>
      <c r="AC213" s="234"/>
      <c r="AD213" s="234"/>
      <c r="AE213" s="234"/>
      <c r="AF213" s="234"/>
      <c r="AG213" s="234"/>
      <c r="AH213" s="234"/>
      <c r="AI213" s="232"/>
      <c r="AJ213" s="374"/>
      <c r="AK213" s="284"/>
      <c r="AL213" s="164"/>
      <c r="AM213" s="284"/>
      <c r="AN213" s="232"/>
      <c r="AO213" s="232"/>
      <c r="AP213" s="232"/>
      <c r="AQ213" s="232"/>
      <c r="AR213" s="232"/>
      <c r="AS213" s="232"/>
      <c r="AU213" s="335"/>
      <c r="AV213" s="72"/>
      <c r="AW213" s="335"/>
      <c r="AX213" s="336"/>
      <c r="AY213" s="152"/>
    </row>
    <row r="214" spans="1:51" s="153" customFormat="1">
      <c r="A214" s="361"/>
      <c r="B214" s="232"/>
      <c r="C214" s="232"/>
      <c r="D214" s="232"/>
      <c r="E214" s="232"/>
      <c r="F214" s="232"/>
      <c r="G214" s="233"/>
      <c r="H214" s="233"/>
      <c r="I214" s="234"/>
      <c r="J214" s="234"/>
      <c r="K214" s="234"/>
      <c r="L214" s="234"/>
      <c r="M214" s="234"/>
      <c r="N214" s="234"/>
      <c r="O214" s="234"/>
      <c r="P214" s="234"/>
      <c r="Q214" s="234"/>
      <c r="R214" s="234"/>
      <c r="S214" s="234"/>
      <c r="T214" s="234"/>
      <c r="U214" s="234"/>
      <c r="V214" s="234"/>
      <c r="W214" s="234"/>
      <c r="X214" s="234"/>
      <c r="Y214" s="234"/>
      <c r="Z214" s="234"/>
      <c r="AA214" s="234"/>
      <c r="AB214" s="234"/>
      <c r="AC214" s="234"/>
      <c r="AD214" s="234"/>
      <c r="AE214" s="234"/>
      <c r="AF214" s="234"/>
      <c r="AG214" s="234"/>
      <c r="AH214" s="234"/>
      <c r="AI214" s="232"/>
      <c r="AJ214" s="374"/>
      <c r="AK214" s="284"/>
      <c r="AL214" s="164"/>
      <c r="AM214" s="284"/>
      <c r="AN214" s="232"/>
      <c r="AO214" s="232"/>
      <c r="AP214" s="232"/>
      <c r="AQ214" s="232"/>
      <c r="AR214" s="232"/>
      <c r="AS214" s="232"/>
      <c r="AU214" s="335"/>
      <c r="AV214" s="72"/>
      <c r="AW214" s="335"/>
      <c r="AX214" s="336"/>
      <c r="AY214" s="152"/>
    </row>
    <row r="215" spans="1:51" s="153" customFormat="1">
      <c r="A215" s="361"/>
      <c r="B215" s="232"/>
      <c r="C215" s="232"/>
      <c r="D215" s="232"/>
      <c r="E215" s="232"/>
      <c r="F215" s="232"/>
      <c r="G215" s="233"/>
      <c r="H215" s="233"/>
      <c r="I215" s="234"/>
      <c r="J215" s="234"/>
      <c r="K215" s="234"/>
      <c r="L215" s="234"/>
      <c r="M215" s="234"/>
      <c r="N215" s="234"/>
      <c r="O215" s="234"/>
      <c r="P215" s="234"/>
      <c r="Q215" s="234"/>
      <c r="R215" s="234"/>
      <c r="S215" s="234"/>
      <c r="T215" s="234"/>
      <c r="U215" s="234"/>
      <c r="V215" s="234"/>
      <c r="W215" s="234"/>
      <c r="X215" s="234"/>
      <c r="Y215" s="234"/>
      <c r="Z215" s="234"/>
      <c r="AA215" s="234"/>
      <c r="AB215" s="234"/>
      <c r="AC215" s="234"/>
      <c r="AD215" s="234"/>
      <c r="AE215" s="234"/>
      <c r="AF215" s="234"/>
      <c r="AG215" s="234"/>
      <c r="AH215" s="234"/>
      <c r="AI215" s="232"/>
      <c r="AJ215" s="374"/>
      <c r="AK215" s="284"/>
      <c r="AL215" s="164"/>
      <c r="AM215" s="284"/>
      <c r="AN215" s="232"/>
      <c r="AO215" s="232"/>
      <c r="AP215" s="232"/>
      <c r="AQ215" s="232"/>
      <c r="AR215" s="232"/>
      <c r="AS215" s="232"/>
      <c r="AU215" s="335"/>
      <c r="AV215" s="72"/>
      <c r="AW215" s="335"/>
      <c r="AX215" s="336"/>
      <c r="AY215" s="152"/>
    </row>
    <row r="216" spans="1:51" s="153" customFormat="1">
      <c r="A216" s="361"/>
      <c r="B216" s="232"/>
      <c r="C216" s="232"/>
      <c r="D216" s="232"/>
      <c r="E216" s="232"/>
      <c r="F216" s="232"/>
      <c r="G216" s="233"/>
      <c r="H216" s="233"/>
      <c r="I216" s="234"/>
      <c r="J216" s="234"/>
      <c r="K216" s="234"/>
      <c r="L216" s="234"/>
      <c r="M216" s="234"/>
      <c r="N216" s="234"/>
      <c r="O216" s="234"/>
      <c r="P216" s="234"/>
      <c r="Q216" s="234"/>
      <c r="R216" s="234"/>
      <c r="S216" s="234"/>
      <c r="T216" s="234"/>
      <c r="U216" s="234"/>
      <c r="V216" s="234"/>
      <c r="W216" s="234"/>
      <c r="X216" s="234"/>
      <c r="Y216" s="234"/>
      <c r="Z216" s="234"/>
      <c r="AA216" s="234"/>
      <c r="AB216" s="234"/>
      <c r="AC216" s="234"/>
      <c r="AD216" s="234"/>
      <c r="AE216" s="234"/>
      <c r="AF216" s="234"/>
      <c r="AG216" s="234"/>
      <c r="AH216" s="234"/>
      <c r="AI216" s="232"/>
      <c r="AJ216" s="374"/>
      <c r="AK216" s="284"/>
      <c r="AL216" s="164"/>
      <c r="AM216" s="284"/>
      <c r="AN216" s="232"/>
      <c r="AO216" s="232"/>
      <c r="AP216" s="232"/>
      <c r="AQ216" s="232"/>
      <c r="AR216" s="232"/>
      <c r="AS216" s="232"/>
      <c r="AU216" s="335"/>
      <c r="AV216" s="72"/>
      <c r="AW216" s="335"/>
      <c r="AX216" s="336"/>
      <c r="AY216" s="152"/>
    </row>
    <row r="217" spans="1:51" s="153" customFormat="1">
      <c r="A217" s="361"/>
      <c r="B217" s="232"/>
      <c r="C217" s="232"/>
      <c r="D217" s="232"/>
      <c r="E217" s="232"/>
      <c r="F217" s="232"/>
      <c r="G217" s="233"/>
      <c r="H217" s="233"/>
      <c r="I217" s="234"/>
      <c r="J217" s="234"/>
      <c r="K217" s="234"/>
      <c r="L217" s="234"/>
      <c r="M217" s="234"/>
      <c r="N217" s="234"/>
      <c r="O217" s="234"/>
      <c r="P217" s="234"/>
      <c r="Q217" s="234"/>
      <c r="R217" s="234"/>
      <c r="S217" s="234"/>
      <c r="T217" s="234"/>
      <c r="U217" s="234"/>
      <c r="V217" s="234"/>
      <c r="W217" s="234"/>
      <c r="X217" s="234"/>
      <c r="Y217" s="234"/>
      <c r="Z217" s="234"/>
      <c r="AA217" s="234"/>
      <c r="AB217" s="234"/>
      <c r="AC217" s="234"/>
      <c r="AD217" s="234"/>
      <c r="AE217" s="234"/>
      <c r="AF217" s="234"/>
      <c r="AG217" s="234"/>
      <c r="AH217" s="234"/>
      <c r="AI217" s="232"/>
      <c r="AJ217" s="374"/>
      <c r="AK217" s="284"/>
      <c r="AL217" s="164"/>
      <c r="AM217" s="284"/>
      <c r="AN217" s="232"/>
      <c r="AO217" s="232"/>
      <c r="AP217" s="232"/>
      <c r="AQ217" s="232"/>
      <c r="AR217" s="232"/>
      <c r="AS217" s="232"/>
      <c r="AU217" s="335"/>
      <c r="AV217" s="72"/>
      <c r="AW217" s="335"/>
      <c r="AX217" s="336"/>
      <c r="AY217" s="152"/>
    </row>
    <row r="218" spans="1:51" s="153" customFormat="1">
      <c r="A218" s="361"/>
      <c r="B218" s="232"/>
      <c r="C218" s="232"/>
      <c r="D218" s="232"/>
      <c r="E218" s="232"/>
      <c r="F218" s="232"/>
      <c r="G218" s="233"/>
      <c r="H218" s="233"/>
      <c r="I218" s="234"/>
      <c r="J218" s="234"/>
      <c r="K218" s="234"/>
      <c r="L218" s="234"/>
      <c r="M218" s="234"/>
      <c r="N218" s="234"/>
      <c r="O218" s="234"/>
      <c r="P218" s="234"/>
      <c r="Q218" s="234"/>
      <c r="R218" s="234"/>
      <c r="S218" s="234"/>
      <c r="T218" s="234"/>
      <c r="U218" s="234"/>
      <c r="V218" s="234"/>
      <c r="W218" s="234"/>
      <c r="X218" s="234"/>
      <c r="Y218" s="234"/>
      <c r="Z218" s="234"/>
      <c r="AA218" s="234"/>
      <c r="AB218" s="234"/>
      <c r="AC218" s="234"/>
      <c r="AD218" s="234"/>
      <c r="AE218" s="234"/>
      <c r="AF218" s="234"/>
      <c r="AG218" s="234"/>
      <c r="AH218" s="234"/>
      <c r="AI218" s="232"/>
      <c r="AJ218" s="374"/>
      <c r="AK218" s="284"/>
      <c r="AL218" s="164"/>
      <c r="AM218" s="284"/>
      <c r="AN218" s="232"/>
      <c r="AO218" s="232"/>
      <c r="AP218" s="232"/>
      <c r="AQ218" s="232"/>
      <c r="AR218" s="232"/>
      <c r="AS218" s="232"/>
      <c r="AU218" s="335"/>
      <c r="AV218" s="72"/>
      <c r="AW218" s="335"/>
      <c r="AX218" s="336"/>
      <c r="AY218" s="152"/>
    </row>
    <row r="219" spans="1:51" s="153" customFormat="1">
      <c r="A219" s="361"/>
      <c r="B219" s="232"/>
      <c r="C219" s="232"/>
      <c r="D219" s="232"/>
      <c r="E219" s="232"/>
      <c r="F219" s="232"/>
      <c r="G219" s="233"/>
      <c r="H219" s="233"/>
      <c r="I219" s="234"/>
      <c r="J219" s="234"/>
      <c r="K219" s="234"/>
      <c r="L219" s="234"/>
      <c r="M219" s="234"/>
      <c r="N219" s="234"/>
      <c r="O219" s="234"/>
      <c r="P219" s="234"/>
      <c r="Q219" s="234"/>
      <c r="R219" s="234"/>
      <c r="S219" s="234"/>
      <c r="T219" s="234"/>
      <c r="U219" s="234"/>
      <c r="V219" s="234"/>
      <c r="W219" s="234"/>
      <c r="X219" s="234"/>
      <c r="Y219" s="234"/>
      <c r="Z219" s="234"/>
      <c r="AA219" s="234"/>
      <c r="AB219" s="234"/>
      <c r="AC219" s="234"/>
      <c r="AD219" s="234"/>
      <c r="AE219" s="234"/>
      <c r="AF219" s="234"/>
      <c r="AG219" s="234"/>
      <c r="AH219" s="234"/>
      <c r="AI219" s="232"/>
      <c r="AJ219" s="374"/>
      <c r="AK219" s="284"/>
      <c r="AL219" s="164"/>
      <c r="AM219" s="284"/>
      <c r="AN219" s="232"/>
      <c r="AO219" s="232"/>
      <c r="AP219" s="232"/>
      <c r="AQ219" s="232"/>
      <c r="AR219" s="232"/>
      <c r="AS219" s="232"/>
      <c r="AU219" s="335"/>
      <c r="AV219" s="72"/>
      <c r="AW219" s="335"/>
      <c r="AX219" s="336"/>
      <c r="AY219" s="152"/>
    </row>
    <row r="220" spans="1:51" s="153" customFormat="1">
      <c r="A220" s="361"/>
      <c r="B220" s="232"/>
      <c r="C220" s="232"/>
      <c r="D220" s="232"/>
      <c r="E220" s="232"/>
      <c r="F220" s="232"/>
      <c r="G220" s="233"/>
      <c r="H220" s="233"/>
      <c r="I220" s="234"/>
      <c r="J220" s="234"/>
      <c r="K220" s="234"/>
      <c r="L220" s="234"/>
      <c r="M220" s="234"/>
      <c r="N220" s="234"/>
      <c r="O220" s="234"/>
      <c r="P220" s="234"/>
      <c r="Q220" s="234"/>
      <c r="R220" s="234"/>
      <c r="S220" s="234"/>
      <c r="T220" s="234"/>
      <c r="U220" s="234"/>
      <c r="V220" s="234"/>
      <c r="W220" s="234"/>
      <c r="X220" s="234"/>
      <c r="Y220" s="234"/>
      <c r="Z220" s="234"/>
      <c r="AA220" s="234"/>
      <c r="AB220" s="234"/>
      <c r="AC220" s="234"/>
      <c r="AD220" s="234"/>
      <c r="AE220" s="234"/>
      <c r="AF220" s="234"/>
      <c r="AG220" s="234"/>
      <c r="AH220" s="234"/>
      <c r="AI220" s="232"/>
      <c r="AJ220" s="374"/>
      <c r="AK220" s="284"/>
      <c r="AL220" s="164"/>
      <c r="AM220" s="284"/>
      <c r="AN220" s="232"/>
      <c r="AO220" s="232"/>
      <c r="AP220" s="232"/>
      <c r="AQ220" s="232"/>
      <c r="AR220" s="232"/>
      <c r="AS220" s="232"/>
      <c r="AU220" s="335"/>
      <c r="AV220" s="72"/>
      <c r="AW220" s="335"/>
      <c r="AX220" s="336"/>
      <c r="AY220" s="152"/>
    </row>
    <row r="221" spans="1:51" s="153" customFormat="1">
      <c r="A221" s="361"/>
      <c r="B221" s="232"/>
      <c r="C221" s="232"/>
      <c r="D221" s="232"/>
      <c r="E221" s="232"/>
      <c r="F221" s="232"/>
      <c r="G221" s="233"/>
      <c r="H221" s="233"/>
      <c r="I221" s="234"/>
      <c r="J221" s="234"/>
      <c r="K221" s="234"/>
      <c r="L221" s="234"/>
      <c r="M221" s="234"/>
      <c r="N221" s="234"/>
      <c r="O221" s="234"/>
      <c r="P221" s="234"/>
      <c r="Q221" s="234"/>
      <c r="R221" s="234"/>
      <c r="S221" s="234"/>
      <c r="T221" s="234"/>
      <c r="U221" s="234"/>
      <c r="V221" s="234"/>
      <c r="W221" s="234"/>
      <c r="X221" s="234"/>
      <c r="Y221" s="234"/>
      <c r="Z221" s="234"/>
      <c r="AA221" s="234"/>
      <c r="AB221" s="234"/>
      <c r="AC221" s="234"/>
      <c r="AD221" s="234"/>
      <c r="AE221" s="234"/>
      <c r="AF221" s="234"/>
      <c r="AG221" s="234"/>
      <c r="AH221" s="234"/>
      <c r="AI221" s="232"/>
      <c r="AJ221" s="374"/>
      <c r="AK221" s="284"/>
      <c r="AL221" s="164"/>
      <c r="AM221" s="284"/>
      <c r="AN221" s="232"/>
      <c r="AO221" s="232"/>
      <c r="AP221" s="232"/>
      <c r="AQ221" s="232"/>
      <c r="AR221" s="232"/>
      <c r="AS221" s="232"/>
      <c r="AU221" s="335"/>
      <c r="AV221" s="72"/>
      <c r="AW221" s="335"/>
      <c r="AX221" s="336"/>
      <c r="AY221" s="152"/>
    </row>
    <row r="222" spans="1:51" s="153" customFormat="1">
      <c r="A222" s="361"/>
      <c r="B222" s="232"/>
      <c r="C222" s="232"/>
      <c r="D222" s="232"/>
      <c r="E222" s="232"/>
      <c r="F222" s="232"/>
      <c r="G222" s="233"/>
      <c r="H222" s="233"/>
      <c r="I222" s="234"/>
      <c r="J222" s="234"/>
      <c r="K222" s="234"/>
      <c r="L222" s="234"/>
      <c r="M222" s="234"/>
      <c r="N222" s="234"/>
      <c r="O222" s="234"/>
      <c r="P222" s="234"/>
      <c r="Q222" s="234"/>
      <c r="R222" s="234"/>
      <c r="S222" s="234"/>
      <c r="T222" s="234"/>
      <c r="U222" s="234"/>
      <c r="V222" s="234"/>
      <c r="W222" s="234"/>
      <c r="X222" s="234"/>
      <c r="Y222" s="234"/>
      <c r="Z222" s="234"/>
      <c r="AA222" s="234"/>
      <c r="AB222" s="234"/>
      <c r="AC222" s="234"/>
      <c r="AD222" s="234"/>
      <c r="AE222" s="234"/>
      <c r="AF222" s="234"/>
      <c r="AG222" s="234"/>
      <c r="AH222" s="234"/>
      <c r="AI222" s="232"/>
      <c r="AJ222" s="374"/>
      <c r="AK222" s="284"/>
      <c r="AL222" s="164"/>
      <c r="AM222" s="284"/>
      <c r="AN222" s="232"/>
      <c r="AO222" s="232"/>
      <c r="AP222" s="232"/>
      <c r="AQ222" s="232"/>
      <c r="AR222" s="232"/>
      <c r="AS222" s="232"/>
      <c r="AU222" s="335"/>
      <c r="AV222" s="72"/>
      <c r="AW222" s="335"/>
      <c r="AX222" s="336"/>
      <c r="AY222" s="152"/>
    </row>
    <row r="223" spans="1:51" s="153" customFormat="1">
      <c r="A223" s="361"/>
      <c r="B223" s="232"/>
      <c r="C223" s="232"/>
      <c r="D223" s="232"/>
      <c r="E223" s="232"/>
      <c r="F223" s="232"/>
      <c r="G223" s="233"/>
      <c r="H223" s="233"/>
      <c r="I223" s="234"/>
      <c r="J223" s="234"/>
      <c r="K223" s="234"/>
      <c r="L223" s="234"/>
      <c r="M223" s="234"/>
      <c r="N223" s="234"/>
      <c r="O223" s="234"/>
      <c r="P223" s="234"/>
      <c r="Q223" s="234"/>
      <c r="R223" s="234"/>
      <c r="S223" s="234"/>
      <c r="T223" s="234"/>
      <c r="U223" s="234"/>
      <c r="V223" s="234"/>
      <c r="W223" s="234"/>
      <c r="X223" s="234"/>
      <c r="Y223" s="234"/>
      <c r="Z223" s="234"/>
      <c r="AA223" s="234"/>
      <c r="AB223" s="234"/>
      <c r="AC223" s="234"/>
      <c r="AD223" s="234"/>
      <c r="AE223" s="234"/>
      <c r="AF223" s="234"/>
      <c r="AG223" s="234"/>
      <c r="AH223" s="234"/>
      <c r="AI223" s="232"/>
      <c r="AJ223" s="374"/>
      <c r="AK223" s="284"/>
      <c r="AL223" s="164"/>
      <c r="AM223" s="284"/>
      <c r="AN223" s="232"/>
      <c r="AO223" s="232"/>
      <c r="AP223" s="232"/>
      <c r="AQ223" s="232"/>
      <c r="AR223" s="232"/>
      <c r="AS223" s="232"/>
      <c r="AU223" s="335"/>
      <c r="AV223" s="72"/>
      <c r="AW223" s="335"/>
      <c r="AX223" s="336"/>
      <c r="AY223" s="152"/>
    </row>
    <row r="224" spans="1:51" s="153" customFormat="1">
      <c r="A224" s="361"/>
      <c r="B224" s="232"/>
      <c r="C224" s="232"/>
      <c r="D224" s="232"/>
      <c r="E224" s="232"/>
      <c r="F224" s="232"/>
      <c r="G224" s="233"/>
      <c r="H224" s="233"/>
      <c r="I224" s="234"/>
      <c r="J224" s="234"/>
      <c r="K224" s="234"/>
      <c r="L224" s="234"/>
      <c r="M224" s="234"/>
      <c r="N224" s="234"/>
      <c r="O224" s="234"/>
      <c r="P224" s="234"/>
      <c r="Q224" s="234"/>
      <c r="R224" s="234"/>
      <c r="S224" s="234"/>
      <c r="T224" s="234"/>
      <c r="U224" s="234"/>
      <c r="V224" s="234"/>
      <c r="W224" s="234"/>
      <c r="X224" s="234"/>
      <c r="Y224" s="234"/>
      <c r="Z224" s="234"/>
      <c r="AA224" s="234"/>
      <c r="AB224" s="234"/>
      <c r="AC224" s="234"/>
      <c r="AD224" s="234"/>
      <c r="AE224" s="234"/>
      <c r="AF224" s="234"/>
      <c r="AG224" s="234"/>
      <c r="AH224" s="234"/>
      <c r="AI224" s="232"/>
      <c r="AJ224" s="374"/>
      <c r="AK224" s="284"/>
      <c r="AL224" s="164"/>
      <c r="AM224" s="284"/>
      <c r="AN224" s="232"/>
      <c r="AO224" s="232"/>
      <c r="AP224" s="232"/>
      <c r="AQ224" s="232"/>
      <c r="AR224" s="232"/>
      <c r="AS224" s="232"/>
      <c r="AU224" s="335"/>
      <c r="AV224" s="72"/>
      <c r="AW224" s="335"/>
      <c r="AX224" s="336"/>
      <c r="AY224" s="152"/>
    </row>
    <row r="225" spans="1:51" s="153" customFormat="1">
      <c r="A225" s="361"/>
      <c r="B225" s="232"/>
      <c r="C225" s="232"/>
      <c r="D225" s="232"/>
      <c r="E225" s="232"/>
      <c r="F225" s="232"/>
      <c r="G225" s="233"/>
      <c r="H225" s="233"/>
      <c r="I225" s="234"/>
      <c r="J225" s="234"/>
      <c r="K225" s="234"/>
      <c r="L225" s="234"/>
      <c r="M225" s="234"/>
      <c r="N225" s="234"/>
      <c r="O225" s="234"/>
      <c r="P225" s="234"/>
      <c r="Q225" s="234"/>
      <c r="R225" s="234"/>
      <c r="S225" s="234"/>
      <c r="T225" s="234"/>
      <c r="U225" s="234"/>
      <c r="V225" s="234"/>
      <c r="W225" s="234"/>
      <c r="X225" s="234"/>
      <c r="Y225" s="234"/>
      <c r="Z225" s="234"/>
      <c r="AA225" s="234"/>
      <c r="AB225" s="234"/>
      <c r="AC225" s="234"/>
      <c r="AD225" s="234"/>
      <c r="AE225" s="234"/>
      <c r="AF225" s="234"/>
      <c r="AG225" s="234"/>
      <c r="AH225" s="234"/>
      <c r="AI225" s="232"/>
      <c r="AJ225" s="374"/>
      <c r="AK225" s="284"/>
      <c r="AL225" s="164"/>
      <c r="AM225" s="284"/>
      <c r="AN225" s="232"/>
      <c r="AO225" s="232"/>
      <c r="AP225" s="232"/>
      <c r="AQ225" s="232"/>
      <c r="AR225" s="232"/>
      <c r="AS225" s="232"/>
      <c r="AU225" s="335"/>
      <c r="AV225" s="72"/>
      <c r="AW225" s="335"/>
      <c r="AX225" s="336"/>
      <c r="AY225" s="152"/>
    </row>
    <row r="226" spans="1:51" s="153" customFormat="1">
      <c r="A226" s="361"/>
      <c r="B226" s="232"/>
      <c r="C226" s="232"/>
      <c r="D226" s="232"/>
      <c r="E226" s="232"/>
      <c r="F226" s="232"/>
      <c r="G226" s="233"/>
      <c r="H226" s="233"/>
      <c r="I226" s="234"/>
      <c r="J226" s="234"/>
      <c r="K226" s="234"/>
      <c r="L226" s="234"/>
      <c r="M226" s="234"/>
      <c r="N226" s="234"/>
      <c r="O226" s="234"/>
      <c r="P226" s="234"/>
      <c r="Q226" s="234"/>
      <c r="R226" s="234"/>
      <c r="S226" s="234"/>
      <c r="T226" s="234"/>
      <c r="U226" s="234"/>
      <c r="V226" s="234"/>
      <c r="W226" s="234"/>
      <c r="X226" s="234"/>
      <c r="Y226" s="234"/>
      <c r="Z226" s="234"/>
      <c r="AA226" s="234"/>
      <c r="AB226" s="234"/>
      <c r="AC226" s="234"/>
      <c r="AD226" s="234"/>
      <c r="AE226" s="234"/>
      <c r="AF226" s="234"/>
      <c r="AG226" s="234"/>
      <c r="AH226" s="234"/>
      <c r="AI226" s="232"/>
      <c r="AJ226" s="374"/>
      <c r="AK226" s="284"/>
      <c r="AL226" s="164"/>
      <c r="AM226" s="284"/>
      <c r="AN226" s="232"/>
      <c r="AO226" s="232"/>
      <c r="AP226" s="232"/>
      <c r="AQ226" s="232"/>
      <c r="AR226" s="232"/>
      <c r="AS226" s="232"/>
      <c r="AU226" s="335"/>
      <c r="AV226" s="72"/>
      <c r="AW226" s="335"/>
      <c r="AX226" s="336"/>
      <c r="AY226" s="152"/>
    </row>
    <row r="227" spans="1:51" s="153" customFormat="1">
      <c r="A227" s="361"/>
      <c r="B227" s="232"/>
      <c r="C227" s="232"/>
      <c r="D227" s="232"/>
      <c r="E227" s="232"/>
      <c r="F227" s="232"/>
      <c r="G227" s="233"/>
      <c r="H227" s="233"/>
      <c r="I227" s="234"/>
      <c r="J227" s="234"/>
      <c r="K227" s="234"/>
      <c r="L227" s="234"/>
      <c r="M227" s="234"/>
      <c r="N227" s="234"/>
      <c r="O227" s="234"/>
      <c r="P227" s="234"/>
      <c r="Q227" s="234"/>
      <c r="R227" s="234"/>
      <c r="S227" s="234"/>
      <c r="T227" s="234"/>
      <c r="U227" s="234"/>
      <c r="V227" s="234"/>
      <c r="W227" s="234"/>
      <c r="X227" s="234"/>
      <c r="Y227" s="234"/>
      <c r="Z227" s="234"/>
      <c r="AA227" s="234"/>
      <c r="AB227" s="234"/>
      <c r="AC227" s="234"/>
      <c r="AD227" s="234"/>
      <c r="AE227" s="234"/>
      <c r="AF227" s="234"/>
      <c r="AG227" s="234"/>
      <c r="AH227" s="234"/>
      <c r="AI227" s="232"/>
      <c r="AJ227" s="374"/>
      <c r="AK227" s="284"/>
      <c r="AL227" s="164"/>
      <c r="AM227" s="284"/>
      <c r="AN227" s="232"/>
      <c r="AO227" s="232"/>
      <c r="AP227" s="232"/>
      <c r="AQ227" s="232"/>
      <c r="AR227" s="232"/>
      <c r="AS227" s="232"/>
      <c r="AU227" s="335"/>
      <c r="AV227" s="72"/>
      <c r="AW227" s="335"/>
      <c r="AX227" s="336"/>
      <c r="AY227" s="152"/>
    </row>
    <row r="228" spans="1:51" s="153" customFormat="1">
      <c r="A228" s="361"/>
      <c r="B228" s="232"/>
      <c r="C228" s="232"/>
      <c r="D228" s="232"/>
      <c r="E228" s="232"/>
      <c r="F228" s="232"/>
      <c r="G228" s="233"/>
      <c r="H228" s="233"/>
      <c r="I228" s="234"/>
      <c r="J228" s="234"/>
      <c r="K228" s="234"/>
      <c r="L228" s="234"/>
      <c r="M228" s="234"/>
      <c r="N228" s="234"/>
      <c r="O228" s="234"/>
      <c r="P228" s="234"/>
      <c r="Q228" s="234"/>
      <c r="R228" s="234"/>
      <c r="S228" s="234"/>
      <c r="T228" s="234"/>
      <c r="U228" s="234"/>
      <c r="V228" s="234"/>
      <c r="W228" s="234"/>
      <c r="X228" s="234"/>
      <c r="Y228" s="234"/>
      <c r="Z228" s="234"/>
      <c r="AA228" s="234"/>
      <c r="AB228" s="234"/>
      <c r="AC228" s="234"/>
      <c r="AD228" s="234"/>
      <c r="AE228" s="234"/>
      <c r="AF228" s="234"/>
      <c r="AG228" s="234"/>
      <c r="AH228" s="234"/>
      <c r="AI228" s="232"/>
      <c r="AJ228" s="374"/>
      <c r="AK228" s="284"/>
      <c r="AL228" s="164"/>
      <c r="AM228" s="284"/>
      <c r="AN228" s="232"/>
      <c r="AO228" s="232"/>
      <c r="AP228" s="232"/>
      <c r="AQ228" s="232"/>
      <c r="AR228" s="232"/>
      <c r="AS228" s="232"/>
      <c r="AU228" s="335"/>
      <c r="AV228" s="72"/>
      <c r="AW228" s="335"/>
      <c r="AX228" s="336"/>
      <c r="AY228" s="152"/>
    </row>
    <row r="229" spans="1:51" s="3" customFormat="1">
      <c r="A229" s="632" t="s">
        <v>0</v>
      </c>
      <c r="B229" s="632" t="s">
        <v>1</v>
      </c>
      <c r="C229" s="632"/>
      <c r="D229" s="632"/>
      <c r="E229" s="632"/>
      <c r="F229" s="632" t="s">
        <v>3</v>
      </c>
      <c r="G229" s="632" t="s">
        <v>4</v>
      </c>
      <c r="H229" s="637" t="s">
        <v>229</v>
      </c>
      <c r="I229" s="638"/>
      <c r="J229" s="638"/>
      <c r="K229" s="638"/>
      <c r="L229" s="638"/>
      <c r="M229" s="638"/>
      <c r="N229" s="638"/>
      <c r="O229" s="638"/>
      <c r="P229" s="638"/>
      <c r="Q229" s="638"/>
      <c r="R229" s="638"/>
      <c r="S229" s="638"/>
      <c r="T229" s="638"/>
      <c r="U229" s="638"/>
      <c r="V229" s="638"/>
      <c r="W229" s="638"/>
      <c r="X229" s="638"/>
      <c r="Y229" s="638"/>
      <c r="Z229" s="638"/>
      <c r="AA229" s="638"/>
      <c r="AB229" s="638"/>
      <c r="AC229" s="638"/>
      <c r="AD229" s="638"/>
      <c r="AE229" s="638"/>
      <c r="AF229" s="638"/>
      <c r="AG229" s="638"/>
      <c r="AH229" s="639"/>
      <c r="AI229" s="632" t="s">
        <v>11</v>
      </c>
      <c r="AJ229" s="375"/>
      <c r="AK229" s="284" t="e">
        <f t="shared" ref="AK229" si="98">H229+K229+N229+Q229+T229+W229+Z229+AC229+AF229</f>
        <v>#VALUE!</v>
      </c>
      <c r="AL229" s="164" t="e">
        <f t="shared" ref="AL229:AL292" si="99">AK229=G229</f>
        <v>#VALUE!</v>
      </c>
      <c r="AM229" s="284" t="e">
        <f t="shared" ref="AM229:AM292" si="100">G229-AK229</f>
        <v>#VALUE!</v>
      </c>
      <c r="AN229" s="311"/>
      <c r="AO229" s="311"/>
      <c r="AP229" s="311"/>
      <c r="AQ229" s="311"/>
      <c r="AR229" s="311"/>
      <c r="AS229" s="311"/>
      <c r="AT229" s="152"/>
      <c r="AW229" s="96">
        <f t="shared" ref="AW229" si="101">I229+L229+O229+R229+U229+X229</f>
        <v>0</v>
      </c>
      <c r="AX229" s="118" t="e">
        <f t="shared" ref="AX229" si="102">H229+K229+N229+Q229+T229+W229</f>
        <v>#VALUE!</v>
      </c>
      <c r="AY229" s="152" t="e">
        <f t="shared" ref="AY229:AY232" si="103">G229=AX229</f>
        <v>#VALUE!</v>
      </c>
    </row>
    <row r="230" spans="1:51" s="3" customFormat="1">
      <c r="A230" s="633"/>
      <c r="B230" s="633"/>
      <c r="C230" s="633"/>
      <c r="D230" s="633"/>
      <c r="E230" s="633"/>
      <c r="F230" s="633"/>
      <c r="G230" s="633"/>
      <c r="H230" s="682" t="s">
        <v>5</v>
      </c>
      <c r="I230" s="683"/>
      <c r="J230" s="684"/>
      <c r="K230" s="685" t="s">
        <v>6</v>
      </c>
      <c r="L230" s="686"/>
      <c r="M230" s="687"/>
      <c r="N230" s="688" t="s">
        <v>7</v>
      </c>
      <c r="O230" s="689"/>
      <c r="P230" s="690"/>
      <c r="Q230" s="634" t="s">
        <v>8</v>
      </c>
      <c r="R230" s="635"/>
      <c r="S230" s="636"/>
      <c r="T230" s="634" t="s">
        <v>9</v>
      </c>
      <c r="U230" s="635"/>
      <c r="V230" s="636"/>
      <c r="W230" s="637" t="s">
        <v>10</v>
      </c>
      <c r="X230" s="638"/>
      <c r="Y230" s="639"/>
      <c r="Z230" s="637" t="s">
        <v>240</v>
      </c>
      <c r="AA230" s="638"/>
      <c r="AB230" s="639"/>
      <c r="AC230" s="637" t="s">
        <v>241</v>
      </c>
      <c r="AD230" s="638"/>
      <c r="AE230" s="639"/>
      <c r="AF230" s="634" t="s">
        <v>246</v>
      </c>
      <c r="AG230" s="635"/>
      <c r="AH230" s="636"/>
      <c r="AI230" s="633"/>
      <c r="AJ230" s="375"/>
      <c r="AK230" s="284" t="e">
        <f>H230+K230+N230+Q230+T230+#REF!+#REF!+#REF!+AF230</f>
        <v>#VALUE!</v>
      </c>
      <c r="AL230" s="164" t="e">
        <f t="shared" si="99"/>
        <v>#VALUE!</v>
      </c>
      <c r="AM230" s="284" t="e">
        <f t="shared" si="100"/>
        <v>#VALUE!</v>
      </c>
      <c r="AN230" s="311"/>
      <c r="AO230" s="311"/>
      <c r="AP230" s="311"/>
      <c r="AQ230" s="311"/>
      <c r="AR230" s="311"/>
      <c r="AS230" s="311"/>
      <c r="AT230" s="152"/>
      <c r="AW230" s="96" t="e">
        <f>I230+L230+O230+R230+U230+W230</f>
        <v>#VALUE!</v>
      </c>
      <c r="AX230" s="118" t="e">
        <f>H230+K230+N230+Q230+T230+#REF!</f>
        <v>#VALUE!</v>
      </c>
      <c r="AY230" s="152" t="e">
        <f t="shared" si="103"/>
        <v>#VALUE!</v>
      </c>
    </row>
    <row r="231" spans="1:51">
      <c r="A231" s="142"/>
      <c r="B231" s="143"/>
      <c r="C231" s="144"/>
      <c r="D231" s="144"/>
      <c r="E231" s="145"/>
      <c r="F231" s="146"/>
      <c r="G231" s="146"/>
      <c r="H231" s="402" t="s">
        <v>237</v>
      </c>
      <c r="I231" s="141" t="s">
        <v>238</v>
      </c>
      <c r="J231" s="403" t="s">
        <v>235</v>
      </c>
      <c r="K231" s="402" t="s">
        <v>237</v>
      </c>
      <c r="L231" s="141" t="s">
        <v>238</v>
      </c>
      <c r="M231" s="403" t="s">
        <v>235</v>
      </c>
      <c r="N231" s="402" t="s">
        <v>237</v>
      </c>
      <c r="O231" s="141" t="s">
        <v>238</v>
      </c>
      <c r="P231" s="403" t="s">
        <v>235</v>
      </c>
      <c r="Q231" s="402" t="s">
        <v>237</v>
      </c>
      <c r="R231" s="141" t="s">
        <v>238</v>
      </c>
      <c r="S231" s="403" t="s">
        <v>235</v>
      </c>
      <c r="T231" s="402" t="s">
        <v>237</v>
      </c>
      <c r="U231" s="141" t="s">
        <v>238</v>
      </c>
      <c r="V231" s="403" t="s">
        <v>235</v>
      </c>
      <c r="W231" s="402" t="s">
        <v>237</v>
      </c>
      <c r="X231" s="141" t="s">
        <v>238</v>
      </c>
      <c r="Y231" s="403" t="s">
        <v>235</v>
      </c>
      <c r="Z231" s="402" t="s">
        <v>237</v>
      </c>
      <c r="AA231" s="141" t="s">
        <v>238</v>
      </c>
      <c r="AB231" s="403" t="s">
        <v>235</v>
      </c>
      <c r="AC231" s="402" t="s">
        <v>237</v>
      </c>
      <c r="AD231" s="141" t="s">
        <v>238</v>
      </c>
      <c r="AE231" s="403" t="s">
        <v>235</v>
      </c>
      <c r="AF231" s="402" t="s">
        <v>237</v>
      </c>
      <c r="AG231" s="141" t="s">
        <v>238</v>
      </c>
      <c r="AH231" s="403" t="s">
        <v>235</v>
      </c>
      <c r="AI231" s="146"/>
      <c r="AJ231" s="376"/>
      <c r="AK231" s="284" t="e">
        <f t="shared" ref="AK231:AK294" si="104">H231+K231+N231+Q231+T231+W231+Z231+AC231+AF231</f>
        <v>#VALUE!</v>
      </c>
      <c r="AL231" s="164" t="e">
        <f t="shared" si="99"/>
        <v>#VALUE!</v>
      </c>
      <c r="AM231" s="284" t="e">
        <f t="shared" si="100"/>
        <v>#VALUE!</v>
      </c>
      <c r="AN231" s="278"/>
      <c r="AO231" s="278"/>
      <c r="AP231" s="278"/>
      <c r="AQ231" s="278"/>
      <c r="AR231" s="278"/>
      <c r="AS231" s="278"/>
      <c r="AW231" s="96" t="e">
        <f t="shared" ref="AW231:AW232" si="105">I231+L231+O231+R231+U231+X231</f>
        <v>#VALUE!</v>
      </c>
      <c r="AX231" s="118" t="e">
        <f t="shared" ref="AX231:AX232" si="106">H231+K231+N231+Q231+T231+W231</f>
        <v>#VALUE!</v>
      </c>
      <c r="AY231" s="152" t="e">
        <f t="shared" si="103"/>
        <v>#VALUE!</v>
      </c>
    </row>
    <row r="232" spans="1:51">
      <c r="A232" s="147"/>
      <c r="B232" s="148"/>
      <c r="C232" s="149"/>
      <c r="D232" s="149"/>
      <c r="E232" s="150"/>
      <c r="F232" s="151"/>
      <c r="G232" s="151"/>
      <c r="H232" s="151"/>
      <c r="I232" s="151"/>
      <c r="J232" s="151"/>
      <c r="K232" s="151"/>
      <c r="L232" s="151"/>
      <c r="M232" s="151"/>
      <c r="N232" s="151"/>
      <c r="O232" s="151"/>
      <c r="P232" s="151"/>
      <c r="Q232" s="151"/>
      <c r="R232" s="151"/>
      <c r="S232" s="151"/>
      <c r="T232" s="151"/>
      <c r="U232" s="151"/>
      <c r="V232" s="151"/>
      <c r="W232" s="151"/>
      <c r="X232" s="151"/>
      <c r="Y232" s="151"/>
      <c r="Z232" s="151"/>
      <c r="AA232" s="151"/>
      <c r="AB232" s="151"/>
      <c r="AC232" s="151"/>
      <c r="AD232" s="151"/>
      <c r="AE232" s="151"/>
      <c r="AF232" s="151"/>
      <c r="AG232" s="151"/>
      <c r="AH232" s="151"/>
      <c r="AI232" s="151"/>
      <c r="AJ232" s="376"/>
      <c r="AK232" s="284">
        <f t="shared" si="104"/>
        <v>0</v>
      </c>
      <c r="AL232" s="164" t="b">
        <f t="shared" si="99"/>
        <v>1</v>
      </c>
      <c r="AM232" s="284">
        <f t="shared" si="100"/>
        <v>0</v>
      </c>
      <c r="AN232" s="278"/>
      <c r="AO232" s="278"/>
      <c r="AP232" s="278"/>
      <c r="AQ232" s="278"/>
      <c r="AR232" s="278"/>
      <c r="AS232" s="278"/>
      <c r="AV232" s="42" t="b">
        <f t="shared" ref="AV232" si="107">G232=AU232</f>
        <v>1</v>
      </c>
      <c r="AW232" s="96">
        <f t="shared" si="105"/>
        <v>0</v>
      </c>
      <c r="AX232" s="118">
        <f t="shared" si="106"/>
        <v>0</v>
      </c>
      <c r="AY232" s="152" t="b">
        <f t="shared" si="103"/>
        <v>1</v>
      </c>
    </row>
    <row r="233" spans="1:51" s="117" customFormat="1">
      <c r="A233" s="115"/>
      <c r="B233" s="108" t="s">
        <v>22</v>
      </c>
      <c r="C233" s="630" t="s">
        <v>97</v>
      </c>
      <c r="D233" s="651"/>
      <c r="E233" s="652"/>
      <c r="F233" s="109" t="s">
        <v>147</v>
      </c>
      <c r="G233" s="116" t="e">
        <f>G234</f>
        <v>#REF!</v>
      </c>
      <c r="H233" s="116" t="e">
        <f t="shared" ref="H233:AH233" si="108">H234</f>
        <v>#REF!</v>
      </c>
      <c r="I233" s="116" t="e">
        <f t="shared" si="108"/>
        <v>#REF!</v>
      </c>
      <c r="J233" s="116" t="e">
        <f t="shared" si="108"/>
        <v>#REF!</v>
      </c>
      <c r="K233" s="116">
        <f t="shared" si="108"/>
        <v>40315810</v>
      </c>
      <c r="L233" s="116" t="e">
        <f t="shared" si="108"/>
        <v>#REF!</v>
      </c>
      <c r="M233" s="116" t="e">
        <f t="shared" si="108"/>
        <v>#REF!</v>
      </c>
      <c r="N233" s="116" t="e">
        <f t="shared" si="108"/>
        <v>#REF!</v>
      </c>
      <c r="O233" s="116">
        <f t="shared" si="108"/>
        <v>0</v>
      </c>
      <c r="P233" s="116" t="e">
        <f t="shared" si="108"/>
        <v>#REF!</v>
      </c>
      <c r="Q233" s="116">
        <f t="shared" si="108"/>
        <v>0</v>
      </c>
      <c r="R233" s="116">
        <f t="shared" si="108"/>
        <v>0</v>
      </c>
      <c r="S233" s="116">
        <f t="shared" si="108"/>
        <v>0</v>
      </c>
      <c r="T233" s="116">
        <f t="shared" si="108"/>
        <v>0</v>
      </c>
      <c r="U233" s="116">
        <f t="shared" si="108"/>
        <v>0</v>
      </c>
      <c r="V233" s="116">
        <f t="shared" si="108"/>
        <v>0</v>
      </c>
      <c r="W233" s="116">
        <f t="shared" si="108"/>
        <v>0</v>
      </c>
      <c r="X233" s="116">
        <f t="shared" si="108"/>
        <v>0</v>
      </c>
      <c r="Y233" s="116">
        <f t="shared" si="108"/>
        <v>0</v>
      </c>
      <c r="Z233" s="116">
        <f t="shared" si="108"/>
        <v>0</v>
      </c>
      <c r="AA233" s="116">
        <f t="shared" si="108"/>
        <v>0</v>
      </c>
      <c r="AB233" s="116">
        <f t="shared" si="108"/>
        <v>0</v>
      </c>
      <c r="AC233" s="116">
        <f t="shared" si="108"/>
        <v>0</v>
      </c>
      <c r="AD233" s="116">
        <f t="shared" si="108"/>
        <v>0</v>
      </c>
      <c r="AE233" s="116">
        <f t="shared" si="108"/>
        <v>0</v>
      </c>
      <c r="AF233" s="116">
        <f t="shared" si="108"/>
        <v>0</v>
      </c>
      <c r="AG233" s="116">
        <f t="shared" si="108"/>
        <v>0</v>
      </c>
      <c r="AH233" s="116">
        <f t="shared" si="108"/>
        <v>0</v>
      </c>
      <c r="AI233" s="94"/>
      <c r="AJ233" s="373"/>
      <c r="AK233" s="284" t="e">
        <f t="shared" si="104"/>
        <v>#REF!</v>
      </c>
      <c r="AL233" s="164" t="e">
        <f t="shared" si="99"/>
        <v>#REF!</v>
      </c>
      <c r="AM233" s="284" t="e">
        <f t="shared" si="100"/>
        <v>#REF!</v>
      </c>
      <c r="AN233" s="221"/>
      <c r="AO233" s="221"/>
      <c r="AP233" s="221"/>
      <c r="AQ233" s="221"/>
      <c r="AR233" s="221"/>
      <c r="AS233" s="221"/>
      <c r="AT233" s="236"/>
      <c r="AU233" s="118" t="e">
        <f t="shared" si="69"/>
        <v>#REF!</v>
      </c>
      <c r="AV233" s="110" t="e">
        <f t="shared" si="70"/>
        <v>#REF!</v>
      </c>
      <c r="AW233" s="96" t="e">
        <f t="shared" si="52"/>
        <v>#REF!</v>
      </c>
      <c r="AX233" s="118" t="e">
        <f t="shared" si="53"/>
        <v>#REF!</v>
      </c>
      <c r="AY233" s="152" t="e">
        <f t="shared" si="50"/>
        <v>#REF!</v>
      </c>
    </row>
    <row r="234" spans="1:51" s="80" customFormat="1">
      <c r="A234" s="337"/>
      <c r="B234" s="338"/>
      <c r="C234" s="339"/>
      <c r="D234" s="645" t="s">
        <v>15</v>
      </c>
      <c r="E234" s="646"/>
      <c r="F234" s="81" t="s">
        <v>130</v>
      </c>
      <c r="G234" s="87" t="e">
        <f>SUM(G235:G237)</f>
        <v>#REF!</v>
      </c>
      <c r="H234" s="87" t="e">
        <f t="shared" ref="H234:Y234" si="109">SUM(H235:H237)</f>
        <v>#REF!</v>
      </c>
      <c r="I234" s="87" t="e">
        <f t="shared" si="109"/>
        <v>#REF!</v>
      </c>
      <c r="J234" s="87" t="e">
        <f t="shared" si="109"/>
        <v>#REF!</v>
      </c>
      <c r="K234" s="87">
        <f t="shared" si="109"/>
        <v>40315810</v>
      </c>
      <c r="L234" s="87" t="e">
        <f t="shared" si="109"/>
        <v>#REF!</v>
      </c>
      <c r="M234" s="87" t="e">
        <f t="shared" si="109"/>
        <v>#REF!</v>
      </c>
      <c r="N234" s="87" t="e">
        <f t="shared" si="109"/>
        <v>#REF!</v>
      </c>
      <c r="O234" s="87">
        <f t="shared" si="109"/>
        <v>0</v>
      </c>
      <c r="P234" s="87" t="e">
        <f t="shared" si="109"/>
        <v>#REF!</v>
      </c>
      <c r="Q234" s="87">
        <f t="shared" si="109"/>
        <v>0</v>
      </c>
      <c r="R234" s="87">
        <f t="shared" si="109"/>
        <v>0</v>
      </c>
      <c r="S234" s="87">
        <f t="shared" si="109"/>
        <v>0</v>
      </c>
      <c r="T234" s="87">
        <f t="shared" si="109"/>
        <v>0</v>
      </c>
      <c r="U234" s="87">
        <f t="shared" si="109"/>
        <v>0</v>
      </c>
      <c r="V234" s="87">
        <f t="shared" si="109"/>
        <v>0</v>
      </c>
      <c r="W234" s="87">
        <f t="shared" si="109"/>
        <v>0</v>
      </c>
      <c r="X234" s="87">
        <f t="shared" si="109"/>
        <v>0</v>
      </c>
      <c r="Y234" s="87">
        <f t="shared" si="109"/>
        <v>0</v>
      </c>
      <c r="Z234" s="87"/>
      <c r="AA234" s="87"/>
      <c r="AB234" s="87"/>
      <c r="AC234" s="87"/>
      <c r="AD234" s="87"/>
      <c r="AE234" s="87"/>
      <c r="AF234" s="87"/>
      <c r="AG234" s="87"/>
      <c r="AH234" s="87"/>
      <c r="AI234" s="81"/>
      <c r="AJ234" s="372"/>
      <c r="AK234" s="284" t="e">
        <f t="shared" si="104"/>
        <v>#REF!</v>
      </c>
      <c r="AL234" s="164" t="e">
        <f t="shared" si="99"/>
        <v>#REF!</v>
      </c>
      <c r="AM234" s="284" t="e">
        <f t="shared" si="100"/>
        <v>#REF!</v>
      </c>
      <c r="AN234" s="164"/>
      <c r="AO234" s="164"/>
      <c r="AP234" s="164"/>
      <c r="AQ234" s="164"/>
      <c r="AR234" s="164"/>
      <c r="AS234" s="164"/>
      <c r="AU234" s="341" t="e">
        <f t="shared" si="69"/>
        <v>#REF!</v>
      </c>
      <c r="AV234" s="59" t="e">
        <f t="shared" si="70"/>
        <v>#REF!</v>
      </c>
      <c r="AW234" s="335" t="e">
        <f t="shared" si="52"/>
        <v>#REF!</v>
      </c>
      <c r="AX234" s="336" t="e">
        <f t="shared" si="53"/>
        <v>#REF!</v>
      </c>
      <c r="AY234" s="152" t="e">
        <f t="shared" si="50"/>
        <v>#REF!</v>
      </c>
    </row>
    <row r="235" spans="1:51" s="153" customFormat="1">
      <c r="A235" s="332"/>
      <c r="B235" s="333"/>
      <c r="C235" s="334"/>
      <c r="D235" s="334"/>
      <c r="E235" s="88" t="s">
        <v>98</v>
      </c>
      <c r="F235" s="71" t="s">
        <v>99</v>
      </c>
      <c r="G235" s="69">
        <v>71550000</v>
      </c>
      <c r="H235" s="69" t="e">
        <f>#REF!</f>
        <v>#REF!</v>
      </c>
      <c r="I235" s="70" t="e">
        <f>#REF!</f>
        <v>#REF!</v>
      </c>
      <c r="J235" s="70" t="e">
        <f>H235-I235</f>
        <v>#REF!</v>
      </c>
      <c r="K235" s="70">
        <v>31805510</v>
      </c>
      <c r="L235" s="70">
        <v>31805510</v>
      </c>
      <c r="M235" s="70">
        <f>K235-L235</f>
        <v>0</v>
      </c>
      <c r="N235" s="70" t="e">
        <f>G235-H235-K235</f>
        <v>#REF!</v>
      </c>
      <c r="O235" s="70"/>
      <c r="P235" s="70" t="e">
        <f>N235-O235</f>
        <v>#REF!</v>
      </c>
      <c r="Q235" s="70"/>
      <c r="R235" s="70"/>
      <c r="S235" s="70"/>
      <c r="T235" s="70"/>
      <c r="U235" s="70"/>
      <c r="V235" s="70"/>
      <c r="W235" s="70"/>
      <c r="X235" s="70"/>
      <c r="Y235" s="70"/>
      <c r="Z235" s="70"/>
      <c r="AA235" s="70"/>
      <c r="AB235" s="70"/>
      <c r="AC235" s="70"/>
      <c r="AD235" s="70"/>
      <c r="AE235" s="70"/>
      <c r="AF235" s="70"/>
      <c r="AG235" s="70"/>
      <c r="AH235" s="70"/>
      <c r="AI235" s="71"/>
      <c r="AJ235" s="374"/>
      <c r="AK235" s="284" t="e">
        <f t="shared" si="104"/>
        <v>#REF!</v>
      </c>
      <c r="AL235" s="164" t="e">
        <f t="shared" si="99"/>
        <v>#REF!</v>
      </c>
      <c r="AM235" s="284" t="e">
        <f t="shared" si="100"/>
        <v>#REF!</v>
      </c>
      <c r="AN235" s="232"/>
      <c r="AO235" s="232"/>
      <c r="AP235" s="232"/>
      <c r="AQ235" s="232"/>
      <c r="AR235" s="232"/>
      <c r="AS235" s="232"/>
      <c r="AU235" s="335" t="e">
        <f t="shared" si="69"/>
        <v>#REF!</v>
      </c>
      <c r="AV235" s="72" t="e">
        <f t="shared" si="70"/>
        <v>#REF!</v>
      </c>
      <c r="AW235" s="335" t="e">
        <f t="shared" si="52"/>
        <v>#REF!</v>
      </c>
      <c r="AX235" s="336" t="e">
        <f t="shared" si="53"/>
        <v>#REF!</v>
      </c>
      <c r="AY235" s="152" t="e">
        <f t="shared" si="50"/>
        <v>#REF!</v>
      </c>
    </row>
    <row r="236" spans="1:51" s="153" customFormat="1">
      <c r="A236" s="332"/>
      <c r="B236" s="333"/>
      <c r="C236" s="334"/>
      <c r="D236" s="334"/>
      <c r="E236" s="88" t="s">
        <v>100</v>
      </c>
      <c r="F236" s="71" t="s">
        <v>101</v>
      </c>
      <c r="G236" s="69">
        <v>5000000</v>
      </c>
      <c r="H236" s="69" t="e">
        <f>#REF!</f>
        <v>#REF!</v>
      </c>
      <c r="I236" s="70"/>
      <c r="J236" s="70" t="e">
        <f t="shared" ref="J236:J237" si="110">H236-I236</f>
        <v>#REF!</v>
      </c>
      <c r="K236" s="70">
        <v>1977000</v>
      </c>
      <c r="L236" s="70" t="e">
        <f>#REF!+997000</f>
        <v>#REF!</v>
      </c>
      <c r="M236" s="70" t="e">
        <f t="shared" ref="M236:M237" si="111">K236-L236</f>
        <v>#REF!</v>
      </c>
      <c r="N236" s="70" t="e">
        <f t="shared" ref="N236:N237" si="112">G236-H236-K236</f>
        <v>#REF!</v>
      </c>
      <c r="O236" s="70"/>
      <c r="P236" s="70" t="e">
        <f t="shared" ref="P236:P237" si="113">N236-O236</f>
        <v>#REF!</v>
      </c>
      <c r="Q236" s="70"/>
      <c r="R236" s="70"/>
      <c r="S236" s="70"/>
      <c r="T236" s="70"/>
      <c r="U236" s="70"/>
      <c r="V236" s="70"/>
      <c r="W236" s="70"/>
      <c r="X236" s="70"/>
      <c r="Y236" s="70"/>
      <c r="Z236" s="70"/>
      <c r="AA236" s="70"/>
      <c r="AB236" s="70"/>
      <c r="AC236" s="70"/>
      <c r="AD236" s="70"/>
      <c r="AE236" s="70"/>
      <c r="AF236" s="70"/>
      <c r="AG236" s="70"/>
      <c r="AH236" s="70"/>
      <c r="AI236" s="71"/>
      <c r="AJ236" s="374"/>
      <c r="AK236" s="284" t="e">
        <f t="shared" si="104"/>
        <v>#REF!</v>
      </c>
      <c r="AL236" s="164" t="e">
        <f t="shared" si="99"/>
        <v>#REF!</v>
      </c>
      <c r="AM236" s="284" t="e">
        <f t="shared" si="100"/>
        <v>#REF!</v>
      </c>
      <c r="AN236" s="232"/>
      <c r="AO236" s="232"/>
      <c r="AP236" s="232"/>
      <c r="AQ236" s="232"/>
      <c r="AR236" s="232"/>
      <c r="AS236" s="232"/>
      <c r="AU236" s="335" t="e">
        <f t="shared" si="69"/>
        <v>#REF!</v>
      </c>
      <c r="AV236" s="72" t="e">
        <f t="shared" si="70"/>
        <v>#REF!</v>
      </c>
      <c r="AW236" s="335" t="e">
        <f t="shared" si="52"/>
        <v>#REF!</v>
      </c>
      <c r="AX236" s="336" t="e">
        <f t="shared" si="53"/>
        <v>#REF!</v>
      </c>
      <c r="AY236" s="152" t="e">
        <f t="shared" si="50"/>
        <v>#REF!</v>
      </c>
    </row>
    <row r="237" spans="1:51" s="153" customFormat="1">
      <c r="A237" s="332"/>
      <c r="B237" s="333"/>
      <c r="C237" s="334"/>
      <c r="D237" s="334"/>
      <c r="E237" s="88" t="s">
        <v>17</v>
      </c>
      <c r="F237" s="71" t="s">
        <v>18</v>
      </c>
      <c r="G237" s="69" t="e">
        <f>#REF!</f>
        <v>#REF!</v>
      </c>
      <c r="H237" s="69" t="e">
        <f>#REF!</f>
        <v>#REF!</v>
      </c>
      <c r="I237" s="70" t="e">
        <f>#REF!</f>
        <v>#REF!</v>
      </c>
      <c r="J237" s="70" t="e">
        <f t="shared" si="110"/>
        <v>#REF!</v>
      </c>
      <c r="K237" s="70">
        <v>6533300</v>
      </c>
      <c r="L237" s="70" t="e">
        <f>#REF!+1400000+1400000</f>
        <v>#REF!</v>
      </c>
      <c r="M237" s="70" t="e">
        <f t="shared" si="111"/>
        <v>#REF!</v>
      </c>
      <c r="N237" s="70" t="e">
        <f t="shared" si="112"/>
        <v>#REF!</v>
      </c>
      <c r="O237" s="70"/>
      <c r="P237" s="70" t="e">
        <f t="shared" si="113"/>
        <v>#REF!</v>
      </c>
      <c r="Q237" s="70"/>
      <c r="R237" s="70"/>
      <c r="S237" s="70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  <c r="AI237" s="71"/>
      <c r="AJ237" s="374"/>
      <c r="AK237" s="284" t="e">
        <f t="shared" si="104"/>
        <v>#REF!</v>
      </c>
      <c r="AL237" s="164" t="e">
        <f t="shared" si="99"/>
        <v>#REF!</v>
      </c>
      <c r="AM237" s="284" t="e">
        <f t="shared" si="100"/>
        <v>#REF!</v>
      </c>
      <c r="AN237" s="232"/>
      <c r="AO237" s="232"/>
      <c r="AP237" s="232"/>
      <c r="AQ237" s="232"/>
      <c r="AR237" s="232"/>
      <c r="AS237" s="232"/>
      <c r="AU237" s="335" t="e">
        <f t="shared" si="69"/>
        <v>#REF!</v>
      </c>
      <c r="AV237" s="72" t="e">
        <f t="shared" si="70"/>
        <v>#REF!</v>
      </c>
      <c r="AW237" s="335" t="e">
        <f t="shared" si="52"/>
        <v>#REF!</v>
      </c>
      <c r="AX237" s="336" t="e">
        <f t="shared" si="53"/>
        <v>#REF!</v>
      </c>
      <c r="AY237" s="152" t="e">
        <f t="shared" si="50"/>
        <v>#REF!</v>
      </c>
    </row>
    <row r="238" spans="1:51" s="153" customFormat="1">
      <c r="A238" s="332"/>
      <c r="B238" s="333"/>
      <c r="C238" s="334"/>
      <c r="D238" s="334"/>
      <c r="E238" s="88"/>
      <c r="F238" s="71"/>
      <c r="G238" s="69"/>
      <c r="H238" s="69"/>
      <c r="I238" s="70"/>
      <c r="J238" s="70"/>
      <c r="K238" s="70"/>
      <c r="L238" s="70"/>
      <c r="M238" s="70"/>
      <c r="N238" s="70"/>
      <c r="O238" s="70"/>
      <c r="P238" s="70"/>
      <c r="Q238" s="70"/>
      <c r="R238" s="70"/>
      <c r="S238" s="70"/>
      <c r="T238" s="70"/>
      <c r="U238" s="70"/>
      <c r="V238" s="70"/>
      <c r="W238" s="70"/>
      <c r="X238" s="70"/>
      <c r="Y238" s="70"/>
      <c r="Z238" s="70"/>
      <c r="AA238" s="70"/>
      <c r="AB238" s="70"/>
      <c r="AC238" s="70"/>
      <c r="AD238" s="70"/>
      <c r="AE238" s="70"/>
      <c r="AF238" s="70"/>
      <c r="AG238" s="70"/>
      <c r="AH238" s="70"/>
      <c r="AI238" s="71"/>
      <c r="AJ238" s="374"/>
      <c r="AK238" s="284"/>
      <c r="AL238" s="164"/>
      <c r="AM238" s="284"/>
      <c r="AN238" s="232"/>
      <c r="AO238" s="232"/>
      <c r="AP238" s="232"/>
      <c r="AQ238" s="232"/>
      <c r="AR238" s="232"/>
      <c r="AS238" s="232"/>
      <c r="AU238" s="335"/>
      <c r="AV238" s="72"/>
      <c r="AW238" s="335"/>
      <c r="AX238" s="336"/>
      <c r="AY238" s="152"/>
    </row>
    <row r="239" spans="1:51" s="153" customFormat="1">
      <c r="A239" s="332"/>
      <c r="B239" s="333"/>
      <c r="C239" s="334"/>
      <c r="D239" s="334"/>
      <c r="E239" s="88"/>
      <c r="F239" s="71"/>
      <c r="G239" s="69"/>
      <c r="H239" s="69"/>
      <c r="I239" s="70"/>
      <c r="J239" s="70"/>
      <c r="K239" s="70"/>
      <c r="L239" s="70"/>
      <c r="M239" s="70"/>
      <c r="N239" s="70"/>
      <c r="O239" s="70"/>
      <c r="P239" s="70"/>
      <c r="Q239" s="70"/>
      <c r="R239" s="70"/>
      <c r="S239" s="70"/>
      <c r="T239" s="70"/>
      <c r="U239" s="70"/>
      <c r="V239" s="70"/>
      <c r="W239" s="70"/>
      <c r="X239" s="70"/>
      <c r="Y239" s="70"/>
      <c r="Z239" s="70"/>
      <c r="AA239" s="70"/>
      <c r="AB239" s="70"/>
      <c r="AC239" s="70"/>
      <c r="AD239" s="70"/>
      <c r="AE239" s="70"/>
      <c r="AF239" s="70"/>
      <c r="AG239" s="70"/>
      <c r="AH239" s="70"/>
      <c r="AI239" s="71"/>
      <c r="AJ239" s="374"/>
      <c r="AK239" s="284"/>
      <c r="AL239" s="164"/>
      <c r="AM239" s="284"/>
      <c r="AN239" s="232"/>
      <c r="AO239" s="232"/>
      <c r="AP239" s="232"/>
      <c r="AQ239" s="232"/>
      <c r="AR239" s="232"/>
      <c r="AS239" s="232"/>
      <c r="AU239" s="335"/>
      <c r="AV239" s="72"/>
      <c r="AW239" s="335"/>
      <c r="AX239" s="336"/>
      <c r="AY239" s="152"/>
    </row>
    <row r="240" spans="1:51" s="153" customFormat="1">
      <c r="A240" s="360"/>
      <c r="B240" s="177"/>
      <c r="C240" s="177"/>
      <c r="D240" s="177"/>
      <c r="E240" s="177"/>
      <c r="F240" s="177"/>
      <c r="G240" s="178"/>
      <c r="H240" s="178"/>
      <c r="I240" s="179"/>
      <c r="J240" s="179"/>
      <c r="K240" s="179"/>
      <c r="L240" s="179"/>
      <c r="M240" s="179"/>
      <c r="N240" s="179"/>
      <c r="O240" s="179"/>
      <c r="P240" s="179"/>
      <c r="Q240" s="179"/>
      <c r="R240" s="179"/>
      <c r="S240" s="179"/>
      <c r="T240" s="179"/>
      <c r="U240" s="179"/>
      <c r="V240" s="179"/>
      <c r="W240" s="179"/>
      <c r="X240" s="179"/>
      <c r="Y240" s="179"/>
      <c r="Z240" s="179"/>
      <c r="AA240" s="179"/>
      <c r="AB240" s="179"/>
      <c r="AC240" s="179"/>
      <c r="AD240" s="179"/>
      <c r="AE240" s="179"/>
      <c r="AF240" s="179"/>
      <c r="AG240" s="179"/>
      <c r="AH240" s="179"/>
      <c r="AI240" s="177"/>
      <c r="AJ240" s="374"/>
      <c r="AK240" s="284"/>
      <c r="AL240" s="164"/>
      <c r="AM240" s="284"/>
      <c r="AN240" s="232"/>
      <c r="AO240" s="232"/>
      <c r="AP240" s="232"/>
      <c r="AQ240" s="232"/>
      <c r="AR240" s="232"/>
      <c r="AS240" s="232"/>
      <c r="AU240" s="335"/>
      <c r="AV240" s="72"/>
      <c r="AW240" s="335"/>
      <c r="AX240" s="336"/>
      <c r="AY240" s="152"/>
    </row>
    <row r="241" spans="1:51" s="153" customFormat="1">
      <c r="A241" s="361"/>
      <c r="B241" s="232"/>
      <c r="C241" s="232"/>
      <c r="D241" s="232"/>
      <c r="E241" s="232"/>
      <c r="F241" s="232"/>
      <c r="G241" s="233"/>
      <c r="H241" s="233"/>
      <c r="I241" s="234"/>
      <c r="J241" s="234"/>
      <c r="K241" s="234"/>
      <c r="L241" s="234"/>
      <c r="M241" s="234"/>
      <c r="N241" s="234"/>
      <c r="O241" s="234"/>
      <c r="P241" s="234"/>
      <c r="Q241" s="234"/>
      <c r="R241" s="234"/>
      <c r="S241" s="234"/>
      <c r="T241" s="234"/>
      <c r="U241" s="234"/>
      <c r="V241" s="234"/>
      <c r="W241" s="234"/>
      <c r="X241" s="234"/>
      <c r="Y241" s="234"/>
      <c r="Z241" s="234"/>
      <c r="AA241" s="234"/>
      <c r="AB241" s="234"/>
      <c r="AC241" s="234"/>
      <c r="AD241" s="234"/>
      <c r="AE241" s="234"/>
      <c r="AF241" s="234"/>
      <c r="AG241" s="234"/>
      <c r="AH241" s="234"/>
      <c r="AI241" s="232"/>
      <c r="AJ241" s="374"/>
      <c r="AK241" s="284"/>
      <c r="AL241" s="164"/>
      <c r="AM241" s="284"/>
      <c r="AN241" s="232"/>
      <c r="AO241" s="232"/>
      <c r="AP241" s="232"/>
      <c r="AQ241" s="232"/>
      <c r="AR241" s="232"/>
      <c r="AS241" s="232"/>
      <c r="AU241" s="335"/>
      <c r="AV241" s="72"/>
      <c r="AW241" s="335"/>
      <c r="AX241" s="336"/>
      <c r="AY241" s="152"/>
    </row>
    <row r="242" spans="1:51" s="153" customFormat="1">
      <c r="A242" s="361"/>
      <c r="B242" s="232"/>
      <c r="C242" s="232"/>
      <c r="D242" s="232"/>
      <c r="E242" s="232"/>
      <c r="F242" s="232"/>
      <c r="G242" s="233"/>
      <c r="H242" s="233"/>
      <c r="I242" s="234"/>
      <c r="J242" s="234"/>
      <c r="K242" s="234"/>
      <c r="L242" s="234"/>
      <c r="M242" s="234"/>
      <c r="N242" s="234"/>
      <c r="O242" s="234"/>
      <c r="P242" s="234"/>
      <c r="Q242" s="234"/>
      <c r="R242" s="234"/>
      <c r="S242" s="234"/>
      <c r="T242" s="234"/>
      <c r="U242" s="234"/>
      <c r="V242" s="234"/>
      <c r="W242" s="234"/>
      <c r="X242" s="234"/>
      <c r="Y242" s="234"/>
      <c r="Z242" s="234"/>
      <c r="AA242" s="234"/>
      <c r="AB242" s="234"/>
      <c r="AC242" s="234"/>
      <c r="AD242" s="234"/>
      <c r="AE242" s="234"/>
      <c r="AF242" s="234"/>
      <c r="AG242" s="234"/>
      <c r="AH242" s="234"/>
      <c r="AI242" s="232"/>
      <c r="AJ242" s="374"/>
      <c r="AK242" s="284"/>
      <c r="AL242" s="164"/>
      <c r="AM242" s="284"/>
      <c r="AN242" s="232"/>
      <c r="AO242" s="232"/>
      <c r="AP242" s="232"/>
      <c r="AQ242" s="232"/>
      <c r="AR242" s="232"/>
      <c r="AS242" s="232"/>
      <c r="AU242" s="335"/>
      <c r="AV242" s="72"/>
      <c r="AW242" s="335"/>
      <c r="AX242" s="336"/>
      <c r="AY242" s="152"/>
    </row>
    <row r="243" spans="1:51" s="153" customFormat="1">
      <c r="A243" s="361"/>
      <c r="B243" s="232"/>
      <c r="C243" s="232"/>
      <c r="D243" s="232"/>
      <c r="E243" s="232"/>
      <c r="F243" s="232"/>
      <c r="G243" s="233"/>
      <c r="H243" s="233"/>
      <c r="I243" s="234"/>
      <c r="J243" s="234"/>
      <c r="K243" s="234"/>
      <c r="L243" s="234"/>
      <c r="M243" s="234"/>
      <c r="N243" s="234"/>
      <c r="O243" s="234"/>
      <c r="P243" s="234"/>
      <c r="Q243" s="234"/>
      <c r="R243" s="234"/>
      <c r="S243" s="234"/>
      <c r="T243" s="234"/>
      <c r="U243" s="234"/>
      <c r="V243" s="234"/>
      <c r="W243" s="234"/>
      <c r="X243" s="234"/>
      <c r="Y243" s="234"/>
      <c r="Z243" s="234"/>
      <c r="AA243" s="234"/>
      <c r="AB243" s="234"/>
      <c r="AC243" s="234"/>
      <c r="AD243" s="234"/>
      <c r="AE243" s="234"/>
      <c r="AF243" s="234"/>
      <c r="AG243" s="234"/>
      <c r="AH243" s="234"/>
      <c r="AI243" s="232"/>
      <c r="AJ243" s="374"/>
      <c r="AK243" s="284"/>
      <c r="AL243" s="164"/>
      <c r="AM243" s="284"/>
      <c r="AN243" s="232"/>
      <c r="AO243" s="232"/>
      <c r="AP243" s="232"/>
      <c r="AQ243" s="232"/>
      <c r="AR243" s="232"/>
      <c r="AS243" s="232"/>
      <c r="AU243" s="335"/>
      <c r="AV243" s="72"/>
      <c r="AW243" s="335"/>
      <c r="AX243" s="336"/>
      <c r="AY243" s="152"/>
    </row>
    <row r="244" spans="1:51" s="153" customFormat="1">
      <c r="A244" s="361"/>
      <c r="B244" s="232"/>
      <c r="C244" s="232"/>
      <c r="D244" s="232"/>
      <c r="E244" s="232"/>
      <c r="F244" s="232"/>
      <c r="G244" s="233"/>
      <c r="H244" s="233"/>
      <c r="I244" s="234"/>
      <c r="J244" s="234"/>
      <c r="K244" s="234"/>
      <c r="L244" s="234"/>
      <c r="M244" s="234"/>
      <c r="N244" s="234"/>
      <c r="O244" s="234"/>
      <c r="P244" s="234"/>
      <c r="Q244" s="234"/>
      <c r="R244" s="234"/>
      <c r="S244" s="234"/>
      <c r="T244" s="234"/>
      <c r="U244" s="234"/>
      <c r="V244" s="234"/>
      <c r="W244" s="234"/>
      <c r="X244" s="234"/>
      <c r="Y244" s="234"/>
      <c r="Z244" s="234"/>
      <c r="AA244" s="234"/>
      <c r="AB244" s="234"/>
      <c r="AC244" s="234"/>
      <c r="AD244" s="234"/>
      <c r="AE244" s="234"/>
      <c r="AF244" s="234"/>
      <c r="AG244" s="234"/>
      <c r="AH244" s="234"/>
      <c r="AI244" s="232"/>
      <c r="AJ244" s="374"/>
      <c r="AK244" s="284"/>
      <c r="AL244" s="164"/>
      <c r="AM244" s="284"/>
      <c r="AN244" s="232"/>
      <c r="AO244" s="232"/>
      <c r="AP244" s="232"/>
      <c r="AQ244" s="232"/>
      <c r="AR244" s="232"/>
      <c r="AS244" s="232"/>
      <c r="AU244" s="335"/>
      <c r="AV244" s="72"/>
      <c r="AW244" s="335"/>
      <c r="AX244" s="336"/>
      <c r="AY244" s="152"/>
    </row>
    <row r="245" spans="1:51" s="153" customFormat="1">
      <c r="A245" s="361"/>
      <c r="B245" s="232"/>
      <c r="C245" s="232"/>
      <c r="D245" s="232"/>
      <c r="E245" s="232"/>
      <c r="F245" s="232"/>
      <c r="G245" s="233"/>
      <c r="H245" s="233"/>
      <c r="I245" s="234"/>
      <c r="J245" s="234"/>
      <c r="K245" s="234"/>
      <c r="L245" s="234"/>
      <c r="M245" s="234"/>
      <c r="N245" s="234"/>
      <c r="O245" s="234"/>
      <c r="P245" s="234"/>
      <c r="Q245" s="234"/>
      <c r="R245" s="234"/>
      <c r="S245" s="234"/>
      <c r="T245" s="234"/>
      <c r="U245" s="234"/>
      <c r="V245" s="234"/>
      <c r="W245" s="234"/>
      <c r="X245" s="234"/>
      <c r="Y245" s="234"/>
      <c r="Z245" s="234"/>
      <c r="AA245" s="234"/>
      <c r="AB245" s="234"/>
      <c r="AC245" s="234"/>
      <c r="AD245" s="234"/>
      <c r="AE245" s="234"/>
      <c r="AF245" s="234"/>
      <c r="AG245" s="234"/>
      <c r="AH245" s="234"/>
      <c r="AI245" s="232"/>
      <c r="AJ245" s="374"/>
      <c r="AK245" s="284"/>
      <c r="AL245" s="164"/>
      <c r="AM245" s="284"/>
      <c r="AN245" s="232"/>
      <c r="AO245" s="232"/>
      <c r="AP245" s="232"/>
      <c r="AQ245" s="232"/>
      <c r="AR245" s="232"/>
      <c r="AS245" s="232"/>
      <c r="AU245" s="335"/>
      <c r="AV245" s="72"/>
      <c r="AW245" s="335"/>
      <c r="AX245" s="336"/>
      <c r="AY245" s="152"/>
    </row>
    <row r="246" spans="1:51" s="153" customFormat="1">
      <c r="A246" s="361"/>
      <c r="B246" s="232"/>
      <c r="C246" s="232"/>
      <c r="D246" s="232"/>
      <c r="E246" s="232"/>
      <c r="F246" s="232"/>
      <c r="G246" s="233"/>
      <c r="H246" s="233"/>
      <c r="I246" s="234"/>
      <c r="J246" s="234"/>
      <c r="K246" s="234"/>
      <c r="L246" s="234"/>
      <c r="M246" s="234"/>
      <c r="N246" s="234"/>
      <c r="O246" s="234"/>
      <c r="P246" s="234"/>
      <c r="Q246" s="234"/>
      <c r="R246" s="234"/>
      <c r="S246" s="234"/>
      <c r="T246" s="234"/>
      <c r="U246" s="234"/>
      <c r="V246" s="234"/>
      <c r="W246" s="234"/>
      <c r="X246" s="234"/>
      <c r="Y246" s="234"/>
      <c r="Z246" s="234"/>
      <c r="AA246" s="234"/>
      <c r="AB246" s="234"/>
      <c r="AC246" s="234"/>
      <c r="AD246" s="234"/>
      <c r="AE246" s="234"/>
      <c r="AF246" s="234"/>
      <c r="AG246" s="234"/>
      <c r="AH246" s="234"/>
      <c r="AI246" s="232"/>
      <c r="AJ246" s="374"/>
      <c r="AK246" s="284"/>
      <c r="AL246" s="164"/>
      <c r="AM246" s="284"/>
      <c r="AN246" s="232"/>
      <c r="AO246" s="232"/>
      <c r="AP246" s="232"/>
      <c r="AQ246" s="232"/>
      <c r="AR246" s="232"/>
      <c r="AS246" s="232"/>
      <c r="AU246" s="335"/>
      <c r="AV246" s="72"/>
      <c r="AW246" s="335"/>
      <c r="AX246" s="336"/>
      <c r="AY246" s="152"/>
    </row>
    <row r="247" spans="1:51" s="153" customFormat="1">
      <c r="A247" s="361"/>
      <c r="B247" s="232"/>
      <c r="C247" s="232"/>
      <c r="D247" s="232"/>
      <c r="E247" s="232"/>
      <c r="F247" s="232"/>
      <c r="G247" s="233"/>
      <c r="H247" s="233"/>
      <c r="I247" s="234"/>
      <c r="J247" s="234"/>
      <c r="K247" s="234"/>
      <c r="L247" s="234"/>
      <c r="M247" s="234"/>
      <c r="N247" s="234"/>
      <c r="O247" s="234"/>
      <c r="P247" s="234"/>
      <c r="Q247" s="234"/>
      <c r="R247" s="234"/>
      <c r="S247" s="234"/>
      <c r="T247" s="234"/>
      <c r="U247" s="234"/>
      <c r="V247" s="234"/>
      <c r="W247" s="234"/>
      <c r="X247" s="234"/>
      <c r="Y247" s="234"/>
      <c r="Z247" s="234"/>
      <c r="AA247" s="234"/>
      <c r="AB247" s="234"/>
      <c r="AC247" s="234"/>
      <c r="AD247" s="234"/>
      <c r="AE247" s="234"/>
      <c r="AF247" s="234"/>
      <c r="AG247" s="234"/>
      <c r="AH247" s="234"/>
      <c r="AI247" s="232"/>
      <c r="AJ247" s="374"/>
      <c r="AK247" s="284"/>
      <c r="AL247" s="164"/>
      <c r="AM247" s="284"/>
      <c r="AN247" s="232"/>
      <c r="AO247" s="232"/>
      <c r="AP247" s="232"/>
      <c r="AQ247" s="232"/>
      <c r="AR247" s="232"/>
      <c r="AS247" s="232"/>
      <c r="AU247" s="335"/>
      <c r="AV247" s="72"/>
      <c r="AW247" s="335"/>
      <c r="AX247" s="336"/>
      <c r="AY247" s="152"/>
    </row>
    <row r="248" spans="1:51" s="153" customFormat="1">
      <c r="A248" s="361"/>
      <c r="B248" s="232"/>
      <c r="C248" s="232"/>
      <c r="D248" s="232"/>
      <c r="E248" s="232"/>
      <c r="F248" s="232"/>
      <c r="G248" s="233"/>
      <c r="H248" s="233"/>
      <c r="I248" s="234"/>
      <c r="J248" s="234"/>
      <c r="K248" s="234"/>
      <c r="L248" s="234"/>
      <c r="M248" s="234"/>
      <c r="N248" s="234"/>
      <c r="O248" s="234"/>
      <c r="P248" s="234"/>
      <c r="Q248" s="234"/>
      <c r="R248" s="234"/>
      <c r="S248" s="234"/>
      <c r="T248" s="234"/>
      <c r="U248" s="234"/>
      <c r="V248" s="234"/>
      <c r="W248" s="234"/>
      <c r="X248" s="234"/>
      <c r="Y248" s="234"/>
      <c r="Z248" s="234"/>
      <c r="AA248" s="234"/>
      <c r="AB248" s="234"/>
      <c r="AC248" s="234"/>
      <c r="AD248" s="234"/>
      <c r="AE248" s="234"/>
      <c r="AF248" s="234"/>
      <c r="AG248" s="234"/>
      <c r="AH248" s="234"/>
      <c r="AI248" s="232"/>
      <c r="AJ248" s="374"/>
      <c r="AK248" s="284"/>
      <c r="AL248" s="164"/>
      <c r="AM248" s="284"/>
      <c r="AN248" s="232"/>
      <c r="AO248" s="232"/>
      <c r="AP248" s="232"/>
      <c r="AQ248" s="232"/>
      <c r="AR248" s="232"/>
      <c r="AS248" s="232"/>
      <c r="AU248" s="335"/>
      <c r="AV248" s="72"/>
      <c r="AW248" s="335"/>
      <c r="AX248" s="336"/>
      <c r="AY248" s="152"/>
    </row>
    <row r="249" spans="1:51" s="153" customFormat="1">
      <c r="A249" s="361"/>
      <c r="B249" s="232"/>
      <c r="C249" s="232"/>
      <c r="D249" s="232"/>
      <c r="E249" s="232"/>
      <c r="F249" s="232"/>
      <c r="G249" s="233"/>
      <c r="H249" s="233"/>
      <c r="I249" s="234"/>
      <c r="J249" s="234"/>
      <c r="K249" s="234"/>
      <c r="L249" s="234"/>
      <c r="M249" s="234"/>
      <c r="N249" s="234"/>
      <c r="O249" s="234"/>
      <c r="P249" s="234"/>
      <c r="Q249" s="234"/>
      <c r="R249" s="234"/>
      <c r="S249" s="234"/>
      <c r="T249" s="234"/>
      <c r="U249" s="234"/>
      <c r="V249" s="234"/>
      <c r="W249" s="234"/>
      <c r="X249" s="234"/>
      <c r="Y249" s="234"/>
      <c r="Z249" s="234"/>
      <c r="AA249" s="234"/>
      <c r="AB249" s="234"/>
      <c r="AC249" s="234"/>
      <c r="AD249" s="234"/>
      <c r="AE249" s="234"/>
      <c r="AF249" s="234"/>
      <c r="AG249" s="234"/>
      <c r="AH249" s="234"/>
      <c r="AI249" s="232"/>
      <c r="AJ249" s="374"/>
      <c r="AK249" s="284"/>
      <c r="AL249" s="164"/>
      <c r="AM249" s="284"/>
      <c r="AN249" s="232"/>
      <c r="AO249" s="232"/>
      <c r="AP249" s="232"/>
      <c r="AQ249" s="232"/>
      <c r="AR249" s="232"/>
      <c r="AS249" s="232"/>
      <c r="AU249" s="335"/>
      <c r="AV249" s="72"/>
      <c r="AW249" s="335"/>
      <c r="AX249" s="336"/>
      <c r="AY249" s="152"/>
    </row>
    <row r="250" spans="1:51" s="153" customFormat="1">
      <c r="A250" s="361"/>
      <c r="B250" s="232"/>
      <c r="C250" s="232"/>
      <c r="D250" s="232"/>
      <c r="E250" s="232"/>
      <c r="F250" s="232"/>
      <c r="G250" s="233"/>
      <c r="H250" s="233"/>
      <c r="I250" s="234"/>
      <c r="J250" s="234"/>
      <c r="K250" s="234"/>
      <c r="L250" s="234"/>
      <c r="M250" s="234"/>
      <c r="N250" s="234"/>
      <c r="O250" s="234"/>
      <c r="P250" s="234"/>
      <c r="Q250" s="234"/>
      <c r="R250" s="234"/>
      <c r="S250" s="234"/>
      <c r="T250" s="234"/>
      <c r="U250" s="234"/>
      <c r="V250" s="234"/>
      <c r="W250" s="234"/>
      <c r="X250" s="234"/>
      <c r="Y250" s="234"/>
      <c r="Z250" s="234"/>
      <c r="AA250" s="234"/>
      <c r="AB250" s="234"/>
      <c r="AC250" s="234"/>
      <c r="AD250" s="234"/>
      <c r="AE250" s="234"/>
      <c r="AF250" s="234"/>
      <c r="AG250" s="234"/>
      <c r="AH250" s="234"/>
      <c r="AI250" s="232"/>
      <c r="AJ250" s="374"/>
      <c r="AK250" s="284"/>
      <c r="AL250" s="164"/>
      <c r="AM250" s="284"/>
      <c r="AN250" s="232"/>
      <c r="AO250" s="232"/>
      <c r="AP250" s="232"/>
      <c r="AQ250" s="232"/>
      <c r="AR250" s="232"/>
      <c r="AS250" s="232"/>
      <c r="AU250" s="335"/>
      <c r="AV250" s="72"/>
      <c r="AW250" s="335"/>
      <c r="AX250" s="336"/>
      <c r="AY250" s="152"/>
    </row>
    <row r="251" spans="1:51" s="153" customFormat="1">
      <c r="A251" s="361"/>
      <c r="B251" s="232"/>
      <c r="C251" s="232"/>
      <c r="D251" s="232"/>
      <c r="E251" s="232"/>
      <c r="F251" s="232"/>
      <c r="G251" s="233"/>
      <c r="H251" s="233"/>
      <c r="I251" s="234"/>
      <c r="J251" s="234"/>
      <c r="K251" s="234"/>
      <c r="L251" s="234"/>
      <c r="M251" s="234"/>
      <c r="N251" s="234"/>
      <c r="O251" s="234"/>
      <c r="P251" s="234"/>
      <c r="Q251" s="234"/>
      <c r="R251" s="234"/>
      <c r="S251" s="234"/>
      <c r="T251" s="234"/>
      <c r="U251" s="234"/>
      <c r="V251" s="234"/>
      <c r="W251" s="234"/>
      <c r="X251" s="234"/>
      <c r="Y251" s="234"/>
      <c r="Z251" s="234"/>
      <c r="AA251" s="234"/>
      <c r="AB251" s="234"/>
      <c r="AC251" s="234"/>
      <c r="AD251" s="234"/>
      <c r="AE251" s="234"/>
      <c r="AF251" s="234"/>
      <c r="AG251" s="234"/>
      <c r="AH251" s="234"/>
      <c r="AI251" s="232"/>
      <c r="AJ251" s="374"/>
      <c r="AK251" s="284"/>
      <c r="AL251" s="164"/>
      <c r="AM251" s="284"/>
      <c r="AN251" s="232"/>
      <c r="AO251" s="232"/>
      <c r="AP251" s="232"/>
      <c r="AQ251" s="232"/>
      <c r="AR251" s="232"/>
      <c r="AS251" s="232"/>
      <c r="AU251" s="335"/>
      <c r="AV251" s="72"/>
      <c r="AW251" s="335"/>
      <c r="AX251" s="336"/>
      <c r="AY251" s="152"/>
    </row>
    <row r="252" spans="1:51" s="153" customFormat="1">
      <c r="A252" s="361"/>
      <c r="B252" s="232"/>
      <c r="C252" s="232"/>
      <c r="D252" s="232"/>
      <c r="E252" s="232"/>
      <c r="F252" s="232"/>
      <c r="G252" s="233"/>
      <c r="H252" s="233"/>
      <c r="I252" s="234"/>
      <c r="J252" s="234"/>
      <c r="K252" s="234"/>
      <c r="L252" s="234"/>
      <c r="M252" s="234"/>
      <c r="N252" s="234"/>
      <c r="O252" s="234"/>
      <c r="P252" s="234"/>
      <c r="Q252" s="234"/>
      <c r="R252" s="234"/>
      <c r="S252" s="234"/>
      <c r="T252" s="234"/>
      <c r="U252" s="234"/>
      <c r="V252" s="234"/>
      <c r="W252" s="234"/>
      <c r="X252" s="234"/>
      <c r="Y252" s="234"/>
      <c r="Z252" s="234"/>
      <c r="AA252" s="234"/>
      <c r="AB252" s="234"/>
      <c r="AC252" s="234"/>
      <c r="AD252" s="234"/>
      <c r="AE252" s="234"/>
      <c r="AF252" s="234"/>
      <c r="AG252" s="234"/>
      <c r="AH252" s="234"/>
      <c r="AI252" s="232"/>
      <c r="AJ252" s="374"/>
      <c r="AK252" s="284"/>
      <c r="AL252" s="164"/>
      <c r="AM252" s="284"/>
      <c r="AN252" s="232"/>
      <c r="AO252" s="232"/>
      <c r="AP252" s="232"/>
      <c r="AQ252" s="232"/>
      <c r="AR252" s="232"/>
      <c r="AS252" s="232"/>
      <c r="AU252" s="335"/>
      <c r="AV252" s="72"/>
      <c r="AW252" s="335"/>
      <c r="AX252" s="336"/>
      <c r="AY252" s="152"/>
    </row>
    <row r="253" spans="1:51" s="153" customFormat="1">
      <c r="A253" s="361"/>
      <c r="B253" s="232"/>
      <c r="C253" s="232"/>
      <c r="D253" s="232"/>
      <c r="E253" s="232"/>
      <c r="F253" s="232"/>
      <c r="G253" s="233"/>
      <c r="H253" s="233"/>
      <c r="I253" s="234"/>
      <c r="J253" s="234"/>
      <c r="K253" s="234"/>
      <c r="L253" s="234"/>
      <c r="M253" s="234"/>
      <c r="N253" s="234"/>
      <c r="O253" s="234"/>
      <c r="P253" s="234"/>
      <c r="Q253" s="234"/>
      <c r="R253" s="234"/>
      <c r="S253" s="234"/>
      <c r="T253" s="234"/>
      <c r="U253" s="234"/>
      <c r="V253" s="234"/>
      <c r="W253" s="234"/>
      <c r="X253" s="234"/>
      <c r="Y253" s="234"/>
      <c r="Z253" s="234"/>
      <c r="AA253" s="234"/>
      <c r="AB253" s="234"/>
      <c r="AC253" s="234"/>
      <c r="AD253" s="234"/>
      <c r="AE253" s="234"/>
      <c r="AF253" s="234"/>
      <c r="AG253" s="234"/>
      <c r="AH253" s="234"/>
      <c r="AI253" s="232"/>
      <c r="AJ253" s="374"/>
      <c r="AK253" s="284"/>
      <c r="AL253" s="164"/>
      <c r="AM253" s="284"/>
      <c r="AN253" s="232"/>
      <c r="AO253" s="232"/>
      <c r="AP253" s="232"/>
      <c r="AQ253" s="232"/>
      <c r="AR253" s="232"/>
      <c r="AS253" s="232"/>
      <c r="AU253" s="335"/>
      <c r="AV253" s="72"/>
      <c r="AW253" s="335"/>
      <c r="AX253" s="336"/>
      <c r="AY253" s="152"/>
    </row>
    <row r="254" spans="1:51" s="153" customFormat="1">
      <c r="A254" s="361"/>
      <c r="B254" s="232"/>
      <c r="C254" s="232"/>
      <c r="D254" s="232"/>
      <c r="E254" s="232"/>
      <c r="F254" s="232"/>
      <c r="G254" s="233"/>
      <c r="H254" s="233"/>
      <c r="I254" s="234"/>
      <c r="J254" s="234"/>
      <c r="K254" s="234"/>
      <c r="L254" s="234"/>
      <c r="M254" s="234"/>
      <c r="N254" s="234"/>
      <c r="O254" s="234"/>
      <c r="P254" s="234"/>
      <c r="Q254" s="234"/>
      <c r="R254" s="234"/>
      <c r="S254" s="234"/>
      <c r="T254" s="234"/>
      <c r="U254" s="234"/>
      <c r="V254" s="234"/>
      <c r="W254" s="234"/>
      <c r="X254" s="234"/>
      <c r="Y254" s="234"/>
      <c r="Z254" s="234"/>
      <c r="AA254" s="234"/>
      <c r="AB254" s="234"/>
      <c r="AC254" s="234"/>
      <c r="AD254" s="234"/>
      <c r="AE254" s="234"/>
      <c r="AF254" s="234"/>
      <c r="AG254" s="234"/>
      <c r="AH254" s="234"/>
      <c r="AI254" s="232"/>
      <c r="AJ254" s="374"/>
      <c r="AK254" s="284"/>
      <c r="AL254" s="164"/>
      <c r="AM254" s="284"/>
      <c r="AN254" s="232"/>
      <c r="AO254" s="232"/>
      <c r="AP254" s="232"/>
      <c r="AQ254" s="232"/>
      <c r="AR254" s="232"/>
      <c r="AS254" s="232"/>
      <c r="AU254" s="335"/>
      <c r="AV254" s="72"/>
      <c r="AW254" s="335"/>
      <c r="AX254" s="336"/>
      <c r="AY254" s="152"/>
    </row>
    <row r="255" spans="1:51" s="153" customFormat="1">
      <c r="A255" s="361"/>
      <c r="B255" s="232"/>
      <c r="C255" s="232"/>
      <c r="D255" s="232"/>
      <c r="E255" s="232"/>
      <c r="F255" s="232"/>
      <c r="G255" s="233"/>
      <c r="H255" s="233"/>
      <c r="I255" s="234"/>
      <c r="J255" s="234"/>
      <c r="K255" s="234"/>
      <c r="L255" s="234"/>
      <c r="M255" s="234"/>
      <c r="N255" s="234"/>
      <c r="O255" s="234"/>
      <c r="P255" s="234"/>
      <c r="Q255" s="234"/>
      <c r="R255" s="234"/>
      <c r="S255" s="234"/>
      <c r="T255" s="234"/>
      <c r="U255" s="234"/>
      <c r="V255" s="234"/>
      <c r="W255" s="234"/>
      <c r="X255" s="234"/>
      <c r="Y255" s="234"/>
      <c r="Z255" s="234"/>
      <c r="AA255" s="234"/>
      <c r="AB255" s="234"/>
      <c r="AC255" s="234"/>
      <c r="AD255" s="234"/>
      <c r="AE255" s="234"/>
      <c r="AF255" s="234"/>
      <c r="AG255" s="234"/>
      <c r="AH255" s="234"/>
      <c r="AI255" s="232"/>
      <c r="AJ255" s="374"/>
      <c r="AK255" s="284"/>
      <c r="AL255" s="164"/>
      <c r="AM255" s="284"/>
      <c r="AN255" s="232"/>
      <c r="AO255" s="232"/>
      <c r="AP255" s="232"/>
      <c r="AQ255" s="232"/>
      <c r="AR255" s="232"/>
      <c r="AS255" s="232"/>
      <c r="AU255" s="335"/>
      <c r="AV255" s="72"/>
      <c r="AW255" s="335"/>
      <c r="AX255" s="336"/>
      <c r="AY255" s="152"/>
    </row>
    <row r="256" spans="1:51" s="153" customFormat="1">
      <c r="A256" s="361"/>
      <c r="B256" s="232"/>
      <c r="C256" s="232"/>
      <c r="D256" s="232"/>
      <c r="E256" s="232"/>
      <c r="F256" s="232"/>
      <c r="G256" s="233"/>
      <c r="H256" s="233"/>
      <c r="I256" s="234"/>
      <c r="J256" s="234"/>
      <c r="K256" s="234"/>
      <c r="L256" s="234"/>
      <c r="M256" s="234"/>
      <c r="N256" s="234"/>
      <c r="O256" s="234"/>
      <c r="P256" s="234"/>
      <c r="Q256" s="234"/>
      <c r="R256" s="234"/>
      <c r="S256" s="234"/>
      <c r="T256" s="234"/>
      <c r="U256" s="234"/>
      <c r="V256" s="234"/>
      <c r="W256" s="234"/>
      <c r="X256" s="234"/>
      <c r="Y256" s="234"/>
      <c r="Z256" s="234"/>
      <c r="AA256" s="234"/>
      <c r="AB256" s="234"/>
      <c r="AC256" s="234"/>
      <c r="AD256" s="234"/>
      <c r="AE256" s="234"/>
      <c r="AF256" s="234"/>
      <c r="AG256" s="234"/>
      <c r="AH256" s="234"/>
      <c r="AI256" s="232"/>
      <c r="AJ256" s="374"/>
      <c r="AK256" s="284"/>
      <c r="AL256" s="164"/>
      <c r="AM256" s="284"/>
      <c r="AN256" s="232"/>
      <c r="AO256" s="232"/>
      <c r="AP256" s="232"/>
      <c r="AQ256" s="232"/>
      <c r="AR256" s="232"/>
      <c r="AS256" s="232"/>
      <c r="AU256" s="335"/>
      <c r="AV256" s="72"/>
      <c r="AW256" s="335"/>
      <c r="AX256" s="336"/>
      <c r="AY256" s="152"/>
    </row>
    <row r="257" spans="1:51" s="153" customFormat="1">
      <c r="A257" s="361"/>
      <c r="B257" s="232"/>
      <c r="C257" s="232"/>
      <c r="D257" s="232"/>
      <c r="E257" s="232"/>
      <c r="F257" s="232"/>
      <c r="G257" s="233"/>
      <c r="H257" s="233"/>
      <c r="I257" s="234"/>
      <c r="J257" s="234"/>
      <c r="K257" s="234"/>
      <c r="L257" s="234"/>
      <c r="M257" s="234"/>
      <c r="N257" s="234"/>
      <c r="O257" s="234"/>
      <c r="P257" s="234"/>
      <c r="Q257" s="234"/>
      <c r="R257" s="234"/>
      <c r="S257" s="234"/>
      <c r="T257" s="234"/>
      <c r="U257" s="234"/>
      <c r="V257" s="234"/>
      <c r="W257" s="234"/>
      <c r="X257" s="234"/>
      <c r="Y257" s="234"/>
      <c r="Z257" s="234"/>
      <c r="AA257" s="234"/>
      <c r="AB257" s="234"/>
      <c r="AC257" s="234"/>
      <c r="AD257" s="234"/>
      <c r="AE257" s="234"/>
      <c r="AF257" s="234"/>
      <c r="AG257" s="234"/>
      <c r="AH257" s="234"/>
      <c r="AI257" s="232"/>
      <c r="AJ257" s="374"/>
      <c r="AK257" s="284"/>
      <c r="AL257" s="164"/>
      <c r="AM257" s="284"/>
      <c r="AN257" s="232"/>
      <c r="AO257" s="232"/>
      <c r="AP257" s="232"/>
      <c r="AQ257" s="232"/>
      <c r="AR257" s="232"/>
      <c r="AS257" s="232"/>
      <c r="AU257" s="335"/>
      <c r="AV257" s="72"/>
      <c r="AW257" s="335"/>
      <c r="AX257" s="336"/>
      <c r="AY257" s="152"/>
    </row>
    <row r="258" spans="1:51" s="153" customFormat="1">
      <c r="A258" s="361"/>
      <c r="B258" s="232"/>
      <c r="C258" s="232"/>
      <c r="D258" s="232"/>
      <c r="E258" s="232"/>
      <c r="F258" s="232"/>
      <c r="G258" s="233"/>
      <c r="H258" s="233"/>
      <c r="I258" s="234"/>
      <c r="J258" s="234"/>
      <c r="K258" s="234"/>
      <c r="L258" s="234"/>
      <c r="M258" s="234"/>
      <c r="N258" s="234"/>
      <c r="O258" s="234"/>
      <c r="P258" s="234"/>
      <c r="Q258" s="234"/>
      <c r="R258" s="234"/>
      <c r="S258" s="234"/>
      <c r="T258" s="234"/>
      <c r="U258" s="234"/>
      <c r="V258" s="234"/>
      <c r="W258" s="234"/>
      <c r="X258" s="234"/>
      <c r="Y258" s="234"/>
      <c r="Z258" s="234"/>
      <c r="AA258" s="234"/>
      <c r="AB258" s="234"/>
      <c r="AC258" s="234"/>
      <c r="AD258" s="234"/>
      <c r="AE258" s="234"/>
      <c r="AF258" s="234"/>
      <c r="AG258" s="234"/>
      <c r="AH258" s="234"/>
      <c r="AI258" s="232"/>
      <c r="AJ258" s="374"/>
      <c r="AK258" s="284"/>
      <c r="AL258" s="164"/>
      <c r="AM258" s="284"/>
      <c r="AN258" s="232"/>
      <c r="AO258" s="232"/>
      <c r="AP258" s="232"/>
      <c r="AQ258" s="232"/>
      <c r="AR258" s="232"/>
      <c r="AS258" s="232"/>
      <c r="AU258" s="335"/>
      <c r="AV258" s="72"/>
      <c r="AW258" s="335"/>
      <c r="AX258" s="336"/>
      <c r="AY258" s="152"/>
    </row>
    <row r="259" spans="1:51" s="153" customFormat="1">
      <c r="A259" s="361"/>
      <c r="B259" s="232"/>
      <c r="C259" s="232"/>
      <c r="D259" s="232"/>
      <c r="E259" s="232"/>
      <c r="F259" s="232"/>
      <c r="G259" s="233"/>
      <c r="H259" s="233"/>
      <c r="I259" s="234"/>
      <c r="J259" s="234"/>
      <c r="K259" s="234"/>
      <c r="L259" s="234"/>
      <c r="M259" s="234"/>
      <c r="N259" s="234"/>
      <c r="O259" s="234"/>
      <c r="P259" s="234"/>
      <c r="Q259" s="234"/>
      <c r="R259" s="234"/>
      <c r="S259" s="234"/>
      <c r="T259" s="234"/>
      <c r="U259" s="234"/>
      <c r="V259" s="234"/>
      <c r="W259" s="234"/>
      <c r="X259" s="234"/>
      <c r="Y259" s="234"/>
      <c r="Z259" s="234"/>
      <c r="AA259" s="234"/>
      <c r="AB259" s="234"/>
      <c r="AC259" s="234"/>
      <c r="AD259" s="234"/>
      <c r="AE259" s="234"/>
      <c r="AF259" s="234"/>
      <c r="AG259" s="234"/>
      <c r="AH259" s="234"/>
      <c r="AI259" s="232"/>
      <c r="AJ259" s="374"/>
      <c r="AK259" s="284"/>
      <c r="AL259" s="164"/>
      <c r="AM259" s="284"/>
      <c r="AN259" s="232"/>
      <c r="AO259" s="232"/>
      <c r="AP259" s="232"/>
      <c r="AQ259" s="232"/>
      <c r="AR259" s="232"/>
      <c r="AS259" s="232"/>
      <c r="AU259" s="335"/>
      <c r="AV259" s="72"/>
      <c r="AW259" s="335"/>
      <c r="AX259" s="336"/>
      <c r="AY259" s="152"/>
    </row>
    <row r="260" spans="1:51" s="153" customFormat="1">
      <c r="A260" s="361"/>
      <c r="B260" s="232"/>
      <c r="C260" s="232"/>
      <c r="D260" s="232"/>
      <c r="E260" s="232"/>
      <c r="F260" s="232"/>
      <c r="G260" s="233"/>
      <c r="H260" s="233"/>
      <c r="I260" s="234"/>
      <c r="J260" s="234"/>
      <c r="K260" s="234"/>
      <c r="L260" s="234"/>
      <c r="M260" s="234"/>
      <c r="N260" s="234"/>
      <c r="O260" s="234"/>
      <c r="P260" s="234"/>
      <c r="Q260" s="234"/>
      <c r="R260" s="234"/>
      <c r="S260" s="234"/>
      <c r="T260" s="234"/>
      <c r="U260" s="234"/>
      <c r="V260" s="234"/>
      <c r="W260" s="234"/>
      <c r="X260" s="234"/>
      <c r="Y260" s="234"/>
      <c r="Z260" s="234"/>
      <c r="AA260" s="234"/>
      <c r="AB260" s="234"/>
      <c r="AC260" s="234"/>
      <c r="AD260" s="234"/>
      <c r="AE260" s="234"/>
      <c r="AF260" s="234"/>
      <c r="AG260" s="234"/>
      <c r="AH260" s="234"/>
      <c r="AI260" s="232"/>
      <c r="AJ260" s="374"/>
      <c r="AK260" s="284"/>
      <c r="AL260" s="164"/>
      <c r="AM260" s="284"/>
      <c r="AN260" s="232"/>
      <c r="AO260" s="232"/>
      <c r="AP260" s="232"/>
      <c r="AQ260" s="232"/>
      <c r="AR260" s="232"/>
      <c r="AS260" s="232"/>
      <c r="AU260" s="335"/>
      <c r="AV260" s="72"/>
      <c r="AW260" s="335"/>
      <c r="AX260" s="336"/>
      <c r="AY260" s="152"/>
    </row>
    <row r="261" spans="1:51" s="153" customFormat="1">
      <c r="A261" s="361"/>
      <c r="B261" s="232"/>
      <c r="C261" s="232"/>
      <c r="D261" s="232"/>
      <c r="E261" s="232"/>
      <c r="F261" s="232"/>
      <c r="G261" s="233"/>
      <c r="H261" s="233"/>
      <c r="I261" s="234"/>
      <c r="J261" s="234"/>
      <c r="K261" s="234"/>
      <c r="L261" s="234"/>
      <c r="M261" s="234"/>
      <c r="N261" s="234"/>
      <c r="O261" s="234"/>
      <c r="P261" s="234"/>
      <c r="Q261" s="234"/>
      <c r="R261" s="234"/>
      <c r="S261" s="234"/>
      <c r="T261" s="234"/>
      <c r="U261" s="234"/>
      <c r="V261" s="234"/>
      <c r="W261" s="234"/>
      <c r="X261" s="234"/>
      <c r="Y261" s="234"/>
      <c r="Z261" s="234"/>
      <c r="AA261" s="234"/>
      <c r="AB261" s="234"/>
      <c r="AC261" s="234"/>
      <c r="AD261" s="234"/>
      <c r="AE261" s="234"/>
      <c r="AF261" s="234"/>
      <c r="AG261" s="234"/>
      <c r="AH261" s="234"/>
      <c r="AI261" s="232"/>
      <c r="AJ261" s="374"/>
      <c r="AK261" s="284"/>
      <c r="AL261" s="164"/>
      <c r="AM261" s="284"/>
      <c r="AN261" s="232"/>
      <c r="AO261" s="232"/>
      <c r="AP261" s="232"/>
      <c r="AQ261" s="232"/>
      <c r="AR261" s="232"/>
      <c r="AS261" s="232"/>
      <c r="AU261" s="335"/>
      <c r="AV261" s="72"/>
      <c r="AW261" s="335"/>
      <c r="AX261" s="336"/>
      <c r="AY261" s="152"/>
    </row>
    <row r="262" spans="1:51" s="153" customFormat="1">
      <c r="A262" s="361"/>
      <c r="B262" s="232"/>
      <c r="C262" s="232"/>
      <c r="D262" s="232"/>
      <c r="E262" s="232"/>
      <c r="F262" s="232"/>
      <c r="G262" s="233"/>
      <c r="H262" s="233"/>
      <c r="I262" s="234"/>
      <c r="J262" s="234"/>
      <c r="K262" s="234"/>
      <c r="L262" s="234"/>
      <c r="M262" s="234"/>
      <c r="N262" s="234"/>
      <c r="O262" s="234"/>
      <c r="P262" s="234"/>
      <c r="Q262" s="234"/>
      <c r="R262" s="234"/>
      <c r="S262" s="234"/>
      <c r="T262" s="234"/>
      <c r="U262" s="234"/>
      <c r="V262" s="234"/>
      <c r="W262" s="234"/>
      <c r="X262" s="234"/>
      <c r="Y262" s="234"/>
      <c r="Z262" s="234"/>
      <c r="AA262" s="234"/>
      <c r="AB262" s="234"/>
      <c r="AC262" s="234"/>
      <c r="AD262" s="234"/>
      <c r="AE262" s="234"/>
      <c r="AF262" s="234"/>
      <c r="AG262" s="234"/>
      <c r="AH262" s="234"/>
      <c r="AI262" s="232"/>
      <c r="AJ262" s="374"/>
      <c r="AK262" s="284"/>
      <c r="AL262" s="164"/>
      <c r="AM262" s="284"/>
      <c r="AN262" s="232"/>
      <c r="AO262" s="232"/>
      <c r="AP262" s="232"/>
      <c r="AQ262" s="232"/>
      <c r="AR262" s="232"/>
      <c r="AS262" s="232"/>
      <c r="AU262" s="335"/>
      <c r="AV262" s="72"/>
      <c r="AW262" s="335"/>
      <c r="AX262" s="336"/>
      <c r="AY262" s="152"/>
    </row>
    <row r="263" spans="1:51" s="153" customFormat="1">
      <c r="A263" s="361"/>
      <c r="B263" s="232"/>
      <c r="C263" s="232"/>
      <c r="D263" s="232"/>
      <c r="E263" s="232"/>
      <c r="F263" s="232"/>
      <c r="G263" s="233"/>
      <c r="H263" s="233"/>
      <c r="I263" s="234"/>
      <c r="J263" s="234"/>
      <c r="K263" s="234"/>
      <c r="L263" s="234"/>
      <c r="M263" s="234"/>
      <c r="N263" s="234"/>
      <c r="O263" s="234"/>
      <c r="P263" s="234"/>
      <c r="Q263" s="234"/>
      <c r="R263" s="234"/>
      <c r="S263" s="234"/>
      <c r="T263" s="234"/>
      <c r="U263" s="234"/>
      <c r="V263" s="234"/>
      <c r="W263" s="234"/>
      <c r="X263" s="234"/>
      <c r="Y263" s="234"/>
      <c r="Z263" s="234"/>
      <c r="AA263" s="234"/>
      <c r="AB263" s="234"/>
      <c r="AC263" s="234"/>
      <c r="AD263" s="234"/>
      <c r="AE263" s="234"/>
      <c r="AF263" s="234"/>
      <c r="AG263" s="234"/>
      <c r="AH263" s="234"/>
      <c r="AI263" s="232"/>
      <c r="AJ263" s="374"/>
      <c r="AK263" s="284"/>
      <c r="AL263" s="164"/>
      <c r="AM263" s="284"/>
      <c r="AN263" s="232"/>
      <c r="AO263" s="232"/>
      <c r="AP263" s="232"/>
      <c r="AQ263" s="232"/>
      <c r="AR263" s="232"/>
      <c r="AS263" s="232"/>
      <c r="AU263" s="335"/>
      <c r="AV263" s="72"/>
      <c r="AW263" s="335"/>
      <c r="AX263" s="336"/>
      <c r="AY263" s="152"/>
    </row>
    <row r="264" spans="1:51" s="153" customFormat="1">
      <c r="A264" s="361"/>
      <c r="B264" s="232"/>
      <c r="C264" s="232"/>
      <c r="D264" s="232"/>
      <c r="E264" s="232"/>
      <c r="F264" s="232"/>
      <c r="G264" s="233"/>
      <c r="H264" s="233"/>
      <c r="I264" s="234"/>
      <c r="J264" s="234"/>
      <c r="K264" s="234"/>
      <c r="L264" s="234"/>
      <c r="M264" s="234"/>
      <c r="N264" s="234"/>
      <c r="O264" s="234"/>
      <c r="P264" s="234"/>
      <c r="Q264" s="234"/>
      <c r="R264" s="234"/>
      <c r="S264" s="234"/>
      <c r="T264" s="234"/>
      <c r="U264" s="234"/>
      <c r="V264" s="234"/>
      <c r="W264" s="234"/>
      <c r="X264" s="234"/>
      <c r="Y264" s="234"/>
      <c r="Z264" s="234"/>
      <c r="AA264" s="234"/>
      <c r="AB264" s="234"/>
      <c r="AC264" s="234"/>
      <c r="AD264" s="234"/>
      <c r="AE264" s="234"/>
      <c r="AF264" s="234"/>
      <c r="AG264" s="234"/>
      <c r="AH264" s="234"/>
      <c r="AI264" s="232"/>
      <c r="AJ264" s="374"/>
      <c r="AK264" s="284"/>
      <c r="AL264" s="164"/>
      <c r="AM264" s="284"/>
      <c r="AN264" s="232"/>
      <c r="AO264" s="232"/>
      <c r="AP264" s="232"/>
      <c r="AQ264" s="232"/>
      <c r="AR264" s="232"/>
      <c r="AS264" s="232"/>
      <c r="AU264" s="335"/>
      <c r="AV264" s="72"/>
      <c r="AW264" s="335"/>
      <c r="AX264" s="336"/>
      <c r="AY264" s="152"/>
    </row>
    <row r="265" spans="1:51" s="153" customFormat="1">
      <c r="A265" s="361"/>
      <c r="B265" s="232"/>
      <c r="C265" s="232"/>
      <c r="D265" s="232"/>
      <c r="E265" s="232"/>
      <c r="F265" s="232"/>
      <c r="G265" s="233"/>
      <c r="H265" s="233"/>
      <c r="I265" s="234"/>
      <c r="J265" s="234"/>
      <c r="K265" s="234"/>
      <c r="L265" s="234"/>
      <c r="M265" s="234"/>
      <c r="N265" s="234"/>
      <c r="O265" s="234"/>
      <c r="P265" s="234"/>
      <c r="Q265" s="234"/>
      <c r="R265" s="234"/>
      <c r="S265" s="234"/>
      <c r="T265" s="234"/>
      <c r="U265" s="234"/>
      <c r="V265" s="234"/>
      <c r="W265" s="234"/>
      <c r="X265" s="234"/>
      <c r="Y265" s="234"/>
      <c r="Z265" s="234"/>
      <c r="AA265" s="234"/>
      <c r="AB265" s="234"/>
      <c r="AC265" s="234"/>
      <c r="AD265" s="234"/>
      <c r="AE265" s="234"/>
      <c r="AF265" s="234"/>
      <c r="AG265" s="234"/>
      <c r="AH265" s="234"/>
      <c r="AI265" s="232"/>
      <c r="AJ265" s="374"/>
      <c r="AK265" s="284"/>
      <c r="AL265" s="164"/>
      <c r="AM265" s="284"/>
      <c r="AN265" s="232"/>
      <c r="AO265" s="232"/>
      <c r="AP265" s="232"/>
      <c r="AQ265" s="232"/>
      <c r="AR265" s="232"/>
      <c r="AS265" s="232"/>
      <c r="AU265" s="335"/>
      <c r="AV265" s="72"/>
      <c r="AW265" s="335"/>
      <c r="AX265" s="336"/>
      <c r="AY265" s="152"/>
    </row>
    <row r="266" spans="1:51" s="153" customFormat="1">
      <c r="A266" s="361"/>
      <c r="B266" s="232"/>
      <c r="C266" s="232"/>
      <c r="D266" s="232"/>
      <c r="E266" s="232"/>
      <c r="F266" s="232"/>
      <c r="G266" s="233"/>
      <c r="H266" s="233"/>
      <c r="I266" s="234"/>
      <c r="J266" s="234"/>
      <c r="K266" s="234"/>
      <c r="L266" s="234"/>
      <c r="M266" s="234"/>
      <c r="N266" s="234"/>
      <c r="O266" s="234"/>
      <c r="P266" s="234"/>
      <c r="Q266" s="234"/>
      <c r="R266" s="234"/>
      <c r="S266" s="234"/>
      <c r="T266" s="234"/>
      <c r="U266" s="234"/>
      <c r="V266" s="234"/>
      <c r="W266" s="234"/>
      <c r="X266" s="234"/>
      <c r="Y266" s="234"/>
      <c r="Z266" s="234"/>
      <c r="AA266" s="234"/>
      <c r="AB266" s="234"/>
      <c r="AC266" s="234"/>
      <c r="AD266" s="234"/>
      <c r="AE266" s="234"/>
      <c r="AF266" s="234"/>
      <c r="AG266" s="234"/>
      <c r="AH266" s="234"/>
      <c r="AI266" s="232"/>
      <c r="AJ266" s="374"/>
      <c r="AK266" s="284"/>
      <c r="AL266" s="164"/>
      <c r="AM266" s="284"/>
      <c r="AN266" s="232"/>
      <c r="AO266" s="232"/>
      <c r="AP266" s="232"/>
      <c r="AQ266" s="232"/>
      <c r="AR266" s="232"/>
      <c r="AS266" s="232"/>
      <c r="AU266" s="335"/>
      <c r="AV266" s="72"/>
      <c r="AW266" s="335"/>
      <c r="AX266" s="336"/>
      <c r="AY266" s="152"/>
    </row>
    <row r="267" spans="1:51" s="153" customFormat="1">
      <c r="A267" s="361"/>
      <c r="B267" s="232"/>
      <c r="C267" s="232"/>
      <c r="D267" s="232"/>
      <c r="E267" s="232"/>
      <c r="F267" s="232"/>
      <c r="G267" s="233"/>
      <c r="H267" s="233"/>
      <c r="I267" s="234"/>
      <c r="J267" s="234"/>
      <c r="K267" s="234"/>
      <c r="L267" s="234"/>
      <c r="M267" s="234"/>
      <c r="N267" s="234"/>
      <c r="O267" s="234"/>
      <c r="P267" s="234"/>
      <c r="Q267" s="234"/>
      <c r="R267" s="234"/>
      <c r="S267" s="234"/>
      <c r="T267" s="234"/>
      <c r="U267" s="234"/>
      <c r="V267" s="234"/>
      <c r="W267" s="234"/>
      <c r="X267" s="234"/>
      <c r="Y267" s="234"/>
      <c r="Z267" s="234"/>
      <c r="AA267" s="234"/>
      <c r="AB267" s="234"/>
      <c r="AC267" s="234"/>
      <c r="AD267" s="234"/>
      <c r="AE267" s="234"/>
      <c r="AF267" s="234"/>
      <c r="AG267" s="234"/>
      <c r="AH267" s="234"/>
      <c r="AI267" s="232"/>
      <c r="AJ267" s="374"/>
      <c r="AK267" s="284"/>
      <c r="AL267" s="164"/>
      <c r="AM267" s="284"/>
      <c r="AN267" s="232"/>
      <c r="AO267" s="232"/>
      <c r="AP267" s="232"/>
      <c r="AQ267" s="232"/>
      <c r="AR267" s="232"/>
      <c r="AS267" s="232"/>
      <c r="AU267" s="335"/>
      <c r="AV267" s="72"/>
      <c r="AW267" s="335"/>
      <c r="AX267" s="336"/>
      <c r="AY267" s="152"/>
    </row>
    <row r="268" spans="1:51" s="153" customFormat="1">
      <c r="A268" s="361"/>
      <c r="B268" s="232"/>
      <c r="C268" s="232"/>
      <c r="D268" s="232"/>
      <c r="E268" s="232"/>
      <c r="F268" s="232"/>
      <c r="G268" s="233"/>
      <c r="H268" s="233"/>
      <c r="I268" s="234"/>
      <c r="J268" s="234"/>
      <c r="K268" s="234"/>
      <c r="L268" s="234"/>
      <c r="M268" s="234"/>
      <c r="N268" s="234"/>
      <c r="O268" s="234"/>
      <c r="P268" s="234"/>
      <c r="Q268" s="234"/>
      <c r="R268" s="234"/>
      <c r="S268" s="234"/>
      <c r="T268" s="234"/>
      <c r="U268" s="234"/>
      <c r="V268" s="234"/>
      <c r="W268" s="234"/>
      <c r="X268" s="234"/>
      <c r="Y268" s="234"/>
      <c r="Z268" s="234"/>
      <c r="AA268" s="234"/>
      <c r="AB268" s="234"/>
      <c r="AC268" s="234"/>
      <c r="AD268" s="234"/>
      <c r="AE268" s="234"/>
      <c r="AF268" s="234"/>
      <c r="AG268" s="234"/>
      <c r="AH268" s="234"/>
      <c r="AI268" s="232"/>
      <c r="AJ268" s="374"/>
      <c r="AK268" s="284"/>
      <c r="AL268" s="164"/>
      <c r="AM268" s="284"/>
      <c r="AN268" s="232"/>
      <c r="AO268" s="232"/>
      <c r="AP268" s="232"/>
      <c r="AQ268" s="232"/>
      <c r="AR268" s="232"/>
      <c r="AS268" s="232"/>
      <c r="AU268" s="335"/>
      <c r="AV268" s="72"/>
      <c r="AW268" s="335"/>
      <c r="AX268" s="336"/>
      <c r="AY268" s="152"/>
    </row>
    <row r="269" spans="1:51" s="153" customFormat="1">
      <c r="A269" s="361"/>
      <c r="B269" s="232"/>
      <c r="C269" s="232"/>
      <c r="D269" s="232"/>
      <c r="E269" s="232"/>
      <c r="F269" s="232"/>
      <c r="G269" s="233"/>
      <c r="H269" s="233"/>
      <c r="I269" s="234"/>
      <c r="J269" s="234"/>
      <c r="K269" s="234"/>
      <c r="L269" s="234"/>
      <c r="M269" s="234"/>
      <c r="N269" s="234"/>
      <c r="O269" s="234"/>
      <c r="P269" s="234"/>
      <c r="Q269" s="234"/>
      <c r="R269" s="234"/>
      <c r="S269" s="234"/>
      <c r="T269" s="234"/>
      <c r="U269" s="234"/>
      <c r="V269" s="234"/>
      <c r="W269" s="234"/>
      <c r="X269" s="234"/>
      <c r="Y269" s="234"/>
      <c r="Z269" s="234"/>
      <c r="AA269" s="234"/>
      <c r="AB269" s="234"/>
      <c r="AC269" s="234"/>
      <c r="AD269" s="234"/>
      <c r="AE269" s="234"/>
      <c r="AF269" s="234"/>
      <c r="AG269" s="234"/>
      <c r="AH269" s="234"/>
      <c r="AI269" s="232"/>
      <c r="AJ269" s="374"/>
      <c r="AK269" s="284"/>
      <c r="AL269" s="164"/>
      <c r="AM269" s="284"/>
      <c r="AN269" s="232"/>
      <c r="AO269" s="232"/>
      <c r="AP269" s="232"/>
      <c r="AQ269" s="232"/>
      <c r="AR269" s="232"/>
      <c r="AS269" s="232"/>
      <c r="AU269" s="335"/>
      <c r="AV269" s="72"/>
      <c r="AW269" s="335"/>
      <c r="AX269" s="336"/>
      <c r="AY269" s="152"/>
    </row>
    <row r="270" spans="1:51" s="153" customFormat="1">
      <c r="A270" s="361"/>
      <c r="B270" s="232"/>
      <c r="C270" s="232"/>
      <c r="D270" s="232"/>
      <c r="E270" s="232"/>
      <c r="F270" s="232"/>
      <c r="G270" s="233"/>
      <c r="H270" s="233"/>
      <c r="I270" s="234"/>
      <c r="J270" s="234"/>
      <c r="K270" s="234"/>
      <c r="L270" s="234"/>
      <c r="M270" s="234"/>
      <c r="N270" s="234"/>
      <c r="O270" s="234"/>
      <c r="P270" s="234"/>
      <c r="Q270" s="234"/>
      <c r="R270" s="234"/>
      <c r="S270" s="234"/>
      <c r="T270" s="234"/>
      <c r="U270" s="234"/>
      <c r="V270" s="234"/>
      <c r="W270" s="234"/>
      <c r="X270" s="234"/>
      <c r="Y270" s="234"/>
      <c r="Z270" s="234"/>
      <c r="AA270" s="234"/>
      <c r="AB270" s="234"/>
      <c r="AC270" s="234"/>
      <c r="AD270" s="234"/>
      <c r="AE270" s="234"/>
      <c r="AF270" s="234"/>
      <c r="AG270" s="234"/>
      <c r="AH270" s="234"/>
      <c r="AI270" s="232"/>
      <c r="AJ270" s="374"/>
      <c r="AK270" s="284"/>
      <c r="AL270" s="164"/>
      <c r="AM270" s="284"/>
      <c r="AN270" s="232"/>
      <c r="AO270" s="232"/>
      <c r="AP270" s="232"/>
      <c r="AQ270" s="232"/>
      <c r="AR270" s="232"/>
      <c r="AS270" s="232"/>
      <c r="AU270" s="335"/>
      <c r="AV270" s="72"/>
      <c r="AW270" s="335"/>
      <c r="AX270" s="336"/>
      <c r="AY270" s="152"/>
    </row>
    <row r="271" spans="1:51" s="153" customFormat="1">
      <c r="A271" s="361"/>
      <c r="B271" s="232"/>
      <c r="C271" s="232"/>
      <c r="D271" s="232"/>
      <c r="E271" s="232"/>
      <c r="F271" s="232"/>
      <c r="G271" s="233"/>
      <c r="H271" s="233"/>
      <c r="I271" s="234"/>
      <c r="J271" s="234"/>
      <c r="K271" s="234"/>
      <c r="L271" s="234"/>
      <c r="M271" s="234"/>
      <c r="N271" s="234"/>
      <c r="O271" s="234"/>
      <c r="P271" s="234"/>
      <c r="Q271" s="234"/>
      <c r="R271" s="234"/>
      <c r="S271" s="234"/>
      <c r="T271" s="234"/>
      <c r="U271" s="234"/>
      <c r="V271" s="234"/>
      <c r="W271" s="234"/>
      <c r="X271" s="234"/>
      <c r="Y271" s="234"/>
      <c r="Z271" s="234"/>
      <c r="AA271" s="234"/>
      <c r="AB271" s="234"/>
      <c r="AC271" s="234"/>
      <c r="AD271" s="234"/>
      <c r="AE271" s="234"/>
      <c r="AF271" s="234"/>
      <c r="AG271" s="234"/>
      <c r="AH271" s="234"/>
      <c r="AI271" s="232"/>
      <c r="AJ271" s="374"/>
      <c r="AK271" s="284"/>
      <c r="AL271" s="164"/>
      <c r="AM271" s="284"/>
      <c r="AN271" s="232"/>
      <c r="AO271" s="232"/>
      <c r="AP271" s="232"/>
      <c r="AQ271" s="232"/>
      <c r="AR271" s="232"/>
      <c r="AS271" s="232"/>
      <c r="AU271" s="335"/>
      <c r="AV271" s="72"/>
      <c r="AW271" s="335"/>
      <c r="AX271" s="336"/>
      <c r="AY271" s="152"/>
    </row>
    <row r="272" spans="1:51" s="153" customFormat="1">
      <c r="A272" s="361"/>
      <c r="B272" s="232"/>
      <c r="C272" s="232"/>
      <c r="D272" s="232"/>
      <c r="E272" s="232"/>
      <c r="F272" s="232"/>
      <c r="G272" s="233"/>
      <c r="H272" s="233"/>
      <c r="I272" s="234"/>
      <c r="J272" s="234"/>
      <c r="K272" s="234"/>
      <c r="L272" s="234"/>
      <c r="M272" s="234"/>
      <c r="N272" s="234"/>
      <c r="O272" s="234"/>
      <c r="P272" s="234"/>
      <c r="Q272" s="234"/>
      <c r="R272" s="234"/>
      <c r="S272" s="234"/>
      <c r="T272" s="234"/>
      <c r="U272" s="234"/>
      <c r="V272" s="234"/>
      <c r="W272" s="234"/>
      <c r="X272" s="234"/>
      <c r="Y272" s="234"/>
      <c r="Z272" s="234"/>
      <c r="AA272" s="234"/>
      <c r="AB272" s="234"/>
      <c r="AC272" s="234"/>
      <c r="AD272" s="234"/>
      <c r="AE272" s="234"/>
      <c r="AF272" s="234"/>
      <c r="AG272" s="234"/>
      <c r="AH272" s="234"/>
      <c r="AI272" s="232"/>
      <c r="AJ272" s="374"/>
      <c r="AK272" s="284"/>
      <c r="AL272" s="164"/>
      <c r="AM272" s="284"/>
      <c r="AN272" s="232"/>
      <c r="AO272" s="232"/>
      <c r="AP272" s="232"/>
      <c r="AQ272" s="232"/>
      <c r="AR272" s="232"/>
      <c r="AS272" s="232"/>
      <c r="AU272" s="335"/>
      <c r="AV272" s="72"/>
      <c r="AW272" s="335"/>
      <c r="AX272" s="336"/>
      <c r="AY272" s="152"/>
    </row>
    <row r="273" spans="1:51" s="153" customFormat="1">
      <c r="A273" s="361"/>
      <c r="B273" s="232"/>
      <c r="C273" s="232"/>
      <c r="D273" s="232"/>
      <c r="E273" s="232"/>
      <c r="F273" s="232"/>
      <c r="G273" s="233"/>
      <c r="H273" s="233"/>
      <c r="I273" s="234"/>
      <c r="J273" s="234"/>
      <c r="K273" s="234"/>
      <c r="L273" s="234"/>
      <c r="M273" s="234"/>
      <c r="N273" s="234"/>
      <c r="O273" s="234"/>
      <c r="P273" s="234"/>
      <c r="Q273" s="234"/>
      <c r="R273" s="234"/>
      <c r="S273" s="234"/>
      <c r="T273" s="234"/>
      <c r="U273" s="234"/>
      <c r="V273" s="234"/>
      <c r="W273" s="234"/>
      <c r="X273" s="234"/>
      <c r="Y273" s="234"/>
      <c r="Z273" s="234"/>
      <c r="AA273" s="234"/>
      <c r="AB273" s="234"/>
      <c r="AC273" s="234"/>
      <c r="AD273" s="234"/>
      <c r="AE273" s="234"/>
      <c r="AF273" s="234"/>
      <c r="AG273" s="234"/>
      <c r="AH273" s="234"/>
      <c r="AI273" s="232"/>
      <c r="AJ273" s="374"/>
      <c r="AK273" s="284"/>
      <c r="AL273" s="164"/>
      <c r="AM273" s="284"/>
      <c r="AN273" s="232"/>
      <c r="AO273" s="232"/>
      <c r="AP273" s="232"/>
      <c r="AQ273" s="232"/>
      <c r="AR273" s="232"/>
      <c r="AS273" s="232"/>
      <c r="AU273" s="335"/>
      <c r="AV273" s="72"/>
      <c r="AW273" s="335"/>
      <c r="AX273" s="336"/>
      <c r="AY273" s="152"/>
    </row>
    <row r="274" spans="1:51" s="153" customFormat="1">
      <c r="A274" s="361"/>
      <c r="B274" s="232"/>
      <c r="C274" s="232"/>
      <c r="D274" s="232"/>
      <c r="E274" s="232"/>
      <c r="F274" s="232"/>
      <c r="G274" s="233"/>
      <c r="H274" s="233"/>
      <c r="I274" s="234"/>
      <c r="J274" s="234"/>
      <c r="K274" s="234"/>
      <c r="L274" s="234"/>
      <c r="M274" s="234"/>
      <c r="N274" s="234"/>
      <c r="O274" s="234"/>
      <c r="P274" s="234"/>
      <c r="Q274" s="234"/>
      <c r="R274" s="234"/>
      <c r="S274" s="234"/>
      <c r="T274" s="234"/>
      <c r="U274" s="234"/>
      <c r="V274" s="234"/>
      <c r="W274" s="234"/>
      <c r="X274" s="234"/>
      <c r="Y274" s="234"/>
      <c r="Z274" s="234"/>
      <c r="AA274" s="234"/>
      <c r="AB274" s="234"/>
      <c r="AC274" s="234"/>
      <c r="AD274" s="234"/>
      <c r="AE274" s="234"/>
      <c r="AF274" s="234"/>
      <c r="AG274" s="234"/>
      <c r="AH274" s="234"/>
      <c r="AI274" s="232"/>
      <c r="AJ274" s="374"/>
      <c r="AK274" s="284"/>
      <c r="AL274" s="164"/>
      <c r="AM274" s="284"/>
      <c r="AN274" s="232"/>
      <c r="AO274" s="232"/>
      <c r="AP274" s="232"/>
      <c r="AQ274" s="232"/>
      <c r="AR274" s="232"/>
      <c r="AS274" s="232"/>
      <c r="AU274" s="335"/>
      <c r="AV274" s="72"/>
      <c r="AW274" s="335"/>
      <c r="AX274" s="336"/>
      <c r="AY274" s="152"/>
    </row>
    <row r="275" spans="1:51" s="153" customFormat="1">
      <c r="A275" s="361"/>
      <c r="B275" s="232"/>
      <c r="C275" s="232"/>
      <c r="D275" s="232"/>
      <c r="E275" s="232"/>
      <c r="F275" s="232"/>
      <c r="G275" s="233"/>
      <c r="H275" s="233"/>
      <c r="I275" s="234"/>
      <c r="J275" s="234"/>
      <c r="K275" s="234"/>
      <c r="L275" s="234"/>
      <c r="M275" s="234"/>
      <c r="N275" s="234"/>
      <c r="O275" s="234"/>
      <c r="P275" s="234"/>
      <c r="Q275" s="234"/>
      <c r="R275" s="234"/>
      <c r="S275" s="234"/>
      <c r="T275" s="234"/>
      <c r="U275" s="234"/>
      <c r="V275" s="234"/>
      <c r="W275" s="234"/>
      <c r="X275" s="234"/>
      <c r="Y275" s="234"/>
      <c r="Z275" s="234"/>
      <c r="AA275" s="234"/>
      <c r="AB275" s="234"/>
      <c r="AC275" s="234"/>
      <c r="AD275" s="234"/>
      <c r="AE275" s="234"/>
      <c r="AF275" s="234"/>
      <c r="AG275" s="234"/>
      <c r="AH275" s="234"/>
      <c r="AI275" s="232"/>
      <c r="AJ275" s="374"/>
      <c r="AK275" s="284"/>
      <c r="AL275" s="164"/>
      <c r="AM275" s="284"/>
      <c r="AN275" s="232"/>
      <c r="AO275" s="232"/>
      <c r="AP275" s="232"/>
      <c r="AQ275" s="232"/>
      <c r="AR275" s="232"/>
      <c r="AS275" s="232"/>
      <c r="AU275" s="335"/>
      <c r="AV275" s="72"/>
      <c r="AW275" s="335"/>
      <c r="AX275" s="336"/>
      <c r="AY275" s="152"/>
    </row>
    <row r="276" spans="1:51" s="153" customFormat="1">
      <c r="A276" s="361"/>
      <c r="B276" s="232"/>
      <c r="C276" s="232"/>
      <c r="D276" s="232"/>
      <c r="E276" s="232"/>
      <c r="F276" s="232"/>
      <c r="G276" s="233"/>
      <c r="H276" s="233"/>
      <c r="I276" s="234"/>
      <c r="J276" s="234"/>
      <c r="K276" s="234"/>
      <c r="L276" s="234"/>
      <c r="M276" s="234"/>
      <c r="N276" s="234"/>
      <c r="O276" s="234"/>
      <c r="P276" s="234"/>
      <c r="Q276" s="234"/>
      <c r="R276" s="234"/>
      <c r="S276" s="234"/>
      <c r="T276" s="234"/>
      <c r="U276" s="234"/>
      <c r="V276" s="234"/>
      <c r="W276" s="234"/>
      <c r="X276" s="234"/>
      <c r="Y276" s="234"/>
      <c r="Z276" s="234"/>
      <c r="AA276" s="234"/>
      <c r="AB276" s="234"/>
      <c r="AC276" s="234"/>
      <c r="AD276" s="234"/>
      <c r="AE276" s="234"/>
      <c r="AF276" s="234"/>
      <c r="AG276" s="234"/>
      <c r="AH276" s="234"/>
      <c r="AI276" s="232"/>
      <c r="AJ276" s="374"/>
      <c r="AK276" s="284"/>
      <c r="AL276" s="164"/>
      <c r="AM276" s="284"/>
      <c r="AN276" s="232"/>
      <c r="AO276" s="232"/>
      <c r="AP276" s="232"/>
      <c r="AQ276" s="232"/>
      <c r="AR276" s="232"/>
      <c r="AS276" s="232"/>
      <c r="AU276" s="335"/>
      <c r="AV276" s="72"/>
      <c r="AW276" s="335"/>
      <c r="AX276" s="336"/>
      <c r="AY276" s="152"/>
    </row>
    <row r="277" spans="1:51" s="153" customFormat="1">
      <c r="A277" s="361"/>
      <c r="B277" s="232"/>
      <c r="C277" s="232"/>
      <c r="D277" s="232"/>
      <c r="E277" s="232"/>
      <c r="F277" s="232"/>
      <c r="G277" s="233"/>
      <c r="H277" s="233"/>
      <c r="I277" s="234"/>
      <c r="J277" s="234"/>
      <c r="K277" s="234"/>
      <c r="L277" s="234"/>
      <c r="M277" s="234"/>
      <c r="N277" s="234"/>
      <c r="O277" s="234"/>
      <c r="P277" s="234"/>
      <c r="Q277" s="234"/>
      <c r="R277" s="234"/>
      <c r="S277" s="234"/>
      <c r="T277" s="234"/>
      <c r="U277" s="234"/>
      <c r="V277" s="234"/>
      <c r="W277" s="234"/>
      <c r="X277" s="234"/>
      <c r="Y277" s="234"/>
      <c r="Z277" s="234"/>
      <c r="AA277" s="234"/>
      <c r="AB277" s="234"/>
      <c r="AC277" s="234"/>
      <c r="AD277" s="234"/>
      <c r="AE277" s="234"/>
      <c r="AF277" s="234"/>
      <c r="AG277" s="234"/>
      <c r="AH277" s="234"/>
      <c r="AI277" s="232"/>
      <c r="AJ277" s="374"/>
      <c r="AK277" s="284"/>
      <c r="AL277" s="164"/>
      <c r="AM277" s="284"/>
      <c r="AN277" s="232"/>
      <c r="AO277" s="232"/>
      <c r="AP277" s="232"/>
      <c r="AQ277" s="232"/>
      <c r="AR277" s="232"/>
      <c r="AS277" s="232"/>
      <c r="AU277" s="335"/>
      <c r="AV277" s="72"/>
      <c r="AW277" s="335"/>
      <c r="AX277" s="336"/>
      <c r="AY277" s="152"/>
    </row>
    <row r="278" spans="1:51" s="153" customFormat="1">
      <c r="A278" s="361"/>
      <c r="B278" s="232"/>
      <c r="C278" s="232"/>
      <c r="D278" s="232"/>
      <c r="E278" s="232"/>
      <c r="F278" s="232"/>
      <c r="G278" s="233"/>
      <c r="H278" s="233"/>
      <c r="I278" s="234"/>
      <c r="J278" s="234"/>
      <c r="K278" s="234"/>
      <c r="L278" s="234"/>
      <c r="M278" s="234"/>
      <c r="N278" s="234"/>
      <c r="O278" s="234"/>
      <c r="P278" s="234"/>
      <c r="Q278" s="234"/>
      <c r="R278" s="234"/>
      <c r="S278" s="234"/>
      <c r="T278" s="234"/>
      <c r="U278" s="234"/>
      <c r="V278" s="234"/>
      <c r="W278" s="234"/>
      <c r="X278" s="234"/>
      <c r="Y278" s="234"/>
      <c r="Z278" s="234"/>
      <c r="AA278" s="234"/>
      <c r="AB278" s="234"/>
      <c r="AC278" s="234"/>
      <c r="AD278" s="234"/>
      <c r="AE278" s="234"/>
      <c r="AF278" s="234"/>
      <c r="AG278" s="234"/>
      <c r="AH278" s="234"/>
      <c r="AI278" s="232"/>
      <c r="AJ278" s="374"/>
      <c r="AK278" s="284"/>
      <c r="AL278" s="164"/>
      <c r="AM278" s="284"/>
      <c r="AN278" s="232"/>
      <c r="AO278" s="232"/>
      <c r="AP278" s="232"/>
      <c r="AQ278" s="232"/>
      <c r="AR278" s="232"/>
      <c r="AS278" s="232"/>
      <c r="AU278" s="335"/>
      <c r="AV278" s="72"/>
      <c r="AW278" s="335"/>
      <c r="AX278" s="336"/>
      <c r="AY278" s="152"/>
    </row>
    <row r="279" spans="1:51" s="153" customFormat="1">
      <c r="A279" s="361"/>
      <c r="B279" s="232"/>
      <c r="C279" s="232"/>
      <c r="D279" s="232"/>
      <c r="E279" s="232"/>
      <c r="F279" s="232"/>
      <c r="G279" s="233"/>
      <c r="H279" s="233"/>
      <c r="I279" s="234"/>
      <c r="J279" s="234"/>
      <c r="K279" s="234"/>
      <c r="L279" s="234"/>
      <c r="M279" s="234"/>
      <c r="N279" s="234"/>
      <c r="O279" s="234"/>
      <c r="P279" s="234"/>
      <c r="Q279" s="234"/>
      <c r="R279" s="234"/>
      <c r="S279" s="234"/>
      <c r="T279" s="234"/>
      <c r="U279" s="234"/>
      <c r="V279" s="234"/>
      <c r="W279" s="234"/>
      <c r="X279" s="234"/>
      <c r="Y279" s="234"/>
      <c r="Z279" s="234"/>
      <c r="AA279" s="234"/>
      <c r="AB279" s="234"/>
      <c r="AC279" s="234"/>
      <c r="AD279" s="234"/>
      <c r="AE279" s="234"/>
      <c r="AF279" s="234"/>
      <c r="AG279" s="234"/>
      <c r="AH279" s="234"/>
      <c r="AI279" s="232"/>
      <c r="AJ279" s="374"/>
      <c r="AK279" s="284"/>
      <c r="AL279" s="164"/>
      <c r="AM279" s="284"/>
      <c r="AN279" s="232"/>
      <c r="AO279" s="232"/>
      <c r="AP279" s="232"/>
      <c r="AQ279" s="232"/>
      <c r="AR279" s="232"/>
      <c r="AS279" s="232"/>
      <c r="AU279" s="335"/>
      <c r="AV279" s="72"/>
      <c r="AW279" s="335"/>
      <c r="AX279" s="336"/>
      <c r="AY279" s="152"/>
    </row>
    <row r="280" spans="1:51" s="153" customFormat="1">
      <c r="A280" s="361"/>
      <c r="B280" s="232"/>
      <c r="C280" s="232"/>
      <c r="D280" s="232"/>
      <c r="E280" s="232"/>
      <c r="F280" s="232"/>
      <c r="G280" s="233"/>
      <c r="H280" s="233"/>
      <c r="I280" s="234"/>
      <c r="J280" s="234"/>
      <c r="K280" s="234"/>
      <c r="L280" s="234"/>
      <c r="M280" s="234"/>
      <c r="N280" s="234"/>
      <c r="O280" s="234"/>
      <c r="P280" s="234"/>
      <c r="Q280" s="234"/>
      <c r="R280" s="234"/>
      <c r="S280" s="234"/>
      <c r="T280" s="234"/>
      <c r="U280" s="234"/>
      <c r="V280" s="234"/>
      <c r="W280" s="234"/>
      <c r="X280" s="234"/>
      <c r="Y280" s="234"/>
      <c r="Z280" s="234"/>
      <c r="AA280" s="234"/>
      <c r="AB280" s="234"/>
      <c r="AC280" s="234"/>
      <c r="AD280" s="234"/>
      <c r="AE280" s="234"/>
      <c r="AF280" s="234"/>
      <c r="AG280" s="234"/>
      <c r="AH280" s="234"/>
      <c r="AI280" s="232"/>
      <c r="AJ280" s="374"/>
      <c r="AK280" s="284"/>
      <c r="AL280" s="164"/>
      <c r="AM280" s="284"/>
      <c r="AN280" s="232"/>
      <c r="AO280" s="232"/>
      <c r="AP280" s="232"/>
      <c r="AQ280" s="232"/>
      <c r="AR280" s="232"/>
      <c r="AS280" s="232"/>
      <c r="AU280" s="335"/>
      <c r="AV280" s="72"/>
      <c r="AW280" s="335"/>
      <c r="AX280" s="336"/>
      <c r="AY280" s="152"/>
    </row>
    <row r="281" spans="1:51" s="153" customFormat="1">
      <c r="A281" s="361"/>
      <c r="B281" s="232"/>
      <c r="C281" s="232"/>
      <c r="D281" s="232"/>
      <c r="E281" s="232"/>
      <c r="F281" s="232"/>
      <c r="G281" s="233"/>
      <c r="H281" s="233"/>
      <c r="I281" s="234"/>
      <c r="J281" s="234"/>
      <c r="K281" s="234"/>
      <c r="L281" s="234"/>
      <c r="M281" s="234"/>
      <c r="N281" s="234"/>
      <c r="O281" s="234"/>
      <c r="P281" s="234"/>
      <c r="Q281" s="234"/>
      <c r="R281" s="234"/>
      <c r="S281" s="234"/>
      <c r="T281" s="234"/>
      <c r="U281" s="234"/>
      <c r="V281" s="234"/>
      <c r="W281" s="234"/>
      <c r="X281" s="234"/>
      <c r="Y281" s="234"/>
      <c r="Z281" s="234"/>
      <c r="AA281" s="234"/>
      <c r="AB281" s="234"/>
      <c r="AC281" s="234"/>
      <c r="AD281" s="234"/>
      <c r="AE281" s="234"/>
      <c r="AF281" s="234"/>
      <c r="AG281" s="234"/>
      <c r="AH281" s="234"/>
      <c r="AI281" s="232"/>
      <c r="AJ281" s="374"/>
      <c r="AK281" s="284"/>
      <c r="AL281" s="164"/>
      <c r="AM281" s="284"/>
      <c r="AN281" s="232"/>
      <c r="AO281" s="232"/>
      <c r="AP281" s="232"/>
      <c r="AQ281" s="232"/>
      <c r="AR281" s="232"/>
      <c r="AS281" s="232"/>
      <c r="AU281" s="335"/>
      <c r="AV281" s="72"/>
      <c r="AW281" s="335"/>
      <c r="AX281" s="336"/>
      <c r="AY281" s="152"/>
    </row>
    <row r="282" spans="1:51" s="153" customFormat="1">
      <c r="A282" s="361"/>
      <c r="B282" s="232"/>
      <c r="C282" s="232"/>
      <c r="D282" s="232"/>
      <c r="E282" s="232"/>
      <c r="F282" s="232"/>
      <c r="G282" s="233"/>
      <c r="H282" s="233"/>
      <c r="I282" s="234"/>
      <c r="J282" s="234"/>
      <c r="K282" s="234"/>
      <c r="L282" s="234"/>
      <c r="M282" s="234"/>
      <c r="N282" s="234"/>
      <c r="O282" s="234"/>
      <c r="P282" s="234"/>
      <c r="Q282" s="234"/>
      <c r="R282" s="234"/>
      <c r="S282" s="234"/>
      <c r="T282" s="234"/>
      <c r="U282" s="234"/>
      <c r="V282" s="234"/>
      <c r="W282" s="234"/>
      <c r="X282" s="234"/>
      <c r="Y282" s="234"/>
      <c r="Z282" s="234"/>
      <c r="AA282" s="234"/>
      <c r="AB282" s="234"/>
      <c r="AC282" s="234"/>
      <c r="AD282" s="234"/>
      <c r="AE282" s="234"/>
      <c r="AF282" s="234"/>
      <c r="AG282" s="234"/>
      <c r="AH282" s="234"/>
      <c r="AI282" s="232"/>
      <c r="AJ282" s="374"/>
      <c r="AK282" s="284"/>
      <c r="AL282" s="164"/>
      <c r="AM282" s="284"/>
      <c r="AN282" s="232"/>
      <c r="AO282" s="232"/>
      <c r="AP282" s="232"/>
      <c r="AQ282" s="232"/>
      <c r="AR282" s="232"/>
      <c r="AS282" s="232"/>
      <c r="AU282" s="335"/>
      <c r="AV282" s="72"/>
      <c r="AW282" s="335"/>
      <c r="AX282" s="336"/>
      <c r="AY282" s="152"/>
    </row>
    <row r="283" spans="1:51" s="153" customFormat="1">
      <c r="A283" s="361"/>
      <c r="B283" s="232"/>
      <c r="C283" s="232"/>
      <c r="D283" s="232"/>
      <c r="E283" s="232"/>
      <c r="F283" s="232"/>
      <c r="G283" s="233"/>
      <c r="H283" s="233"/>
      <c r="I283" s="234"/>
      <c r="J283" s="234"/>
      <c r="K283" s="234"/>
      <c r="L283" s="234"/>
      <c r="M283" s="234"/>
      <c r="N283" s="234"/>
      <c r="O283" s="234"/>
      <c r="P283" s="234"/>
      <c r="Q283" s="234"/>
      <c r="R283" s="234"/>
      <c r="S283" s="234"/>
      <c r="T283" s="234"/>
      <c r="U283" s="234"/>
      <c r="V283" s="234"/>
      <c r="W283" s="234"/>
      <c r="X283" s="234"/>
      <c r="Y283" s="234"/>
      <c r="Z283" s="234"/>
      <c r="AA283" s="234"/>
      <c r="AB283" s="234"/>
      <c r="AC283" s="234"/>
      <c r="AD283" s="234"/>
      <c r="AE283" s="234"/>
      <c r="AF283" s="234"/>
      <c r="AG283" s="234"/>
      <c r="AH283" s="234"/>
      <c r="AI283" s="232"/>
      <c r="AJ283" s="374"/>
      <c r="AK283" s="284"/>
      <c r="AL283" s="164"/>
      <c r="AM283" s="284"/>
      <c r="AN283" s="232"/>
      <c r="AO283" s="232"/>
      <c r="AP283" s="232"/>
      <c r="AQ283" s="232"/>
      <c r="AR283" s="232"/>
      <c r="AS283" s="232"/>
      <c r="AU283" s="335"/>
      <c r="AV283" s="72"/>
      <c r="AW283" s="335"/>
      <c r="AX283" s="336"/>
      <c r="AY283" s="152"/>
    </row>
    <row r="284" spans="1:51" s="153" customFormat="1">
      <c r="A284" s="361"/>
      <c r="B284" s="232"/>
      <c r="C284" s="232"/>
      <c r="D284" s="232"/>
      <c r="E284" s="232"/>
      <c r="F284" s="232"/>
      <c r="G284" s="233"/>
      <c r="H284" s="233"/>
      <c r="I284" s="234"/>
      <c r="J284" s="234"/>
      <c r="K284" s="234"/>
      <c r="L284" s="234"/>
      <c r="M284" s="234"/>
      <c r="N284" s="234"/>
      <c r="O284" s="234"/>
      <c r="P284" s="234"/>
      <c r="Q284" s="234"/>
      <c r="R284" s="234"/>
      <c r="S284" s="234"/>
      <c r="T284" s="234"/>
      <c r="U284" s="234"/>
      <c r="V284" s="234"/>
      <c r="W284" s="234"/>
      <c r="X284" s="234"/>
      <c r="Y284" s="234"/>
      <c r="Z284" s="234"/>
      <c r="AA284" s="234"/>
      <c r="AB284" s="234"/>
      <c r="AC284" s="234"/>
      <c r="AD284" s="234"/>
      <c r="AE284" s="234"/>
      <c r="AF284" s="234"/>
      <c r="AG284" s="234"/>
      <c r="AH284" s="234"/>
      <c r="AI284" s="232"/>
      <c r="AJ284" s="374"/>
      <c r="AK284" s="284"/>
      <c r="AL284" s="164"/>
      <c r="AM284" s="284"/>
      <c r="AN284" s="232"/>
      <c r="AO284" s="232"/>
      <c r="AP284" s="232"/>
      <c r="AQ284" s="232"/>
      <c r="AR284" s="232"/>
      <c r="AS284" s="232"/>
      <c r="AU284" s="335"/>
      <c r="AV284" s="72"/>
      <c r="AW284" s="335"/>
      <c r="AX284" s="336"/>
      <c r="AY284" s="152"/>
    </row>
    <row r="285" spans="1:51" s="153" customFormat="1">
      <c r="A285" s="361"/>
      <c r="B285" s="232"/>
      <c r="C285" s="232"/>
      <c r="D285" s="232"/>
      <c r="E285" s="232"/>
      <c r="F285" s="232"/>
      <c r="G285" s="233"/>
      <c r="H285" s="233"/>
      <c r="I285" s="234"/>
      <c r="J285" s="234"/>
      <c r="K285" s="234"/>
      <c r="L285" s="234"/>
      <c r="M285" s="234"/>
      <c r="N285" s="234"/>
      <c r="O285" s="234"/>
      <c r="P285" s="234"/>
      <c r="Q285" s="234"/>
      <c r="R285" s="234"/>
      <c r="S285" s="234"/>
      <c r="T285" s="234"/>
      <c r="U285" s="234"/>
      <c r="V285" s="234"/>
      <c r="W285" s="234"/>
      <c r="X285" s="234"/>
      <c r="Y285" s="234"/>
      <c r="Z285" s="234"/>
      <c r="AA285" s="234"/>
      <c r="AB285" s="234"/>
      <c r="AC285" s="234"/>
      <c r="AD285" s="234"/>
      <c r="AE285" s="234"/>
      <c r="AF285" s="234"/>
      <c r="AG285" s="234"/>
      <c r="AH285" s="234"/>
      <c r="AI285" s="232"/>
      <c r="AJ285" s="374"/>
      <c r="AK285" s="284"/>
      <c r="AL285" s="164"/>
      <c r="AM285" s="284"/>
      <c r="AN285" s="232"/>
      <c r="AO285" s="232"/>
      <c r="AP285" s="232"/>
      <c r="AQ285" s="232"/>
      <c r="AR285" s="232"/>
      <c r="AS285" s="232"/>
      <c r="AU285" s="335"/>
      <c r="AV285" s="72"/>
      <c r="AW285" s="335"/>
      <c r="AX285" s="336"/>
      <c r="AY285" s="152"/>
    </row>
    <row r="286" spans="1:51" s="153" customFormat="1">
      <c r="A286" s="361"/>
      <c r="B286" s="232"/>
      <c r="C286" s="232"/>
      <c r="D286" s="232"/>
      <c r="E286" s="232"/>
      <c r="F286" s="232"/>
      <c r="G286" s="233"/>
      <c r="H286" s="233"/>
      <c r="I286" s="234"/>
      <c r="J286" s="234"/>
      <c r="K286" s="234"/>
      <c r="L286" s="234"/>
      <c r="M286" s="234"/>
      <c r="N286" s="234"/>
      <c r="O286" s="234"/>
      <c r="P286" s="234"/>
      <c r="Q286" s="234"/>
      <c r="R286" s="234"/>
      <c r="S286" s="234"/>
      <c r="T286" s="234"/>
      <c r="U286" s="234"/>
      <c r="V286" s="234"/>
      <c r="W286" s="234"/>
      <c r="X286" s="234"/>
      <c r="Y286" s="234"/>
      <c r="Z286" s="234"/>
      <c r="AA286" s="234"/>
      <c r="AB286" s="234"/>
      <c r="AC286" s="234"/>
      <c r="AD286" s="234"/>
      <c r="AE286" s="234"/>
      <c r="AF286" s="234"/>
      <c r="AG286" s="234"/>
      <c r="AH286" s="234"/>
      <c r="AI286" s="232"/>
      <c r="AJ286" s="374"/>
      <c r="AK286" s="284"/>
      <c r="AL286" s="164"/>
      <c r="AM286" s="284"/>
      <c r="AN286" s="232"/>
      <c r="AO286" s="232"/>
      <c r="AP286" s="232"/>
      <c r="AQ286" s="232"/>
      <c r="AR286" s="232"/>
      <c r="AS286" s="232"/>
      <c r="AU286" s="335"/>
      <c r="AV286" s="72"/>
      <c r="AW286" s="335"/>
      <c r="AX286" s="336"/>
      <c r="AY286" s="152"/>
    </row>
    <row r="287" spans="1:51" s="3" customFormat="1">
      <c r="A287" s="632" t="s">
        <v>0</v>
      </c>
      <c r="B287" s="632" t="s">
        <v>1</v>
      </c>
      <c r="C287" s="632"/>
      <c r="D287" s="632"/>
      <c r="E287" s="632"/>
      <c r="F287" s="632" t="s">
        <v>3</v>
      </c>
      <c r="G287" s="632" t="s">
        <v>4</v>
      </c>
      <c r="H287" s="637" t="s">
        <v>229</v>
      </c>
      <c r="I287" s="638"/>
      <c r="J287" s="638"/>
      <c r="K287" s="638"/>
      <c r="L287" s="638"/>
      <c r="M287" s="638"/>
      <c r="N287" s="638"/>
      <c r="O287" s="638"/>
      <c r="P287" s="638"/>
      <c r="Q287" s="638"/>
      <c r="R287" s="638"/>
      <c r="S287" s="638"/>
      <c r="T287" s="638"/>
      <c r="U287" s="638"/>
      <c r="V287" s="638"/>
      <c r="W287" s="638"/>
      <c r="X287" s="638"/>
      <c r="Y287" s="638"/>
      <c r="Z287" s="638"/>
      <c r="AA287" s="638"/>
      <c r="AB287" s="638"/>
      <c r="AC287" s="638"/>
      <c r="AD287" s="638"/>
      <c r="AE287" s="638"/>
      <c r="AF287" s="638"/>
      <c r="AG287" s="638"/>
      <c r="AH287" s="639"/>
      <c r="AI287" s="632" t="s">
        <v>11</v>
      </c>
      <c r="AJ287" s="375"/>
      <c r="AK287" s="284" t="e">
        <f t="shared" ref="AK287" si="114">H287+K287+N287+Q287+T287+W287+Z287+AC287+AF287</f>
        <v>#VALUE!</v>
      </c>
      <c r="AL287" s="164" t="e">
        <f t="shared" ref="AL287:AL290" si="115">AK287=G287</f>
        <v>#VALUE!</v>
      </c>
      <c r="AM287" s="284" t="e">
        <f t="shared" ref="AM287:AM290" si="116">G287-AK287</f>
        <v>#VALUE!</v>
      </c>
      <c r="AN287" s="311"/>
      <c r="AO287" s="311"/>
      <c r="AP287" s="311"/>
      <c r="AQ287" s="311"/>
      <c r="AR287" s="311"/>
      <c r="AS287" s="311"/>
      <c r="AT287" s="152"/>
      <c r="AW287" s="96">
        <f t="shared" ref="AW287" si="117">I287+L287+O287+R287+U287+X287</f>
        <v>0</v>
      </c>
      <c r="AX287" s="118" t="e">
        <f t="shared" ref="AX287" si="118">H287+K287+N287+Q287+T287+W287</f>
        <v>#VALUE!</v>
      </c>
      <c r="AY287" s="152" t="e">
        <f t="shared" ref="AY287:AY290" si="119">G287=AX287</f>
        <v>#VALUE!</v>
      </c>
    </row>
    <row r="288" spans="1:51" s="3" customFormat="1">
      <c r="A288" s="633"/>
      <c r="B288" s="633"/>
      <c r="C288" s="633"/>
      <c r="D288" s="633"/>
      <c r="E288" s="633"/>
      <c r="F288" s="633"/>
      <c r="G288" s="633"/>
      <c r="H288" s="682" t="s">
        <v>5</v>
      </c>
      <c r="I288" s="683"/>
      <c r="J288" s="684"/>
      <c r="K288" s="685" t="s">
        <v>6</v>
      </c>
      <c r="L288" s="686"/>
      <c r="M288" s="687"/>
      <c r="N288" s="688" t="s">
        <v>7</v>
      </c>
      <c r="O288" s="689"/>
      <c r="P288" s="690"/>
      <c r="Q288" s="634" t="s">
        <v>8</v>
      </c>
      <c r="R288" s="635"/>
      <c r="S288" s="636"/>
      <c r="T288" s="634" t="s">
        <v>9</v>
      </c>
      <c r="U288" s="635"/>
      <c r="V288" s="636"/>
      <c r="W288" s="637" t="s">
        <v>10</v>
      </c>
      <c r="X288" s="638"/>
      <c r="Y288" s="639"/>
      <c r="Z288" s="637" t="s">
        <v>240</v>
      </c>
      <c r="AA288" s="638"/>
      <c r="AB288" s="639"/>
      <c r="AC288" s="637" t="s">
        <v>241</v>
      </c>
      <c r="AD288" s="638"/>
      <c r="AE288" s="639"/>
      <c r="AF288" s="634" t="s">
        <v>246</v>
      </c>
      <c r="AG288" s="635"/>
      <c r="AH288" s="636"/>
      <c r="AI288" s="633"/>
      <c r="AJ288" s="375"/>
      <c r="AK288" s="284" t="e">
        <f>H288+K288+N288+Q288+T288+#REF!+#REF!+#REF!+AF288</f>
        <v>#VALUE!</v>
      </c>
      <c r="AL288" s="164" t="e">
        <f t="shared" si="115"/>
        <v>#VALUE!</v>
      </c>
      <c r="AM288" s="284" t="e">
        <f t="shared" si="116"/>
        <v>#VALUE!</v>
      </c>
      <c r="AN288" s="311"/>
      <c r="AO288" s="311"/>
      <c r="AP288" s="311"/>
      <c r="AQ288" s="311"/>
      <c r="AR288" s="311"/>
      <c r="AS288" s="311"/>
      <c r="AT288" s="152"/>
      <c r="AW288" s="96" t="e">
        <f>I288+L288+O288+R288+U288+W288</f>
        <v>#VALUE!</v>
      </c>
      <c r="AX288" s="118" t="e">
        <f>H288+K288+N288+Q288+T288+#REF!</f>
        <v>#VALUE!</v>
      </c>
      <c r="AY288" s="152" t="e">
        <f t="shared" si="119"/>
        <v>#VALUE!</v>
      </c>
    </row>
    <row r="289" spans="1:51">
      <c r="A289" s="142"/>
      <c r="B289" s="143"/>
      <c r="C289" s="144"/>
      <c r="D289" s="144"/>
      <c r="E289" s="145"/>
      <c r="F289" s="146"/>
      <c r="G289" s="146"/>
      <c r="H289" s="402" t="s">
        <v>237</v>
      </c>
      <c r="I289" s="141" t="s">
        <v>238</v>
      </c>
      <c r="J289" s="403" t="s">
        <v>235</v>
      </c>
      <c r="K289" s="402" t="s">
        <v>237</v>
      </c>
      <c r="L289" s="141" t="s">
        <v>238</v>
      </c>
      <c r="M289" s="403" t="s">
        <v>235</v>
      </c>
      <c r="N289" s="402" t="s">
        <v>237</v>
      </c>
      <c r="O289" s="141" t="s">
        <v>238</v>
      </c>
      <c r="P289" s="403" t="s">
        <v>235</v>
      </c>
      <c r="Q289" s="402" t="s">
        <v>237</v>
      </c>
      <c r="R289" s="141" t="s">
        <v>238</v>
      </c>
      <c r="S289" s="403" t="s">
        <v>235</v>
      </c>
      <c r="T289" s="402" t="s">
        <v>237</v>
      </c>
      <c r="U289" s="141" t="s">
        <v>238</v>
      </c>
      <c r="V289" s="403" t="s">
        <v>235</v>
      </c>
      <c r="W289" s="402" t="s">
        <v>237</v>
      </c>
      <c r="X289" s="141" t="s">
        <v>238</v>
      </c>
      <c r="Y289" s="403" t="s">
        <v>235</v>
      </c>
      <c r="Z289" s="402" t="s">
        <v>237</v>
      </c>
      <c r="AA289" s="141" t="s">
        <v>238</v>
      </c>
      <c r="AB289" s="403" t="s">
        <v>235</v>
      </c>
      <c r="AC289" s="402" t="s">
        <v>237</v>
      </c>
      <c r="AD289" s="141" t="s">
        <v>238</v>
      </c>
      <c r="AE289" s="403" t="s">
        <v>235</v>
      </c>
      <c r="AF289" s="402" t="s">
        <v>237</v>
      </c>
      <c r="AG289" s="141" t="s">
        <v>238</v>
      </c>
      <c r="AH289" s="403" t="s">
        <v>235</v>
      </c>
      <c r="AI289" s="146"/>
      <c r="AJ289" s="376"/>
      <c r="AK289" s="284" t="e">
        <f t="shared" ref="AK289:AK290" si="120">H289+K289+N289+Q289+T289+W289+Z289+AC289+AF289</f>
        <v>#VALUE!</v>
      </c>
      <c r="AL289" s="164" t="e">
        <f t="shared" si="115"/>
        <v>#VALUE!</v>
      </c>
      <c r="AM289" s="284" t="e">
        <f t="shared" si="116"/>
        <v>#VALUE!</v>
      </c>
      <c r="AN289" s="278"/>
      <c r="AO289" s="278"/>
      <c r="AP289" s="278"/>
      <c r="AQ289" s="278"/>
      <c r="AR289" s="278"/>
      <c r="AS289" s="278"/>
      <c r="AW289" s="96" t="e">
        <f t="shared" ref="AW289:AW290" si="121">I289+L289+O289+R289+U289+X289</f>
        <v>#VALUE!</v>
      </c>
      <c r="AX289" s="118" t="e">
        <f t="shared" ref="AX289:AX290" si="122">H289+K289+N289+Q289+T289+W289</f>
        <v>#VALUE!</v>
      </c>
      <c r="AY289" s="152" t="e">
        <f t="shared" si="119"/>
        <v>#VALUE!</v>
      </c>
    </row>
    <row r="290" spans="1:51">
      <c r="A290" s="147"/>
      <c r="B290" s="148"/>
      <c r="C290" s="149"/>
      <c r="D290" s="149"/>
      <c r="E290" s="150"/>
      <c r="F290" s="151"/>
      <c r="G290" s="151"/>
      <c r="H290" s="151"/>
      <c r="I290" s="151"/>
      <c r="J290" s="151"/>
      <c r="K290" s="151"/>
      <c r="L290" s="151"/>
      <c r="M290" s="151"/>
      <c r="N290" s="151"/>
      <c r="O290" s="151"/>
      <c r="P290" s="151"/>
      <c r="Q290" s="151"/>
      <c r="R290" s="151"/>
      <c r="S290" s="151"/>
      <c r="T290" s="151"/>
      <c r="U290" s="151"/>
      <c r="V290" s="151"/>
      <c r="W290" s="151"/>
      <c r="X290" s="151"/>
      <c r="Y290" s="151"/>
      <c r="Z290" s="151"/>
      <c r="AA290" s="151"/>
      <c r="AB290" s="151"/>
      <c r="AC290" s="151"/>
      <c r="AD290" s="151"/>
      <c r="AE290" s="151"/>
      <c r="AF290" s="151"/>
      <c r="AG290" s="151"/>
      <c r="AH290" s="151"/>
      <c r="AI290" s="151"/>
      <c r="AJ290" s="376"/>
      <c r="AK290" s="284">
        <f t="shared" si="120"/>
        <v>0</v>
      </c>
      <c r="AL290" s="164" t="b">
        <f t="shared" si="115"/>
        <v>1</v>
      </c>
      <c r="AM290" s="284">
        <f t="shared" si="116"/>
        <v>0</v>
      </c>
      <c r="AN290" s="278"/>
      <c r="AO290" s="278"/>
      <c r="AP290" s="278"/>
      <c r="AQ290" s="278"/>
      <c r="AR290" s="278"/>
      <c r="AS290" s="278"/>
      <c r="AV290" s="42" t="b">
        <f t="shared" ref="AV290" si="123">G290=AU290</f>
        <v>1</v>
      </c>
      <c r="AW290" s="96">
        <f t="shared" si="121"/>
        <v>0</v>
      </c>
      <c r="AX290" s="118">
        <f t="shared" si="122"/>
        <v>0</v>
      </c>
      <c r="AY290" s="152" t="b">
        <f t="shared" si="119"/>
        <v>1</v>
      </c>
    </row>
    <row r="291" spans="1:51">
      <c r="A291" s="28"/>
      <c r="B291" s="11"/>
      <c r="C291" s="12"/>
      <c r="D291" s="12"/>
      <c r="E291" s="13"/>
      <c r="F291" s="81"/>
      <c r="G291" s="87"/>
      <c r="H291" s="87"/>
      <c r="I291" s="102"/>
      <c r="J291" s="102"/>
      <c r="K291" s="102"/>
      <c r="L291" s="102"/>
      <c r="M291" s="102"/>
      <c r="N291" s="102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  <c r="AA291" s="31"/>
      <c r="AB291" s="31"/>
      <c r="AC291" s="31"/>
      <c r="AD291" s="31"/>
      <c r="AE291" s="31"/>
      <c r="AF291" s="31"/>
      <c r="AG291" s="31"/>
      <c r="AH291" s="31"/>
      <c r="AI291" s="10"/>
      <c r="AJ291" s="372"/>
      <c r="AK291" s="284">
        <f t="shared" si="104"/>
        <v>0</v>
      </c>
      <c r="AL291" s="164" t="b">
        <f t="shared" si="99"/>
        <v>1</v>
      </c>
      <c r="AM291" s="284">
        <f t="shared" si="100"/>
        <v>0</v>
      </c>
      <c r="AN291" s="164"/>
      <c r="AO291" s="164"/>
      <c r="AP291" s="164"/>
      <c r="AQ291" s="164"/>
      <c r="AR291" s="164"/>
      <c r="AS291" s="164"/>
      <c r="AU291" s="33">
        <f t="shared" si="69"/>
        <v>0</v>
      </c>
      <c r="AV291" s="8" t="b">
        <f t="shared" si="70"/>
        <v>1</v>
      </c>
      <c r="AW291" s="96">
        <f t="shared" si="52"/>
        <v>0</v>
      </c>
      <c r="AX291" s="118">
        <f t="shared" si="53"/>
        <v>0</v>
      </c>
      <c r="AY291" s="152" t="b">
        <f t="shared" si="50"/>
        <v>1</v>
      </c>
    </row>
    <row r="292" spans="1:51" s="117" customFormat="1">
      <c r="A292" s="115"/>
      <c r="B292" s="108" t="s">
        <v>22</v>
      </c>
      <c r="C292" s="630" t="s">
        <v>102</v>
      </c>
      <c r="D292" s="651"/>
      <c r="E292" s="652"/>
      <c r="F292" s="109" t="s">
        <v>148</v>
      </c>
      <c r="G292" s="116">
        <f>G293</f>
        <v>157000000</v>
      </c>
      <c r="H292" s="116" t="e">
        <f t="shared" ref="H292:AH293" si="124">H293</f>
        <v>#REF!</v>
      </c>
      <c r="I292" s="116">
        <f t="shared" si="124"/>
        <v>0</v>
      </c>
      <c r="J292" s="116" t="e">
        <f t="shared" si="124"/>
        <v>#REF!</v>
      </c>
      <c r="K292" s="116">
        <f t="shared" si="124"/>
        <v>0</v>
      </c>
      <c r="L292" s="116">
        <f t="shared" si="124"/>
        <v>0</v>
      </c>
      <c r="M292" s="116">
        <f t="shared" si="124"/>
        <v>0</v>
      </c>
      <c r="N292" s="116">
        <f t="shared" si="124"/>
        <v>130890048</v>
      </c>
      <c r="O292" s="116">
        <f t="shared" si="124"/>
        <v>0</v>
      </c>
      <c r="P292" s="116">
        <f t="shared" si="124"/>
        <v>130890048</v>
      </c>
      <c r="Q292" s="116">
        <f t="shared" si="124"/>
        <v>0</v>
      </c>
      <c r="R292" s="116">
        <f t="shared" si="124"/>
        <v>0</v>
      </c>
      <c r="S292" s="116">
        <f t="shared" si="124"/>
        <v>0</v>
      </c>
      <c r="T292" s="116">
        <f t="shared" si="124"/>
        <v>0</v>
      </c>
      <c r="U292" s="116">
        <f t="shared" si="124"/>
        <v>0</v>
      </c>
      <c r="V292" s="116">
        <f t="shared" si="124"/>
        <v>0</v>
      </c>
      <c r="W292" s="116">
        <f t="shared" si="124"/>
        <v>0</v>
      </c>
      <c r="X292" s="116">
        <f t="shared" si="124"/>
        <v>0</v>
      </c>
      <c r="Y292" s="116">
        <f t="shared" si="124"/>
        <v>0</v>
      </c>
      <c r="Z292" s="116">
        <f t="shared" si="124"/>
        <v>26109952</v>
      </c>
      <c r="AA292" s="116">
        <f t="shared" si="124"/>
        <v>0</v>
      </c>
      <c r="AB292" s="116">
        <f t="shared" si="124"/>
        <v>26109952</v>
      </c>
      <c r="AC292" s="116">
        <f t="shared" si="124"/>
        <v>0</v>
      </c>
      <c r="AD292" s="116">
        <f t="shared" si="124"/>
        <v>0</v>
      </c>
      <c r="AE292" s="116">
        <f t="shared" si="124"/>
        <v>0</v>
      </c>
      <c r="AF292" s="116">
        <f t="shared" si="124"/>
        <v>0</v>
      </c>
      <c r="AG292" s="116">
        <f t="shared" si="124"/>
        <v>0</v>
      </c>
      <c r="AH292" s="116">
        <f t="shared" si="124"/>
        <v>0</v>
      </c>
      <c r="AI292" s="94"/>
      <c r="AJ292" s="373"/>
      <c r="AK292" s="284" t="e">
        <f t="shared" si="104"/>
        <v>#REF!</v>
      </c>
      <c r="AL292" s="164" t="e">
        <f t="shared" si="99"/>
        <v>#REF!</v>
      </c>
      <c r="AM292" s="284" t="e">
        <f t="shared" si="100"/>
        <v>#REF!</v>
      </c>
      <c r="AN292" s="221"/>
      <c r="AO292" s="221"/>
      <c r="AP292" s="221"/>
      <c r="AQ292" s="221"/>
      <c r="AR292" s="221"/>
      <c r="AS292" s="221"/>
      <c r="AT292" s="236"/>
      <c r="AU292" s="118" t="e">
        <f t="shared" si="69"/>
        <v>#REF!</v>
      </c>
      <c r="AV292" s="110" t="e">
        <f t="shared" si="70"/>
        <v>#REF!</v>
      </c>
      <c r="AW292" s="96">
        <f t="shared" si="52"/>
        <v>0</v>
      </c>
      <c r="AX292" s="118" t="e">
        <f t="shared" si="53"/>
        <v>#REF!</v>
      </c>
      <c r="AY292" s="152" t="e">
        <f t="shared" si="50"/>
        <v>#REF!</v>
      </c>
    </row>
    <row r="293" spans="1:51">
      <c r="A293" s="28"/>
      <c r="B293" s="11"/>
      <c r="C293" s="12"/>
      <c r="D293" s="649" t="s">
        <v>15</v>
      </c>
      <c r="E293" s="650"/>
      <c r="F293" s="81" t="s">
        <v>130</v>
      </c>
      <c r="G293" s="87">
        <f>G294</f>
        <v>157000000</v>
      </c>
      <c r="H293" s="87" t="e">
        <f t="shared" si="124"/>
        <v>#REF!</v>
      </c>
      <c r="I293" s="87">
        <f t="shared" si="124"/>
        <v>0</v>
      </c>
      <c r="J293" s="87" t="e">
        <f t="shared" si="124"/>
        <v>#REF!</v>
      </c>
      <c r="K293" s="87">
        <f t="shared" si="124"/>
        <v>0</v>
      </c>
      <c r="L293" s="87">
        <f t="shared" si="124"/>
        <v>0</v>
      </c>
      <c r="M293" s="87">
        <f t="shared" si="124"/>
        <v>0</v>
      </c>
      <c r="N293" s="87">
        <f t="shared" si="124"/>
        <v>130890048</v>
      </c>
      <c r="O293" s="87">
        <f t="shared" si="124"/>
        <v>0</v>
      </c>
      <c r="P293" s="87">
        <f t="shared" si="124"/>
        <v>130890048</v>
      </c>
      <c r="Q293" s="87">
        <f t="shared" si="124"/>
        <v>0</v>
      </c>
      <c r="R293" s="87">
        <f t="shared" si="124"/>
        <v>0</v>
      </c>
      <c r="S293" s="87">
        <f t="shared" si="124"/>
        <v>0</v>
      </c>
      <c r="T293" s="87">
        <f t="shared" si="124"/>
        <v>0</v>
      </c>
      <c r="U293" s="87">
        <f t="shared" si="124"/>
        <v>0</v>
      </c>
      <c r="V293" s="87">
        <f t="shared" si="124"/>
        <v>0</v>
      </c>
      <c r="W293" s="87">
        <f t="shared" si="124"/>
        <v>0</v>
      </c>
      <c r="X293" s="87">
        <f t="shared" si="124"/>
        <v>0</v>
      </c>
      <c r="Y293" s="87">
        <f t="shared" si="124"/>
        <v>0</v>
      </c>
      <c r="Z293" s="87">
        <f t="shared" si="124"/>
        <v>26109952</v>
      </c>
      <c r="AA293" s="87">
        <f t="shared" si="124"/>
        <v>0</v>
      </c>
      <c r="AB293" s="87">
        <f t="shared" si="124"/>
        <v>26109952</v>
      </c>
      <c r="AC293" s="87"/>
      <c r="AD293" s="87"/>
      <c r="AE293" s="87"/>
      <c r="AF293" s="87"/>
      <c r="AG293" s="87"/>
      <c r="AH293" s="87"/>
      <c r="AI293" s="10"/>
      <c r="AJ293" s="372"/>
      <c r="AK293" s="284" t="e">
        <f t="shared" si="104"/>
        <v>#REF!</v>
      </c>
      <c r="AL293" s="164" t="e">
        <f t="shared" ref="AL293:AL453" si="125">AK293=G293</f>
        <v>#REF!</v>
      </c>
      <c r="AM293" s="284" t="e">
        <f t="shared" ref="AM293:AM453" si="126">G293-AK293</f>
        <v>#REF!</v>
      </c>
      <c r="AN293" s="164"/>
      <c r="AO293" s="164"/>
      <c r="AP293" s="164"/>
      <c r="AQ293" s="164"/>
      <c r="AR293" s="164"/>
      <c r="AS293" s="164"/>
      <c r="AU293" s="33" t="e">
        <f t="shared" si="69"/>
        <v>#REF!</v>
      </c>
      <c r="AV293" s="8" t="e">
        <f t="shared" si="70"/>
        <v>#REF!</v>
      </c>
      <c r="AW293" s="96">
        <f t="shared" si="52"/>
        <v>0</v>
      </c>
      <c r="AX293" s="118" t="e">
        <f t="shared" si="53"/>
        <v>#REF!</v>
      </c>
      <c r="AY293" s="152" t="e">
        <f t="shared" si="50"/>
        <v>#REF!</v>
      </c>
    </row>
    <row r="294" spans="1:51" s="153" customFormat="1">
      <c r="A294" s="332"/>
      <c r="B294" s="333"/>
      <c r="C294" s="334"/>
      <c r="D294" s="334"/>
      <c r="E294" s="88" t="s">
        <v>103</v>
      </c>
      <c r="F294" s="71" t="s">
        <v>104</v>
      </c>
      <c r="G294" s="69">
        <v>157000000</v>
      </c>
      <c r="H294" s="69" t="e">
        <f>#REF!</f>
        <v>#REF!</v>
      </c>
      <c r="I294" s="70"/>
      <c r="J294" s="70" t="e">
        <f>H294-I294</f>
        <v>#REF!</v>
      </c>
      <c r="K294" s="70">
        <v>0</v>
      </c>
      <c r="L294" s="70">
        <v>0</v>
      </c>
      <c r="M294" s="70">
        <f>K294-L294</f>
        <v>0</v>
      </c>
      <c r="N294" s="70">
        <f>157000000-26109952</f>
        <v>130890048</v>
      </c>
      <c r="O294" s="70"/>
      <c r="P294" s="70">
        <f>N294-O294</f>
        <v>130890048</v>
      </c>
      <c r="Q294" s="70"/>
      <c r="R294" s="70"/>
      <c r="S294" s="70"/>
      <c r="T294" s="70"/>
      <c r="U294" s="70"/>
      <c r="V294" s="70"/>
      <c r="W294" s="70"/>
      <c r="X294" s="70"/>
      <c r="Y294" s="70"/>
      <c r="Z294" s="70">
        <v>26109952</v>
      </c>
      <c r="AA294" s="70"/>
      <c r="AB294" s="70">
        <f>Z294-AA294</f>
        <v>26109952</v>
      </c>
      <c r="AC294" s="70"/>
      <c r="AD294" s="70"/>
      <c r="AE294" s="70"/>
      <c r="AF294" s="70"/>
      <c r="AG294" s="70"/>
      <c r="AH294" s="70"/>
      <c r="AI294" s="71"/>
      <c r="AJ294" s="374"/>
      <c r="AK294" s="284" t="e">
        <f t="shared" si="104"/>
        <v>#REF!</v>
      </c>
      <c r="AL294" s="164" t="e">
        <f t="shared" si="125"/>
        <v>#REF!</v>
      </c>
      <c r="AM294" s="284" t="e">
        <f t="shared" si="126"/>
        <v>#REF!</v>
      </c>
      <c r="AN294" s="232"/>
      <c r="AO294" s="232"/>
      <c r="AP294" s="232"/>
      <c r="AQ294" s="232"/>
      <c r="AR294" s="232"/>
      <c r="AS294" s="232"/>
      <c r="AU294" s="335" t="e">
        <f t="shared" si="69"/>
        <v>#REF!</v>
      </c>
      <c r="AV294" s="72" t="e">
        <f t="shared" si="70"/>
        <v>#REF!</v>
      </c>
      <c r="AW294" s="335">
        <f t="shared" si="52"/>
        <v>0</v>
      </c>
      <c r="AX294" s="336" t="e">
        <f t="shared" si="53"/>
        <v>#REF!</v>
      </c>
      <c r="AY294" s="152" t="e">
        <f t="shared" ref="AY294:AY404" si="127">G294=AX294</f>
        <v>#REF!</v>
      </c>
    </row>
    <row r="295" spans="1:51">
      <c r="A295" s="28"/>
      <c r="B295" s="11"/>
      <c r="C295" s="12"/>
      <c r="D295" s="12"/>
      <c r="E295" s="13"/>
      <c r="F295" s="81"/>
      <c r="G295" s="87"/>
      <c r="H295" s="87"/>
      <c r="I295" s="102"/>
      <c r="J295" s="102"/>
      <c r="K295" s="102"/>
      <c r="L295" s="102"/>
      <c r="M295" s="102"/>
      <c r="N295" s="102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  <c r="AA295" s="31"/>
      <c r="AB295" s="31"/>
      <c r="AC295" s="31"/>
      <c r="AD295" s="31"/>
      <c r="AE295" s="31"/>
      <c r="AF295" s="31"/>
      <c r="AG295" s="31"/>
      <c r="AH295" s="31"/>
      <c r="AI295" s="10"/>
      <c r="AJ295" s="372"/>
      <c r="AK295" s="284">
        <f t="shared" ref="AK295:AK454" si="128">H295+K295+N295+Q295+T295+W295+Z295+AC295+AF295</f>
        <v>0</v>
      </c>
      <c r="AL295" s="164" t="b">
        <f t="shared" si="125"/>
        <v>1</v>
      </c>
      <c r="AM295" s="284">
        <f t="shared" si="126"/>
        <v>0</v>
      </c>
      <c r="AN295" s="164"/>
      <c r="AO295" s="164"/>
      <c r="AP295" s="164"/>
      <c r="AQ295" s="164"/>
      <c r="AR295" s="164"/>
      <c r="AS295" s="164"/>
      <c r="AU295" s="33">
        <f t="shared" si="69"/>
        <v>0</v>
      </c>
      <c r="AV295" s="8" t="b">
        <f t="shared" si="70"/>
        <v>1</v>
      </c>
      <c r="AW295" s="96">
        <f t="shared" ref="AW295:AW407" si="129">I295+L295+O295+R295+U295+X295</f>
        <v>0</v>
      </c>
      <c r="AX295" s="118">
        <f t="shared" si="53"/>
        <v>0</v>
      </c>
      <c r="AY295" s="152" t="b">
        <f t="shared" si="127"/>
        <v>1</v>
      </c>
    </row>
    <row r="296" spans="1:51" s="117" customFormat="1">
      <c r="A296" s="115"/>
      <c r="B296" s="108" t="s">
        <v>22</v>
      </c>
      <c r="C296" s="630" t="s">
        <v>105</v>
      </c>
      <c r="D296" s="651"/>
      <c r="E296" s="652"/>
      <c r="F296" s="109" t="s">
        <v>149</v>
      </c>
      <c r="G296" s="116">
        <f>G297</f>
        <v>18700000</v>
      </c>
      <c r="H296" s="116" t="e">
        <f t="shared" ref="H296:AH296" si="130">H297</f>
        <v>#REF!</v>
      </c>
      <c r="I296" s="116">
        <f t="shared" si="130"/>
        <v>0</v>
      </c>
      <c r="J296" s="116" t="e">
        <f t="shared" si="130"/>
        <v>#REF!</v>
      </c>
      <c r="K296" s="116">
        <f t="shared" si="130"/>
        <v>3136100</v>
      </c>
      <c r="L296" s="116">
        <f t="shared" si="130"/>
        <v>3136100</v>
      </c>
      <c r="M296" s="116">
        <f t="shared" si="130"/>
        <v>0</v>
      </c>
      <c r="N296" s="116">
        <f t="shared" si="130"/>
        <v>0</v>
      </c>
      <c r="O296" s="116">
        <f t="shared" si="130"/>
        <v>0</v>
      </c>
      <c r="P296" s="116">
        <f t="shared" si="130"/>
        <v>0</v>
      </c>
      <c r="Q296" s="116">
        <f t="shared" si="130"/>
        <v>0</v>
      </c>
      <c r="R296" s="116">
        <f t="shared" si="130"/>
        <v>0</v>
      </c>
      <c r="S296" s="116">
        <f t="shared" si="130"/>
        <v>0</v>
      </c>
      <c r="T296" s="116">
        <f t="shared" si="130"/>
        <v>0</v>
      </c>
      <c r="U296" s="116">
        <f t="shared" si="130"/>
        <v>0</v>
      </c>
      <c r="V296" s="116">
        <f t="shared" si="130"/>
        <v>0</v>
      </c>
      <c r="W296" s="116">
        <f t="shared" si="130"/>
        <v>0</v>
      </c>
      <c r="X296" s="116">
        <f t="shared" si="130"/>
        <v>0</v>
      </c>
      <c r="Y296" s="116">
        <f t="shared" si="130"/>
        <v>0</v>
      </c>
      <c r="Z296" s="116">
        <f t="shared" si="130"/>
        <v>15563900</v>
      </c>
      <c r="AA296" s="116">
        <f t="shared" si="130"/>
        <v>0</v>
      </c>
      <c r="AB296" s="116">
        <f t="shared" si="130"/>
        <v>15563900</v>
      </c>
      <c r="AC296" s="116">
        <f t="shared" si="130"/>
        <v>0</v>
      </c>
      <c r="AD296" s="116">
        <f t="shared" si="130"/>
        <v>0</v>
      </c>
      <c r="AE296" s="116">
        <f t="shared" si="130"/>
        <v>0</v>
      </c>
      <c r="AF296" s="116">
        <f t="shared" si="130"/>
        <v>0</v>
      </c>
      <c r="AG296" s="116">
        <f t="shared" si="130"/>
        <v>0</v>
      </c>
      <c r="AH296" s="116">
        <f t="shared" si="130"/>
        <v>0</v>
      </c>
      <c r="AI296" s="94"/>
      <c r="AJ296" s="373"/>
      <c r="AK296" s="284" t="e">
        <f t="shared" si="128"/>
        <v>#REF!</v>
      </c>
      <c r="AL296" s="164" t="e">
        <f t="shared" si="125"/>
        <v>#REF!</v>
      </c>
      <c r="AM296" s="284" t="e">
        <f t="shared" si="126"/>
        <v>#REF!</v>
      </c>
      <c r="AN296" s="221"/>
      <c r="AO296" s="221"/>
      <c r="AP296" s="221"/>
      <c r="AQ296" s="221"/>
      <c r="AR296" s="221"/>
      <c r="AS296" s="221"/>
      <c r="AT296" s="236"/>
      <c r="AU296" s="118" t="e">
        <f t="shared" si="69"/>
        <v>#REF!</v>
      </c>
      <c r="AV296" s="110" t="e">
        <f t="shared" si="70"/>
        <v>#REF!</v>
      </c>
      <c r="AW296" s="96">
        <f t="shared" si="129"/>
        <v>3136100</v>
      </c>
      <c r="AX296" s="118" t="e">
        <f t="shared" ref="AX296:AX408" si="131">H296+K296+N296+Q296+T296+W296</f>
        <v>#REF!</v>
      </c>
      <c r="AY296" s="152" t="e">
        <f t="shared" si="127"/>
        <v>#REF!</v>
      </c>
    </row>
    <row r="297" spans="1:51" s="80" customFormat="1">
      <c r="A297" s="337"/>
      <c r="B297" s="338"/>
      <c r="C297" s="339"/>
      <c r="D297" s="645" t="s">
        <v>15</v>
      </c>
      <c r="E297" s="646"/>
      <c r="F297" s="81" t="s">
        <v>130</v>
      </c>
      <c r="G297" s="87">
        <f>SUM(G298:G300)</f>
        <v>18700000</v>
      </c>
      <c r="H297" s="87" t="e">
        <f t="shared" ref="H297:AB297" si="132">SUM(H298:H300)</f>
        <v>#REF!</v>
      </c>
      <c r="I297" s="87">
        <f t="shared" si="132"/>
        <v>0</v>
      </c>
      <c r="J297" s="87" t="e">
        <f t="shared" si="132"/>
        <v>#REF!</v>
      </c>
      <c r="K297" s="87">
        <f t="shared" si="132"/>
        <v>3136100</v>
      </c>
      <c r="L297" s="87">
        <f t="shared" si="132"/>
        <v>3136100</v>
      </c>
      <c r="M297" s="87">
        <f t="shared" si="132"/>
        <v>0</v>
      </c>
      <c r="N297" s="87">
        <f t="shared" si="132"/>
        <v>0</v>
      </c>
      <c r="O297" s="87">
        <f t="shared" si="132"/>
        <v>0</v>
      </c>
      <c r="P297" s="87">
        <f t="shared" si="132"/>
        <v>0</v>
      </c>
      <c r="Q297" s="87">
        <f t="shared" si="132"/>
        <v>0</v>
      </c>
      <c r="R297" s="87">
        <f t="shared" si="132"/>
        <v>0</v>
      </c>
      <c r="S297" s="87">
        <f t="shared" si="132"/>
        <v>0</v>
      </c>
      <c r="T297" s="87">
        <f t="shared" si="132"/>
        <v>0</v>
      </c>
      <c r="U297" s="87">
        <f t="shared" si="132"/>
        <v>0</v>
      </c>
      <c r="V297" s="87">
        <f t="shared" si="132"/>
        <v>0</v>
      </c>
      <c r="W297" s="87">
        <f t="shared" si="132"/>
        <v>0</v>
      </c>
      <c r="X297" s="87">
        <f t="shared" si="132"/>
        <v>0</v>
      </c>
      <c r="Y297" s="87">
        <f t="shared" si="132"/>
        <v>0</v>
      </c>
      <c r="Z297" s="87">
        <f t="shared" si="132"/>
        <v>15563900</v>
      </c>
      <c r="AA297" s="87">
        <f t="shared" si="132"/>
        <v>0</v>
      </c>
      <c r="AB297" s="87">
        <f t="shared" si="132"/>
        <v>15563900</v>
      </c>
      <c r="AC297" s="87"/>
      <c r="AD297" s="87"/>
      <c r="AE297" s="87"/>
      <c r="AF297" s="87"/>
      <c r="AG297" s="87"/>
      <c r="AH297" s="87"/>
      <c r="AI297" s="81"/>
      <c r="AJ297" s="372"/>
      <c r="AK297" s="284" t="e">
        <f t="shared" si="128"/>
        <v>#REF!</v>
      </c>
      <c r="AL297" s="164" t="e">
        <f t="shared" si="125"/>
        <v>#REF!</v>
      </c>
      <c r="AM297" s="284" t="e">
        <f t="shared" si="126"/>
        <v>#REF!</v>
      </c>
      <c r="AN297" s="164"/>
      <c r="AO297" s="164"/>
      <c r="AP297" s="164"/>
      <c r="AQ297" s="164"/>
      <c r="AR297" s="164"/>
      <c r="AS297" s="164"/>
      <c r="AU297" s="341" t="e">
        <f t="shared" si="69"/>
        <v>#REF!</v>
      </c>
      <c r="AV297" s="59" t="e">
        <f t="shared" si="70"/>
        <v>#REF!</v>
      </c>
      <c r="AW297" s="335">
        <f t="shared" si="129"/>
        <v>3136100</v>
      </c>
      <c r="AX297" s="336" t="e">
        <f t="shared" si="131"/>
        <v>#REF!</v>
      </c>
      <c r="AY297" s="152" t="e">
        <f t="shared" si="127"/>
        <v>#REF!</v>
      </c>
    </row>
    <row r="298" spans="1:51" s="153" customFormat="1">
      <c r="A298" s="332"/>
      <c r="B298" s="333"/>
      <c r="C298" s="334"/>
      <c r="D298" s="334"/>
      <c r="E298" s="88" t="s">
        <v>106</v>
      </c>
      <c r="F298" s="71" t="s">
        <v>107</v>
      </c>
      <c r="G298" s="69">
        <v>2500000</v>
      </c>
      <c r="H298" s="69" t="e">
        <f>#REF!</f>
        <v>#REF!</v>
      </c>
      <c r="I298" s="70"/>
      <c r="J298" s="70" t="e">
        <f>H298-I298</f>
        <v>#REF!</v>
      </c>
      <c r="K298" s="70">
        <v>0</v>
      </c>
      <c r="L298" s="70"/>
      <c r="M298" s="70">
        <f>K298-L298</f>
        <v>0</v>
      </c>
      <c r="N298" s="70"/>
      <c r="O298" s="70"/>
      <c r="P298" s="70"/>
      <c r="Q298" s="70"/>
      <c r="R298" s="70"/>
      <c r="S298" s="70"/>
      <c r="T298" s="70"/>
      <c r="U298" s="70"/>
      <c r="V298" s="70"/>
      <c r="W298" s="70"/>
      <c r="X298" s="70"/>
      <c r="Y298" s="70"/>
      <c r="Z298" s="70">
        <f>G298-K298</f>
        <v>2500000</v>
      </c>
      <c r="AA298" s="70"/>
      <c r="AB298" s="70">
        <f>Z298-AA298</f>
        <v>2500000</v>
      </c>
      <c r="AC298" s="70"/>
      <c r="AD298" s="70"/>
      <c r="AE298" s="70"/>
      <c r="AF298" s="70"/>
      <c r="AG298" s="70"/>
      <c r="AH298" s="70"/>
      <c r="AI298" s="71"/>
      <c r="AJ298" s="374"/>
      <c r="AK298" s="284" t="e">
        <f t="shared" si="128"/>
        <v>#REF!</v>
      </c>
      <c r="AL298" s="164" t="e">
        <f t="shared" si="125"/>
        <v>#REF!</v>
      </c>
      <c r="AM298" s="284" t="e">
        <f t="shared" si="126"/>
        <v>#REF!</v>
      </c>
      <c r="AN298" s="232"/>
      <c r="AO298" s="232"/>
      <c r="AP298" s="232"/>
      <c r="AQ298" s="232"/>
      <c r="AR298" s="232"/>
      <c r="AS298" s="232"/>
      <c r="AU298" s="335" t="e">
        <f t="shared" si="69"/>
        <v>#REF!</v>
      </c>
      <c r="AV298" s="72" t="e">
        <f t="shared" si="70"/>
        <v>#REF!</v>
      </c>
      <c r="AW298" s="335">
        <f t="shared" si="129"/>
        <v>0</v>
      </c>
      <c r="AX298" s="336" t="e">
        <f t="shared" si="131"/>
        <v>#REF!</v>
      </c>
      <c r="AY298" s="152" t="e">
        <f t="shared" si="127"/>
        <v>#REF!</v>
      </c>
    </row>
    <row r="299" spans="1:51" s="153" customFormat="1">
      <c r="A299" s="332"/>
      <c r="B299" s="333"/>
      <c r="C299" s="334"/>
      <c r="D299" s="334"/>
      <c r="E299" s="88" t="s">
        <v>108</v>
      </c>
      <c r="F299" s="71" t="s">
        <v>109</v>
      </c>
      <c r="G299" s="69">
        <v>11000000</v>
      </c>
      <c r="H299" s="69" t="e">
        <f>#REF!</f>
        <v>#REF!</v>
      </c>
      <c r="I299" s="70"/>
      <c r="J299" s="70" t="e">
        <f t="shared" ref="J299:J300" si="133">H299-I299</f>
        <v>#REF!</v>
      </c>
      <c r="K299" s="70">
        <v>2759900</v>
      </c>
      <c r="L299" s="70">
        <v>2759900</v>
      </c>
      <c r="M299" s="70">
        <f t="shared" ref="M299:M300" si="134">K299-L299</f>
        <v>0</v>
      </c>
      <c r="N299" s="70"/>
      <c r="O299" s="70"/>
      <c r="P299" s="70"/>
      <c r="Q299" s="70"/>
      <c r="R299" s="70"/>
      <c r="S299" s="70"/>
      <c r="T299" s="70"/>
      <c r="U299" s="70"/>
      <c r="V299" s="70"/>
      <c r="W299" s="70"/>
      <c r="X299" s="70"/>
      <c r="Y299" s="70"/>
      <c r="Z299" s="70">
        <f t="shared" ref="Z299:Z300" si="135">G299-K299</f>
        <v>8240100</v>
      </c>
      <c r="AA299" s="70"/>
      <c r="AB299" s="70">
        <f t="shared" ref="AB299:AB300" si="136">Z299-AA299</f>
        <v>8240100</v>
      </c>
      <c r="AC299" s="70"/>
      <c r="AD299" s="70"/>
      <c r="AE299" s="70"/>
      <c r="AF299" s="70"/>
      <c r="AG299" s="70"/>
      <c r="AH299" s="70"/>
      <c r="AI299" s="71"/>
      <c r="AJ299" s="374"/>
      <c r="AK299" s="284" t="e">
        <f t="shared" si="128"/>
        <v>#REF!</v>
      </c>
      <c r="AL299" s="164" t="e">
        <f t="shared" si="125"/>
        <v>#REF!</v>
      </c>
      <c r="AM299" s="284" t="e">
        <f t="shared" si="126"/>
        <v>#REF!</v>
      </c>
      <c r="AN299" s="232"/>
      <c r="AO299" s="232"/>
      <c r="AP299" s="232"/>
      <c r="AQ299" s="232"/>
      <c r="AR299" s="232"/>
      <c r="AS299" s="232"/>
      <c r="AU299" s="335" t="e">
        <f t="shared" si="69"/>
        <v>#REF!</v>
      </c>
      <c r="AV299" s="72" t="e">
        <f t="shared" si="70"/>
        <v>#REF!</v>
      </c>
      <c r="AW299" s="335">
        <f t="shared" si="129"/>
        <v>2759900</v>
      </c>
      <c r="AX299" s="336" t="e">
        <f t="shared" si="131"/>
        <v>#REF!</v>
      </c>
      <c r="AY299" s="152" t="e">
        <f t="shared" si="127"/>
        <v>#REF!</v>
      </c>
    </row>
    <row r="300" spans="1:51" s="153" customFormat="1">
      <c r="A300" s="332"/>
      <c r="B300" s="333"/>
      <c r="C300" s="334"/>
      <c r="D300" s="334"/>
      <c r="E300" s="88" t="s">
        <v>110</v>
      </c>
      <c r="F300" s="71" t="s">
        <v>111</v>
      </c>
      <c r="G300" s="69">
        <v>5200000</v>
      </c>
      <c r="H300" s="69" t="e">
        <f>#REF!</f>
        <v>#REF!</v>
      </c>
      <c r="I300" s="70"/>
      <c r="J300" s="70" t="e">
        <f t="shared" si="133"/>
        <v>#REF!</v>
      </c>
      <c r="K300" s="70">
        <v>376200</v>
      </c>
      <c r="L300" s="70">
        <v>376200</v>
      </c>
      <c r="M300" s="70">
        <f t="shared" si="134"/>
        <v>0</v>
      </c>
      <c r="N300" s="70"/>
      <c r="O300" s="70"/>
      <c r="P300" s="70"/>
      <c r="Q300" s="70"/>
      <c r="R300" s="70"/>
      <c r="S300" s="70"/>
      <c r="T300" s="70"/>
      <c r="U300" s="70"/>
      <c r="V300" s="70"/>
      <c r="W300" s="70"/>
      <c r="X300" s="70"/>
      <c r="Y300" s="70"/>
      <c r="Z300" s="70">
        <f t="shared" si="135"/>
        <v>4823800</v>
      </c>
      <c r="AA300" s="70"/>
      <c r="AB300" s="70">
        <f t="shared" si="136"/>
        <v>4823800</v>
      </c>
      <c r="AC300" s="70"/>
      <c r="AD300" s="70"/>
      <c r="AE300" s="70"/>
      <c r="AF300" s="70"/>
      <c r="AG300" s="70"/>
      <c r="AH300" s="70"/>
      <c r="AI300" s="71"/>
      <c r="AJ300" s="374"/>
      <c r="AK300" s="284" t="e">
        <f t="shared" si="128"/>
        <v>#REF!</v>
      </c>
      <c r="AL300" s="164" t="e">
        <f t="shared" si="125"/>
        <v>#REF!</v>
      </c>
      <c r="AM300" s="284" t="e">
        <f t="shared" si="126"/>
        <v>#REF!</v>
      </c>
      <c r="AN300" s="232"/>
      <c r="AO300" s="232"/>
      <c r="AP300" s="232"/>
      <c r="AQ300" s="232"/>
      <c r="AR300" s="232"/>
      <c r="AS300" s="232"/>
      <c r="AU300" s="335" t="e">
        <f t="shared" si="69"/>
        <v>#REF!</v>
      </c>
      <c r="AV300" s="72" t="e">
        <f t="shared" si="70"/>
        <v>#REF!</v>
      </c>
      <c r="AW300" s="335">
        <f t="shared" si="129"/>
        <v>376200</v>
      </c>
      <c r="AX300" s="336" t="e">
        <f t="shared" si="131"/>
        <v>#REF!</v>
      </c>
      <c r="AY300" s="152" t="e">
        <f t="shared" si="127"/>
        <v>#REF!</v>
      </c>
    </row>
    <row r="301" spans="1:51" s="153" customFormat="1">
      <c r="A301" s="332"/>
      <c r="B301" s="333"/>
      <c r="C301" s="334"/>
      <c r="D301" s="334"/>
      <c r="E301" s="88"/>
      <c r="F301" s="71"/>
      <c r="G301" s="69"/>
      <c r="H301" s="69"/>
      <c r="I301" s="70"/>
      <c r="J301" s="70"/>
      <c r="K301" s="70"/>
      <c r="L301" s="70"/>
      <c r="M301" s="70"/>
      <c r="N301" s="70"/>
      <c r="O301" s="70"/>
      <c r="P301" s="70"/>
      <c r="Q301" s="70"/>
      <c r="R301" s="70"/>
      <c r="S301" s="70"/>
      <c r="T301" s="70"/>
      <c r="U301" s="70"/>
      <c r="V301" s="70"/>
      <c r="W301" s="70"/>
      <c r="X301" s="70"/>
      <c r="Y301" s="70"/>
      <c r="Z301" s="70"/>
      <c r="AA301" s="70"/>
      <c r="AB301" s="70"/>
      <c r="AC301" s="70"/>
      <c r="AD301" s="70"/>
      <c r="AE301" s="70"/>
      <c r="AF301" s="70"/>
      <c r="AG301" s="70"/>
      <c r="AH301" s="70"/>
      <c r="AI301" s="71"/>
      <c r="AJ301" s="374"/>
      <c r="AK301" s="284"/>
      <c r="AL301" s="164"/>
      <c r="AM301" s="284"/>
      <c r="AN301" s="232"/>
      <c r="AO301" s="232"/>
      <c r="AP301" s="232"/>
      <c r="AQ301" s="232"/>
      <c r="AR301" s="232"/>
      <c r="AS301" s="232"/>
      <c r="AU301" s="335"/>
      <c r="AV301" s="72"/>
      <c r="AW301" s="335"/>
      <c r="AX301" s="336"/>
      <c r="AY301" s="152"/>
    </row>
    <row r="302" spans="1:51" s="153" customFormat="1">
      <c r="A302" s="332"/>
      <c r="B302" s="333"/>
      <c r="C302" s="334"/>
      <c r="D302" s="334"/>
      <c r="E302" s="88"/>
      <c r="F302" s="71"/>
      <c r="G302" s="69"/>
      <c r="H302" s="69"/>
      <c r="I302" s="70"/>
      <c r="J302" s="70"/>
      <c r="K302" s="70"/>
      <c r="L302" s="70"/>
      <c r="M302" s="70"/>
      <c r="N302" s="70"/>
      <c r="O302" s="70"/>
      <c r="P302" s="70"/>
      <c r="Q302" s="70"/>
      <c r="R302" s="70"/>
      <c r="S302" s="70"/>
      <c r="T302" s="70"/>
      <c r="U302" s="70"/>
      <c r="V302" s="70"/>
      <c r="W302" s="70"/>
      <c r="X302" s="70"/>
      <c r="Y302" s="70"/>
      <c r="Z302" s="70"/>
      <c r="AA302" s="70"/>
      <c r="AB302" s="70"/>
      <c r="AC302" s="70"/>
      <c r="AD302" s="70"/>
      <c r="AE302" s="70"/>
      <c r="AF302" s="70"/>
      <c r="AG302" s="70"/>
      <c r="AH302" s="70"/>
      <c r="AI302" s="71"/>
      <c r="AJ302" s="374"/>
      <c r="AK302" s="284"/>
      <c r="AL302" s="164"/>
      <c r="AM302" s="284"/>
      <c r="AN302" s="232"/>
      <c r="AO302" s="232"/>
      <c r="AP302" s="232"/>
      <c r="AQ302" s="232"/>
      <c r="AR302" s="232"/>
      <c r="AS302" s="232"/>
      <c r="AU302" s="335"/>
      <c r="AV302" s="72"/>
      <c r="AW302" s="335"/>
      <c r="AX302" s="336"/>
      <c r="AY302" s="152"/>
    </row>
    <row r="303" spans="1:51" s="153" customFormat="1">
      <c r="A303" s="332"/>
      <c r="B303" s="333"/>
      <c r="C303" s="334"/>
      <c r="D303" s="334"/>
      <c r="E303" s="88"/>
      <c r="F303" s="71"/>
      <c r="G303" s="69"/>
      <c r="H303" s="69"/>
      <c r="I303" s="70"/>
      <c r="J303" s="70"/>
      <c r="K303" s="70"/>
      <c r="L303" s="70"/>
      <c r="M303" s="70"/>
      <c r="N303" s="70"/>
      <c r="O303" s="70"/>
      <c r="P303" s="70"/>
      <c r="Q303" s="70"/>
      <c r="R303" s="70"/>
      <c r="S303" s="70"/>
      <c r="T303" s="70"/>
      <c r="U303" s="70"/>
      <c r="V303" s="70"/>
      <c r="W303" s="70"/>
      <c r="X303" s="70"/>
      <c r="Y303" s="70"/>
      <c r="Z303" s="70"/>
      <c r="AA303" s="70"/>
      <c r="AB303" s="70"/>
      <c r="AC303" s="70"/>
      <c r="AD303" s="70"/>
      <c r="AE303" s="70"/>
      <c r="AF303" s="70"/>
      <c r="AG303" s="70"/>
      <c r="AH303" s="70"/>
      <c r="AI303" s="71"/>
      <c r="AJ303" s="374"/>
      <c r="AK303" s="284"/>
      <c r="AL303" s="164"/>
      <c r="AM303" s="284"/>
      <c r="AN303" s="232"/>
      <c r="AO303" s="232"/>
      <c r="AP303" s="232"/>
      <c r="AQ303" s="232"/>
      <c r="AR303" s="232"/>
      <c r="AS303" s="232"/>
      <c r="AU303" s="335"/>
      <c r="AV303" s="72"/>
      <c r="AW303" s="335"/>
      <c r="AX303" s="336"/>
      <c r="AY303" s="152"/>
    </row>
    <row r="304" spans="1:51" s="153" customFormat="1">
      <c r="A304" s="360"/>
      <c r="B304" s="177"/>
      <c r="C304" s="177"/>
      <c r="D304" s="177"/>
      <c r="E304" s="177"/>
      <c r="F304" s="177"/>
      <c r="G304" s="178"/>
      <c r="H304" s="178"/>
      <c r="I304" s="179"/>
      <c r="J304" s="179"/>
      <c r="K304" s="179"/>
      <c r="L304" s="179"/>
      <c r="M304" s="179"/>
      <c r="N304" s="179"/>
      <c r="O304" s="179"/>
      <c r="P304" s="179"/>
      <c r="Q304" s="179"/>
      <c r="R304" s="179"/>
      <c r="S304" s="179"/>
      <c r="T304" s="179"/>
      <c r="U304" s="179"/>
      <c r="V304" s="179"/>
      <c r="W304" s="179"/>
      <c r="X304" s="179"/>
      <c r="Y304" s="179"/>
      <c r="Z304" s="179"/>
      <c r="AA304" s="179"/>
      <c r="AB304" s="179"/>
      <c r="AC304" s="179"/>
      <c r="AD304" s="179"/>
      <c r="AE304" s="179"/>
      <c r="AF304" s="179"/>
      <c r="AG304" s="179"/>
      <c r="AH304" s="179"/>
      <c r="AI304" s="177"/>
      <c r="AJ304" s="374"/>
      <c r="AK304" s="284"/>
      <c r="AL304" s="164"/>
      <c r="AM304" s="284"/>
      <c r="AN304" s="232"/>
      <c r="AO304" s="232"/>
      <c r="AP304" s="232"/>
      <c r="AQ304" s="232"/>
      <c r="AR304" s="232"/>
      <c r="AS304" s="232"/>
      <c r="AU304" s="335"/>
      <c r="AV304" s="72"/>
      <c r="AW304" s="335"/>
      <c r="AX304" s="336"/>
      <c r="AY304" s="152"/>
    </row>
    <row r="305" spans="1:51" s="153" customFormat="1">
      <c r="A305" s="361"/>
      <c r="B305" s="232"/>
      <c r="C305" s="232"/>
      <c r="D305" s="232"/>
      <c r="E305" s="232"/>
      <c r="F305" s="232"/>
      <c r="G305" s="233"/>
      <c r="H305" s="233"/>
      <c r="I305" s="234"/>
      <c r="J305" s="234"/>
      <c r="K305" s="234"/>
      <c r="L305" s="234"/>
      <c r="M305" s="234"/>
      <c r="N305" s="234"/>
      <c r="O305" s="234"/>
      <c r="P305" s="234"/>
      <c r="Q305" s="234"/>
      <c r="R305" s="234"/>
      <c r="S305" s="234"/>
      <c r="T305" s="234"/>
      <c r="U305" s="234"/>
      <c r="V305" s="234"/>
      <c r="W305" s="234"/>
      <c r="X305" s="234"/>
      <c r="Y305" s="234"/>
      <c r="Z305" s="234"/>
      <c r="AA305" s="234"/>
      <c r="AB305" s="234"/>
      <c r="AC305" s="234"/>
      <c r="AD305" s="234"/>
      <c r="AE305" s="234"/>
      <c r="AF305" s="234"/>
      <c r="AG305" s="234"/>
      <c r="AH305" s="234"/>
      <c r="AI305" s="232"/>
      <c r="AJ305" s="374"/>
      <c r="AK305" s="284"/>
      <c r="AL305" s="164"/>
      <c r="AM305" s="284"/>
      <c r="AN305" s="232"/>
      <c r="AO305" s="232"/>
      <c r="AP305" s="232"/>
      <c r="AQ305" s="232"/>
      <c r="AR305" s="232"/>
      <c r="AS305" s="232"/>
      <c r="AU305" s="335"/>
      <c r="AV305" s="72"/>
      <c r="AW305" s="335"/>
      <c r="AX305" s="336"/>
      <c r="AY305" s="152"/>
    </row>
    <row r="306" spans="1:51" s="153" customFormat="1">
      <c r="A306" s="361"/>
      <c r="B306" s="232"/>
      <c r="C306" s="232"/>
      <c r="D306" s="232"/>
      <c r="E306" s="232"/>
      <c r="F306" s="232"/>
      <c r="G306" s="233"/>
      <c r="H306" s="233"/>
      <c r="I306" s="234"/>
      <c r="J306" s="234"/>
      <c r="K306" s="234"/>
      <c r="L306" s="234"/>
      <c r="M306" s="234"/>
      <c r="N306" s="234"/>
      <c r="O306" s="234"/>
      <c r="P306" s="234"/>
      <c r="Q306" s="234"/>
      <c r="R306" s="234"/>
      <c r="S306" s="234"/>
      <c r="T306" s="234"/>
      <c r="U306" s="234"/>
      <c r="V306" s="234"/>
      <c r="W306" s="234"/>
      <c r="X306" s="234"/>
      <c r="Y306" s="234"/>
      <c r="Z306" s="234"/>
      <c r="AA306" s="234"/>
      <c r="AB306" s="234"/>
      <c r="AC306" s="234"/>
      <c r="AD306" s="234"/>
      <c r="AE306" s="234"/>
      <c r="AF306" s="234"/>
      <c r="AG306" s="234"/>
      <c r="AH306" s="234"/>
      <c r="AI306" s="232"/>
      <c r="AJ306" s="374"/>
      <c r="AK306" s="284"/>
      <c r="AL306" s="164"/>
      <c r="AM306" s="284"/>
      <c r="AN306" s="232"/>
      <c r="AO306" s="232"/>
      <c r="AP306" s="232"/>
      <c r="AQ306" s="232"/>
      <c r="AR306" s="232"/>
      <c r="AS306" s="232"/>
      <c r="AU306" s="335"/>
      <c r="AV306" s="72"/>
      <c r="AW306" s="335"/>
      <c r="AX306" s="336"/>
      <c r="AY306" s="152"/>
    </row>
    <row r="307" spans="1:51" s="153" customFormat="1">
      <c r="A307" s="361"/>
      <c r="B307" s="232"/>
      <c r="C307" s="232"/>
      <c r="D307" s="232"/>
      <c r="E307" s="232"/>
      <c r="F307" s="232"/>
      <c r="G307" s="233"/>
      <c r="H307" s="233"/>
      <c r="I307" s="234"/>
      <c r="J307" s="234"/>
      <c r="K307" s="234"/>
      <c r="L307" s="234"/>
      <c r="M307" s="234"/>
      <c r="N307" s="234"/>
      <c r="O307" s="234"/>
      <c r="P307" s="234"/>
      <c r="Q307" s="234"/>
      <c r="R307" s="234"/>
      <c r="S307" s="234"/>
      <c r="T307" s="234"/>
      <c r="U307" s="234"/>
      <c r="V307" s="234"/>
      <c r="W307" s="234"/>
      <c r="X307" s="234"/>
      <c r="Y307" s="234"/>
      <c r="Z307" s="234"/>
      <c r="AA307" s="234"/>
      <c r="AB307" s="234"/>
      <c r="AC307" s="234"/>
      <c r="AD307" s="234"/>
      <c r="AE307" s="234"/>
      <c r="AF307" s="234"/>
      <c r="AG307" s="234"/>
      <c r="AH307" s="234"/>
      <c r="AI307" s="232"/>
      <c r="AJ307" s="374"/>
      <c r="AK307" s="284"/>
      <c r="AL307" s="164"/>
      <c r="AM307" s="284"/>
      <c r="AN307" s="232"/>
      <c r="AO307" s="232"/>
      <c r="AP307" s="232"/>
      <c r="AQ307" s="232"/>
      <c r="AR307" s="232"/>
      <c r="AS307" s="232"/>
      <c r="AU307" s="335"/>
      <c r="AV307" s="72"/>
      <c r="AW307" s="335"/>
      <c r="AX307" s="336"/>
      <c r="AY307" s="152"/>
    </row>
    <row r="308" spans="1:51" s="153" customFormat="1">
      <c r="A308" s="361"/>
      <c r="B308" s="232"/>
      <c r="C308" s="232"/>
      <c r="D308" s="232"/>
      <c r="E308" s="232"/>
      <c r="F308" s="232"/>
      <c r="G308" s="233"/>
      <c r="H308" s="233"/>
      <c r="I308" s="234"/>
      <c r="J308" s="234"/>
      <c r="K308" s="234"/>
      <c r="L308" s="234"/>
      <c r="M308" s="234"/>
      <c r="N308" s="234"/>
      <c r="O308" s="234"/>
      <c r="P308" s="234"/>
      <c r="Q308" s="234"/>
      <c r="R308" s="234"/>
      <c r="S308" s="234"/>
      <c r="T308" s="234"/>
      <c r="U308" s="234"/>
      <c r="V308" s="234"/>
      <c r="W308" s="234"/>
      <c r="X308" s="234"/>
      <c r="Y308" s="234"/>
      <c r="Z308" s="234"/>
      <c r="AA308" s="234"/>
      <c r="AB308" s="234"/>
      <c r="AC308" s="234"/>
      <c r="AD308" s="234"/>
      <c r="AE308" s="234"/>
      <c r="AF308" s="234"/>
      <c r="AG308" s="234"/>
      <c r="AH308" s="234"/>
      <c r="AI308" s="232"/>
      <c r="AJ308" s="374"/>
      <c r="AK308" s="284"/>
      <c r="AL308" s="164"/>
      <c r="AM308" s="284"/>
      <c r="AN308" s="232"/>
      <c r="AO308" s="232"/>
      <c r="AP308" s="232"/>
      <c r="AQ308" s="232"/>
      <c r="AR308" s="232"/>
      <c r="AS308" s="232"/>
      <c r="AU308" s="335"/>
      <c r="AV308" s="72"/>
      <c r="AW308" s="335"/>
      <c r="AX308" s="336"/>
      <c r="AY308" s="152"/>
    </row>
    <row r="309" spans="1:51" s="153" customFormat="1">
      <c r="A309" s="361"/>
      <c r="B309" s="232"/>
      <c r="C309" s="232"/>
      <c r="D309" s="232"/>
      <c r="E309" s="232"/>
      <c r="F309" s="232"/>
      <c r="G309" s="233"/>
      <c r="H309" s="233"/>
      <c r="I309" s="234"/>
      <c r="J309" s="234"/>
      <c r="K309" s="234"/>
      <c r="L309" s="234"/>
      <c r="M309" s="234"/>
      <c r="N309" s="234"/>
      <c r="O309" s="234"/>
      <c r="P309" s="234"/>
      <c r="Q309" s="234"/>
      <c r="R309" s="234"/>
      <c r="S309" s="234"/>
      <c r="T309" s="234"/>
      <c r="U309" s="234"/>
      <c r="V309" s="234"/>
      <c r="W309" s="234"/>
      <c r="X309" s="234"/>
      <c r="Y309" s="234"/>
      <c r="Z309" s="234"/>
      <c r="AA309" s="234"/>
      <c r="AB309" s="234"/>
      <c r="AC309" s="234"/>
      <c r="AD309" s="234"/>
      <c r="AE309" s="234"/>
      <c r="AF309" s="234"/>
      <c r="AG309" s="234"/>
      <c r="AH309" s="234"/>
      <c r="AI309" s="232"/>
      <c r="AJ309" s="374"/>
      <c r="AK309" s="284"/>
      <c r="AL309" s="164"/>
      <c r="AM309" s="284"/>
      <c r="AN309" s="232"/>
      <c r="AO309" s="232"/>
      <c r="AP309" s="232"/>
      <c r="AQ309" s="232"/>
      <c r="AR309" s="232"/>
      <c r="AS309" s="232"/>
      <c r="AU309" s="335"/>
      <c r="AV309" s="72"/>
      <c r="AW309" s="335"/>
      <c r="AX309" s="336"/>
      <c r="AY309" s="152"/>
    </row>
    <row r="310" spans="1:51" s="153" customFormat="1">
      <c r="A310" s="361"/>
      <c r="B310" s="232"/>
      <c r="C310" s="232"/>
      <c r="D310" s="232"/>
      <c r="E310" s="232"/>
      <c r="F310" s="232"/>
      <c r="G310" s="233"/>
      <c r="H310" s="233"/>
      <c r="I310" s="234"/>
      <c r="J310" s="234"/>
      <c r="K310" s="234"/>
      <c r="L310" s="234"/>
      <c r="M310" s="234"/>
      <c r="N310" s="234"/>
      <c r="O310" s="234"/>
      <c r="P310" s="234"/>
      <c r="Q310" s="234"/>
      <c r="R310" s="234"/>
      <c r="S310" s="234"/>
      <c r="T310" s="234"/>
      <c r="U310" s="234"/>
      <c r="V310" s="234"/>
      <c r="W310" s="234"/>
      <c r="X310" s="234"/>
      <c r="Y310" s="234"/>
      <c r="Z310" s="234"/>
      <c r="AA310" s="234"/>
      <c r="AB310" s="234"/>
      <c r="AC310" s="234"/>
      <c r="AD310" s="234"/>
      <c r="AE310" s="234"/>
      <c r="AF310" s="234"/>
      <c r="AG310" s="234"/>
      <c r="AH310" s="234"/>
      <c r="AI310" s="232"/>
      <c r="AJ310" s="374"/>
      <c r="AK310" s="284"/>
      <c r="AL310" s="164"/>
      <c r="AM310" s="284"/>
      <c r="AN310" s="232"/>
      <c r="AO310" s="232"/>
      <c r="AP310" s="232"/>
      <c r="AQ310" s="232"/>
      <c r="AR310" s="232"/>
      <c r="AS310" s="232"/>
      <c r="AU310" s="335"/>
      <c r="AV310" s="72"/>
      <c r="AW310" s="335"/>
      <c r="AX310" s="336"/>
      <c r="AY310" s="152"/>
    </row>
    <row r="311" spans="1:51" s="153" customFormat="1">
      <c r="A311" s="361"/>
      <c r="B311" s="232"/>
      <c r="C311" s="232"/>
      <c r="D311" s="232"/>
      <c r="E311" s="232"/>
      <c r="F311" s="232"/>
      <c r="G311" s="233"/>
      <c r="H311" s="233"/>
      <c r="I311" s="234"/>
      <c r="J311" s="234"/>
      <c r="K311" s="234"/>
      <c r="L311" s="234"/>
      <c r="M311" s="234"/>
      <c r="N311" s="234"/>
      <c r="O311" s="234"/>
      <c r="P311" s="234"/>
      <c r="Q311" s="234"/>
      <c r="R311" s="234"/>
      <c r="S311" s="234"/>
      <c r="T311" s="234"/>
      <c r="U311" s="234"/>
      <c r="V311" s="234"/>
      <c r="W311" s="234"/>
      <c r="X311" s="234"/>
      <c r="Y311" s="234"/>
      <c r="Z311" s="234"/>
      <c r="AA311" s="234"/>
      <c r="AB311" s="234"/>
      <c r="AC311" s="234"/>
      <c r="AD311" s="234"/>
      <c r="AE311" s="234"/>
      <c r="AF311" s="234"/>
      <c r="AG311" s="234"/>
      <c r="AH311" s="234"/>
      <c r="AI311" s="232"/>
      <c r="AJ311" s="374"/>
      <c r="AK311" s="284"/>
      <c r="AL311" s="164"/>
      <c r="AM311" s="284"/>
      <c r="AN311" s="232"/>
      <c r="AO311" s="232"/>
      <c r="AP311" s="232"/>
      <c r="AQ311" s="232"/>
      <c r="AR311" s="232"/>
      <c r="AS311" s="232"/>
      <c r="AU311" s="335"/>
      <c r="AV311" s="72"/>
      <c r="AW311" s="335"/>
      <c r="AX311" s="336"/>
      <c r="AY311" s="152"/>
    </row>
    <row r="312" spans="1:51" s="153" customFormat="1">
      <c r="A312" s="361"/>
      <c r="B312" s="232"/>
      <c r="C312" s="232"/>
      <c r="D312" s="232"/>
      <c r="E312" s="232"/>
      <c r="F312" s="232"/>
      <c r="G312" s="233"/>
      <c r="H312" s="233"/>
      <c r="I312" s="234"/>
      <c r="J312" s="234"/>
      <c r="K312" s="234"/>
      <c r="L312" s="234"/>
      <c r="M312" s="234"/>
      <c r="N312" s="234"/>
      <c r="O312" s="234"/>
      <c r="P312" s="234"/>
      <c r="Q312" s="234"/>
      <c r="R312" s="234"/>
      <c r="S312" s="234"/>
      <c r="T312" s="234"/>
      <c r="U312" s="234"/>
      <c r="V312" s="234"/>
      <c r="W312" s="234"/>
      <c r="X312" s="234"/>
      <c r="Y312" s="234"/>
      <c r="Z312" s="234"/>
      <c r="AA312" s="234"/>
      <c r="AB312" s="234"/>
      <c r="AC312" s="234"/>
      <c r="AD312" s="234"/>
      <c r="AE312" s="234"/>
      <c r="AF312" s="234"/>
      <c r="AG312" s="234"/>
      <c r="AH312" s="234"/>
      <c r="AI312" s="232"/>
      <c r="AJ312" s="374"/>
      <c r="AK312" s="284"/>
      <c r="AL312" s="164"/>
      <c r="AM312" s="284"/>
      <c r="AN312" s="232"/>
      <c r="AO312" s="232"/>
      <c r="AP312" s="232"/>
      <c r="AQ312" s="232"/>
      <c r="AR312" s="232"/>
      <c r="AS312" s="232"/>
      <c r="AU312" s="335"/>
      <c r="AV312" s="72"/>
      <c r="AW312" s="335"/>
      <c r="AX312" s="336"/>
      <c r="AY312" s="152"/>
    </row>
    <row r="313" spans="1:51" s="153" customFormat="1">
      <c r="A313" s="361"/>
      <c r="B313" s="232"/>
      <c r="C313" s="232"/>
      <c r="D313" s="232"/>
      <c r="E313" s="232"/>
      <c r="F313" s="232"/>
      <c r="G313" s="233"/>
      <c r="H313" s="233"/>
      <c r="I313" s="234"/>
      <c r="J313" s="234"/>
      <c r="K313" s="234"/>
      <c r="L313" s="234"/>
      <c r="M313" s="234"/>
      <c r="N313" s="234"/>
      <c r="O313" s="234"/>
      <c r="P313" s="234"/>
      <c r="Q313" s="234"/>
      <c r="R313" s="234"/>
      <c r="S313" s="234"/>
      <c r="T313" s="234"/>
      <c r="U313" s="234"/>
      <c r="V313" s="234"/>
      <c r="W313" s="234"/>
      <c r="X313" s="234"/>
      <c r="Y313" s="234"/>
      <c r="Z313" s="234"/>
      <c r="AA313" s="234"/>
      <c r="AB313" s="234"/>
      <c r="AC313" s="234"/>
      <c r="AD313" s="234"/>
      <c r="AE313" s="234"/>
      <c r="AF313" s="234"/>
      <c r="AG313" s="234"/>
      <c r="AH313" s="234"/>
      <c r="AI313" s="232"/>
      <c r="AJ313" s="374"/>
      <c r="AK313" s="284"/>
      <c r="AL313" s="164"/>
      <c r="AM313" s="284"/>
      <c r="AN313" s="232"/>
      <c r="AO313" s="232"/>
      <c r="AP313" s="232"/>
      <c r="AQ313" s="232"/>
      <c r="AR313" s="232"/>
      <c r="AS313" s="232"/>
      <c r="AU313" s="335"/>
      <c r="AV313" s="72"/>
      <c r="AW313" s="335"/>
      <c r="AX313" s="336"/>
      <c r="AY313" s="152"/>
    </row>
    <row r="314" spans="1:51" s="153" customFormat="1">
      <c r="A314" s="361"/>
      <c r="B314" s="232"/>
      <c r="C314" s="232"/>
      <c r="D314" s="232"/>
      <c r="E314" s="232"/>
      <c r="F314" s="232"/>
      <c r="G314" s="233"/>
      <c r="H314" s="233"/>
      <c r="I314" s="234"/>
      <c r="J314" s="234"/>
      <c r="K314" s="234"/>
      <c r="L314" s="234"/>
      <c r="M314" s="234"/>
      <c r="N314" s="234"/>
      <c r="O314" s="234"/>
      <c r="P314" s="234"/>
      <c r="Q314" s="234"/>
      <c r="R314" s="234"/>
      <c r="S314" s="234"/>
      <c r="T314" s="234"/>
      <c r="U314" s="234"/>
      <c r="V314" s="234"/>
      <c r="W314" s="234"/>
      <c r="X314" s="234"/>
      <c r="Y314" s="234"/>
      <c r="Z314" s="234"/>
      <c r="AA314" s="234"/>
      <c r="AB314" s="234"/>
      <c r="AC314" s="234"/>
      <c r="AD314" s="234"/>
      <c r="AE314" s="234"/>
      <c r="AF314" s="234"/>
      <c r="AG314" s="234"/>
      <c r="AH314" s="234"/>
      <c r="AI314" s="232"/>
      <c r="AJ314" s="374"/>
      <c r="AK314" s="284"/>
      <c r="AL314" s="164"/>
      <c r="AM314" s="284"/>
      <c r="AN314" s="232"/>
      <c r="AO314" s="232"/>
      <c r="AP314" s="232"/>
      <c r="AQ314" s="232"/>
      <c r="AR314" s="232"/>
      <c r="AS314" s="232"/>
      <c r="AU314" s="335"/>
      <c r="AV314" s="72"/>
      <c r="AW314" s="335"/>
      <c r="AX314" s="336"/>
      <c r="AY314" s="152"/>
    </row>
    <row r="315" spans="1:51" s="153" customFormat="1">
      <c r="A315" s="361"/>
      <c r="B315" s="232"/>
      <c r="C315" s="232"/>
      <c r="D315" s="232"/>
      <c r="E315" s="232"/>
      <c r="F315" s="232"/>
      <c r="G315" s="233"/>
      <c r="H315" s="233"/>
      <c r="I315" s="234"/>
      <c r="J315" s="234"/>
      <c r="K315" s="234"/>
      <c r="L315" s="234"/>
      <c r="M315" s="234"/>
      <c r="N315" s="234"/>
      <c r="O315" s="234"/>
      <c r="P315" s="234"/>
      <c r="Q315" s="234"/>
      <c r="R315" s="234"/>
      <c r="S315" s="234"/>
      <c r="T315" s="234"/>
      <c r="U315" s="234"/>
      <c r="V315" s="234"/>
      <c r="W315" s="234"/>
      <c r="X315" s="234"/>
      <c r="Y315" s="234"/>
      <c r="Z315" s="234"/>
      <c r="AA315" s="234"/>
      <c r="AB315" s="234"/>
      <c r="AC315" s="234"/>
      <c r="AD315" s="234"/>
      <c r="AE315" s="234"/>
      <c r="AF315" s="234"/>
      <c r="AG315" s="234"/>
      <c r="AH315" s="234"/>
      <c r="AI315" s="232"/>
      <c r="AJ315" s="374"/>
      <c r="AK315" s="284"/>
      <c r="AL315" s="164"/>
      <c r="AM315" s="284"/>
      <c r="AN315" s="232"/>
      <c r="AO315" s="232"/>
      <c r="AP315" s="232"/>
      <c r="AQ315" s="232"/>
      <c r="AR315" s="232"/>
      <c r="AS315" s="232"/>
      <c r="AU315" s="335"/>
      <c r="AV315" s="72"/>
      <c r="AW315" s="335"/>
      <c r="AX315" s="336"/>
      <c r="AY315" s="152"/>
    </row>
    <row r="316" spans="1:51" s="153" customFormat="1">
      <c r="A316" s="361"/>
      <c r="B316" s="232"/>
      <c r="C316" s="232"/>
      <c r="D316" s="232"/>
      <c r="E316" s="232"/>
      <c r="F316" s="232"/>
      <c r="G316" s="233"/>
      <c r="H316" s="233"/>
      <c r="I316" s="234"/>
      <c r="J316" s="234"/>
      <c r="K316" s="234"/>
      <c r="L316" s="234"/>
      <c r="M316" s="234"/>
      <c r="N316" s="234"/>
      <c r="O316" s="234"/>
      <c r="P316" s="234"/>
      <c r="Q316" s="234"/>
      <c r="R316" s="234"/>
      <c r="S316" s="234"/>
      <c r="T316" s="234"/>
      <c r="U316" s="234"/>
      <c r="V316" s="234"/>
      <c r="W316" s="234"/>
      <c r="X316" s="234"/>
      <c r="Y316" s="234"/>
      <c r="Z316" s="234"/>
      <c r="AA316" s="234"/>
      <c r="AB316" s="234"/>
      <c r="AC316" s="234"/>
      <c r="AD316" s="234"/>
      <c r="AE316" s="234"/>
      <c r="AF316" s="234"/>
      <c r="AG316" s="234"/>
      <c r="AH316" s="234"/>
      <c r="AI316" s="232"/>
      <c r="AJ316" s="374"/>
      <c r="AK316" s="284"/>
      <c r="AL316" s="164"/>
      <c r="AM316" s="284"/>
      <c r="AN316" s="232"/>
      <c r="AO316" s="232"/>
      <c r="AP316" s="232"/>
      <c r="AQ316" s="232"/>
      <c r="AR316" s="232"/>
      <c r="AS316" s="232"/>
      <c r="AU316" s="335"/>
      <c r="AV316" s="72"/>
      <c r="AW316" s="335"/>
      <c r="AX316" s="336"/>
      <c r="AY316" s="152"/>
    </row>
    <row r="317" spans="1:51" s="153" customFormat="1">
      <c r="A317" s="361"/>
      <c r="B317" s="232"/>
      <c r="C317" s="232"/>
      <c r="D317" s="232"/>
      <c r="E317" s="232"/>
      <c r="F317" s="232"/>
      <c r="G317" s="233"/>
      <c r="H317" s="233"/>
      <c r="I317" s="234"/>
      <c r="J317" s="234"/>
      <c r="K317" s="234"/>
      <c r="L317" s="234"/>
      <c r="M317" s="234"/>
      <c r="N317" s="234"/>
      <c r="O317" s="234"/>
      <c r="P317" s="234"/>
      <c r="Q317" s="234"/>
      <c r="R317" s="234"/>
      <c r="S317" s="234"/>
      <c r="T317" s="234"/>
      <c r="U317" s="234"/>
      <c r="V317" s="234"/>
      <c r="W317" s="234"/>
      <c r="X317" s="234"/>
      <c r="Y317" s="234"/>
      <c r="Z317" s="234"/>
      <c r="AA317" s="234"/>
      <c r="AB317" s="234"/>
      <c r="AC317" s="234"/>
      <c r="AD317" s="234"/>
      <c r="AE317" s="234"/>
      <c r="AF317" s="234"/>
      <c r="AG317" s="234"/>
      <c r="AH317" s="234"/>
      <c r="AI317" s="232"/>
      <c r="AJ317" s="374"/>
      <c r="AK317" s="284"/>
      <c r="AL317" s="164"/>
      <c r="AM317" s="284"/>
      <c r="AN317" s="232"/>
      <c r="AO317" s="232"/>
      <c r="AP317" s="232"/>
      <c r="AQ317" s="232"/>
      <c r="AR317" s="232"/>
      <c r="AS317" s="232"/>
      <c r="AU317" s="335"/>
      <c r="AV317" s="72"/>
      <c r="AW317" s="335"/>
      <c r="AX317" s="336"/>
      <c r="AY317" s="152"/>
    </row>
    <row r="318" spans="1:51" s="153" customFormat="1">
      <c r="A318" s="361"/>
      <c r="B318" s="232"/>
      <c r="C318" s="232"/>
      <c r="D318" s="232"/>
      <c r="E318" s="232"/>
      <c r="F318" s="232"/>
      <c r="G318" s="233"/>
      <c r="H318" s="233"/>
      <c r="I318" s="234"/>
      <c r="J318" s="234"/>
      <c r="K318" s="234"/>
      <c r="L318" s="234"/>
      <c r="M318" s="234"/>
      <c r="N318" s="234"/>
      <c r="O318" s="234"/>
      <c r="P318" s="234"/>
      <c r="Q318" s="234"/>
      <c r="R318" s="234"/>
      <c r="S318" s="234"/>
      <c r="T318" s="234"/>
      <c r="U318" s="234"/>
      <c r="V318" s="234"/>
      <c r="W318" s="234"/>
      <c r="X318" s="234"/>
      <c r="Y318" s="234"/>
      <c r="Z318" s="234"/>
      <c r="AA318" s="234"/>
      <c r="AB318" s="234"/>
      <c r="AC318" s="234"/>
      <c r="AD318" s="234"/>
      <c r="AE318" s="234"/>
      <c r="AF318" s="234"/>
      <c r="AG318" s="234"/>
      <c r="AH318" s="234"/>
      <c r="AI318" s="232"/>
      <c r="AJ318" s="374"/>
      <c r="AK318" s="284"/>
      <c r="AL318" s="164"/>
      <c r="AM318" s="284"/>
      <c r="AN318" s="232"/>
      <c r="AO318" s="232"/>
      <c r="AP318" s="232"/>
      <c r="AQ318" s="232"/>
      <c r="AR318" s="232"/>
      <c r="AS318" s="232"/>
      <c r="AU318" s="335"/>
      <c r="AV318" s="72"/>
      <c r="AW318" s="335"/>
      <c r="AX318" s="336"/>
      <c r="AY318" s="152"/>
    </row>
    <row r="319" spans="1:51" s="153" customFormat="1">
      <c r="A319" s="361"/>
      <c r="B319" s="232"/>
      <c r="C319" s="232"/>
      <c r="D319" s="232"/>
      <c r="E319" s="232"/>
      <c r="F319" s="232"/>
      <c r="G319" s="233"/>
      <c r="H319" s="233"/>
      <c r="I319" s="234"/>
      <c r="J319" s="234"/>
      <c r="K319" s="234"/>
      <c r="L319" s="234"/>
      <c r="M319" s="234"/>
      <c r="N319" s="234"/>
      <c r="O319" s="234"/>
      <c r="P319" s="234"/>
      <c r="Q319" s="234"/>
      <c r="R319" s="234"/>
      <c r="S319" s="234"/>
      <c r="T319" s="234"/>
      <c r="U319" s="234"/>
      <c r="V319" s="234"/>
      <c r="W319" s="234"/>
      <c r="X319" s="234"/>
      <c r="Y319" s="234"/>
      <c r="Z319" s="234"/>
      <c r="AA319" s="234"/>
      <c r="AB319" s="234"/>
      <c r="AC319" s="234"/>
      <c r="AD319" s="234"/>
      <c r="AE319" s="234"/>
      <c r="AF319" s="234"/>
      <c r="AG319" s="234"/>
      <c r="AH319" s="234"/>
      <c r="AI319" s="232"/>
      <c r="AJ319" s="374"/>
      <c r="AK319" s="284"/>
      <c r="AL319" s="164"/>
      <c r="AM319" s="284"/>
      <c r="AN319" s="232"/>
      <c r="AO319" s="232"/>
      <c r="AP319" s="232"/>
      <c r="AQ319" s="232"/>
      <c r="AR319" s="232"/>
      <c r="AS319" s="232"/>
      <c r="AU319" s="335"/>
      <c r="AV319" s="72"/>
      <c r="AW319" s="335"/>
      <c r="AX319" s="336"/>
      <c r="AY319" s="152"/>
    </row>
    <row r="320" spans="1:51" s="153" customFormat="1">
      <c r="A320" s="361"/>
      <c r="B320" s="232"/>
      <c r="C320" s="232"/>
      <c r="D320" s="232"/>
      <c r="E320" s="232"/>
      <c r="F320" s="232"/>
      <c r="G320" s="233"/>
      <c r="H320" s="233"/>
      <c r="I320" s="234"/>
      <c r="J320" s="234"/>
      <c r="K320" s="234"/>
      <c r="L320" s="234"/>
      <c r="M320" s="234"/>
      <c r="N320" s="234"/>
      <c r="O320" s="234"/>
      <c r="P320" s="234"/>
      <c r="Q320" s="234"/>
      <c r="R320" s="234"/>
      <c r="S320" s="234"/>
      <c r="T320" s="234"/>
      <c r="U320" s="234"/>
      <c r="V320" s="234"/>
      <c r="W320" s="234"/>
      <c r="X320" s="234"/>
      <c r="Y320" s="234"/>
      <c r="Z320" s="234"/>
      <c r="AA320" s="234"/>
      <c r="AB320" s="234"/>
      <c r="AC320" s="234"/>
      <c r="AD320" s="234"/>
      <c r="AE320" s="234"/>
      <c r="AF320" s="234"/>
      <c r="AG320" s="234"/>
      <c r="AH320" s="234"/>
      <c r="AI320" s="232"/>
      <c r="AJ320" s="374"/>
      <c r="AK320" s="284"/>
      <c r="AL320" s="164"/>
      <c r="AM320" s="284"/>
      <c r="AN320" s="232"/>
      <c r="AO320" s="232"/>
      <c r="AP320" s="232"/>
      <c r="AQ320" s="232"/>
      <c r="AR320" s="232"/>
      <c r="AS320" s="232"/>
      <c r="AU320" s="335"/>
      <c r="AV320" s="72"/>
      <c r="AW320" s="335"/>
      <c r="AX320" s="336"/>
      <c r="AY320" s="152"/>
    </row>
    <row r="321" spans="1:51" s="153" customFormat="1">
      <c r="A321" s="361"/>
      <c r="B321" s="232"/>
      <c r="C321" s="232"/>
      <c r="D321" s="232"/>
      <c r="E321" s="232"/>
      <c r="F321" s="232"/>
      <c r="G321" s="233"/>
      <c r="H321" s="233"/>
      <c r="I321" s="234"/>
      <c r="J321" s="234"/>
      <c r="K321" s="234"/>
      <c r="L321" s="234"/>
      <c r="M321" s="234"/>
      <c r="N321" s="234"/>
      <c r="O321" s="234"/>
      <c r="P321" s="234"/>
      <c r="Q321" s="234"/>
      <c r="R321" s="234"/>
      <c r="S321" s="234"/>
      <c r="T321" s="234"/>
      <c r="U321" s="234"/>
      <c r="V321" s="234"/>
      <c r="W321" s="234"/>
      <c r="X321" s="234"/>
      <c r="Y321" s="234"/>
      <c r="Z321" s="234"/>
      <c r="AA321" s="234"/>
      <c r="AB321" s="234"/>
      <c r="AC321" s="234"/>
      <c r="AD321" s="234"/>
      <c r="AE321" s="234"/>
      <c r="AF321" s="234"/>
      <c r="AG321" s="234"/>
      <c r="AH321" s="234"/>
      <c r="AI321" s="232"/>
      <c r="AJ321" s="374"/>
      <c r="AK321" s="284"/>
      <c r="AL321" s="164"/>
      <c r="AM321" s="284"/>
      <c r="AN321" s="232"/>
      <c r="AO321" s="232"/>
      <c r="AP321" s="232"/>
      <c r="AQ321" s="232"/>
      <c r="AR321" s="232"/>
      <c r="AS321" s="232"/>
      <c r="AU321" s="335"/>
      <c r="AV321" s="72"/>
      <c r="AW321" s="335"/>
      <c r="AX321" s="336"/>
      <c r="AY321" s="152"/>
    </row>
    <row r="322" spans="1:51" s="153" customFormat="1">
      <c r="A322" s="361"/>
      <c r="B322" s="232"/>
      <c r="C322" s="232"/>
      <c r="D322" s="232"/>
      <c r="E322" s="232"/>
      <c r="F322" s="232"/>
      <c r="G322" s="233"/>
      <c r="H322" s="233"/>
      <c r="I322" s="234"/>
      <c r="J322" s="234"/>
      <c r="K322" s="234"/>
      <c r="L322" s="234"/>
      <c r="M322" s="234"/>
      <c r="N322" s="234"/>
      <c r="O322" s="234"/>
      <c r="P322" s="234"/>
      <c r="Q322" s="234"/>
      <c r="R322" s="234"/>
      <c r="S322" s="234"/>
      <c r="T322" s="234"/>
      <c r="U322" s="234"/>
      <c r="V322" s="234"/>
      <c r="W322" s="234"/>
      <c r="X322" s="234"/>
      <c r="Y322" s="234"/>
      <c r="Z322" s="234"/>
      <c r="AA322" s="234"/>
      <c r="AB322" s="234"/>
      <c r="AC322" s="234"/>
      <c r="AD322" s="234"/>
      <c r="AE322" s="234"/>
      <c r="AF322" s="234"/>
      <c r="AG322" s="234"/>
      <c r="AH322" s="234"/>
      <c r="AI322" s="232"/>
      <c r="AJ322" s="374"/>
      <c r="AK322" s="284"/>
      <c r="AL322" s="164"/>
      <c r="AM322" s="284"/>
      <c r="AN322" s="232"/>
      <c r="AO322" s="232"/>
      <c r="AP322" s="232"/>
      <c r="AQ322" s="232"/>
      <c r="AR322" s="232"/>
      <c r="AS322" s="232"/>
      <c r="AU322" s="335"/>
      <c r="AV322" s="72"/>
      <c r="AW322" s="335"/>
      <c r="AX322" s="336"/>
      <c r="AY322" s="152"/>
    </row>
    <row r="323" spans="1:51" s="153" customFormat="1">
      <c r="A323" s="361"/>
      <c r="B323" s="232"/>
      <c r="C323" s="232"/>
      <c r="D323" s="232"/>
      <c r="E323" s="232"/>
      <c r="F323" s="232"/>
      <c r="G323" s="233"/>
      <c r="H323" s="233"/>
      <c r="I323" s="234"/>
      <c r="J323" s="234"/>
      <c r="K323" s="234"/>
      <c r="L323" s="234"/>
      <c r="M323" s="234"/>
      <c r="N323" s="234"/>
      <c r="O323" s="234"/>
      <c r="P323" s="234"/>
      <c r="Q323" s="234"/>
      <c r="R323" s="234"/>
      <c r="S323" s="234"/>
      <c r="T323" s="234"/>
      <c r="U323" s="234"/>
      <c r="V323" s="234"/>
      <c r="W323" s="234"/>
      <c r="X323" s="234"/>
      <c r="Y323" s="234"/>
      <c r="Z323" s="234"/>
      <c r="AA323" s="234"/>
      <c r="AB323" s="234"/>
      <c r="AC323" s="234"/>
      <c r="AD323" s="234"/>
      <c r="AE323" s="234"/>
      <c r="AF323" s="234"/>
      <c r="AG323" s="234"/>
      <c r="AH323" s="234"/>
      <c r="AI323" s="232"/>
      <c r="AJ323" s="374"/>
      <c r="AK323" s="284"/>
      <c r="AL323" s="164"/>
      <c r="AM323" s="284"/>
      <c r="AN323" s="232"/>
      <c r="AO323" s="232"/>
      <c r="AP323" s="232"/>
      <c r="AQ323" s="232"/>
      <c r="AR323" s="232"/>
      <c r="AS323" s="232"/>
      <c r="AU323" s="335"/>
      <c r="AV323" s="72"/>
      <c r="AW323" s="335"/>
      <c r="AX323" s="336"/>
      <c r="AY323" s="152"/>
    </row>
    <row r="324" spans="1:51" s="153" customFormat="1">
      <c r="A324" s="361"/>
      <c r="B324" s="232"/>
      <c r="C324" s="232"/>
      <c r="D324" s="232"/>
      <c r="E324" s="232"/>
      <c r="F324" s="232"/>
      <c r="G324" s="233"/>
      <c r="H324" s="233"/>
      <c r="I324" s="234"/>
      <c r="J324" s="234"/>
      <c r="K324" s="234"/>
      <c r="L324" s="234"/>
      <c r="M324" s="234"/>
      <c r="N324" s="234"/>
      <c r="O324" s="234"/>
      <c r="P324" s="234"/>
      <c r="Q324" s="234"/>
      <c r="R324" s="234"/>
      <c r="S324" s="234"/>
      <c r="T324" s="234"/>
      <c r="U324" s="234"/>
      <c r="V324" s="234"/>
      <c r="W324" s="234"/>
      <c r="X324" s="234"/>
      <c r="Y324" s="234"/>
      <c r="Z324" s="234"/>
      <c r="AA324" s="234"/>
      <c r="AB324" s="234"/>
      <c r="AC324" s="234"/>
      <c r="AD324" s="234"/>
      <c r="AE324" s="234"/>
      <c r="AF324" s="234"/>
      <c r="AG324" s="234"/>
      <c r="AH324" s="234"/>
      <c r="AI324" s="232"/>
      <c r="AJ324" s="374"/>
      <c r="AK324" s="284"/>
      <c r="AL324" s="164"/>
      <c r="AM324" s="284"/>
      <c r="AN324" s="232"/>
      <c r="AO324" s="232"/>
      <c r="AP324" s="232"/>
      <c r="AQ324" s="232"/>
      <c r="AR324" s="232"/>
      <c r="AS324" s="232"/>
      <c r="AU324" s="335"/>
      <c r="AV324" s="72"/>
      <c r="AW324" s="335"/>
      <c r="AX324" s="336"/>
      <c r="AY324" s="152"/>
    </row>
    <row r="325" spans="1:51" s="153" customFormat="1">
      <c r="A325" s="361"/>
      <c r="B325" s="232"/>
      <c r="C325" s="232"/>
      <c r="D325" s="232"/>
      <c r="E325" s="232"/>
      <c r="F325" s="232"/>
      <c r="G325" s="233"/>
      <c r="H325" s="233"/>
      <c r="I325" s="234"/>
      <c r="J325" s="234"/>
      <c r="K325" s="234"/>
      <c r="L325" s="234"/>
      <c r="M325" s="234"/>
      <c r="N325" s="234"/>
      <c r="O325" s="234"/>
      <c r="P325" s="234"/>
      <c r="Q325" s="234"/>
      <c r="R325" s="234"/>
      <c r="S325" s="234"/>
      <c r="T325" s="234"/>
      <c r="U325" s="234"/>
      <c r="V325" s="234"/>
      <c r="W325" s="234"/>
      <c r="X325" s="234"/>
      <c r="Y325" s="234"/>
      <c r="Z325" s="234"/>
      <c r="AA325" s="234"/>
      <c r="AB325" s="234"/>
      <c r="AC325" s="234"/>
      <c r="AD325" s="234"/>
      <c r="AE325" s="234"/>
      <c r="AF325" s="234"/>
      <c r="AG325" s="234"/>
      <c r="AH325" s="234"/>
      <c r="AI325" s="232"/>
      <c r="AJ325" s="374"/>
      <c r="AK325" s="284"/>
      <c r="AL325" s="164"/>
      <c r="AM325" s="284"/>
      <c r="AN325" s="232"/>
      <c r="AO325" s="232"/>
      <c r="AP325" s="232"/>
      <c r="AQ325" s="232"/>
      <c r="AR325" s="232"/>
      <c r="AS325" s="232"/>
      <c r="AU325" s="335"/>
      <c r="AV325" s="72"/>
      <c r="AW325" s="335"/>
      <c r="AX325" s="336"/>
      <c r="AY325" s="152"/>
    </row>
    <row r="326" spans="1:51" s="153" customFormat="1">
      <c r="A326" s="362"/>
      <c r="B326" s="183"/>
      <c r="C326" s="183"/>
      <c r="D326" s="183"/>
      <c r="E326" s="183"/>
      <c r="F326" s="183"/>
      <c r="G326" s="184"/>
      <c r="H326" s="184"/>
      <c r="I326" s="185"/>
      <c r="J326" s="185"/>
      <c r="K326" s="185"/>
      <c r="L326" s="185"/>
      <c r="M326" s="185"/>
      <c r="N326" s="185"/>
      <c r="O326" s="185"/>
      <c r="P326" s="185"/>
      <c r="Q326" s="185"/>
      <c r="R326" s="185"/>
      <c r="S326" s="185"/>
      <c r="T326" s="185"/>
      <c r="U326" s="185"/>
      <c r="V326" s="185"/>
      <c r="W326" s="185"/>
      <c r="X326" s="185"/>
      <c r="Y326" s="185"/>
      <c r="Z326" s="185"/>
      <c r="AA326" s="185"/>
      <c r="AB326" s="185"/>
      <c r="AC326" s="185"/>
      <c r="AD326" s="185"/>
      <c r="AE326" s="185"/>
      <c r="AF326" s="185"/>
      <c r="AG326" s="185"/>
      <c r="AH326" s="185"/>
      <c r="AI326" s="183"/>
      <c r="AJ326" s="374"/>
      <c r="AK326" s="284"/>
      <c r="AL326" s="164"/>
      <c r="AM326" s="284"/>
      <c r="AN326" s="232"/>
      <c r="AO326" s="232"/>
      <c r="AP326" s="232"/>
      <c r="AQ326" s="232"/>
      <c r="AR326" s="232"/>
      <c r="AS326" s="232"/>
      <c r="AU326" s="335"/>
      <c r="AV326" s="72"/>
      <c r="AW326" s="335"/>
      <c r="AX326" s="336"/>
      <c r="AY326" s="152"/>
    </row>
    <row r="327" spans="1:51" s="3" customFormat="1">
      <c r="A327" s="632" t="s">
        <v>0</v>
      </c>
      <c r="B327" s="632" t="s">
        <v>1</v>
      </c>
      <c r="C327" s="632"/>
      <c r="D327" s="632"/>
      <c r="E327" s="632"/>
      <c r="F327" s="632" t="s">
        <v>3</v>
      </c>
      <c r="G327" s="632" t="s">
        <v>4</v>
      </c>
      <c r="H327" s="637" t="s">
        <v>229</v>
      </c>
      <c r="I327" s="638"/>
      <c r="J327" s="638"/>
      <c r="K327" s="638"/>
      <c r="L327" s="638"/>
      <c r="M327" s="638"/>
      <c r="N327" s="638"/>
      <c r="O327" s="638"/>
      <c r="P327" s="638"/>
      <c r="Q327" s="638"/>
      <c r="R327" s="638"/>
      <c r="S327" s="638"/>
      <c r="T327" s="638"/>
      <c r="U327" s="638"/>
      <c r="V327" s="638"/>
      <c r="W327" s="638"/>
      <c r="X327" s="638"/>
      <c r="Y327" s="638"/>
      <c r="Z327" s="638"/>
      <c r="AA327" s="638"/>
      <c r="AB327" s="638"/>
      <c r="AC327" s="638"/>
      <c r="AD327" s="638"/>
      <c r="AE327" s="638"/>
      <c r="AF327" s="638"/>
      <c r="AG327" s="638"/>
      <c r="AH327" s="639"/>
      <c r="AI327" s="632" t="s">
        <v>11</v>
      </c>
      <c r="AJ327" s="375"/>
      <c r="AK327" s="284" t="e">
        <f t="shared" ref="AK327" si="137">H327+K327+N327+Q327+T327+W327+Z327+AC327+AF327</f>
        <v>#VALUE!</v>
      </c>
      <c r="AL327" s="164" t="e">
        <f t="shared" ref="AL327:AL330" si="138">AK327=G327</f>
        <v>#VALUE!</v>
      </c>
      <c r="AM327" s="284" t="e">
        <f t="shared" ref="AM327:AM330" si="139">G327-AK327</f>
        <v>#VALUE!</v>
      </c>
      <c r="AN327" s="311"/>
      <c r="AO327" s="311"/>
      <c r="AP327" s="311"/>
      <c r="AQ327" s="311"/>
      <c r="AR327" s="311"/>
      <c r="AS327" s="311"/>
      <c r="AT327" s="152"/>
      <c r="AW327" s="96">
        <f t="shared" ref="AW327" si="140">I327+L327+O327+R327+U327+X327</f>
        <v>0</v>
      </c>
      <c r="AX327" s="118" t="e">
        <f t="shared" ref="AX327" si="141">H327+K327+N327+Q327+T327+W327</f>
        <v>#VALUE!</v>
      </c>
      <c r="AY327" s="152" t="e">
        <f t="shared" ref="AY327:AY330" si="142">G327=AX327</f>
        <v>#VALUE!</v>
      </c>
    </row>
    <row r="328" spans="1:51" s="3" customFormat="1">
      <c r="A328" s="633"/>
      <c r="B328" s="633"/>
      <c r="C328" s="633"/>
      <c r="D328" s="633"/>
      <c r="E328" s="633"/>
      <c r="F328" s="633"/>
      <c r="G328" s="633"/>
      <c r="H328" s="634" t="s">
        <v>5</v>
      </c>
      <c r="I328" s="635"/>
      <c r="J328" s="636"/>
      <c r="K328" s="634" t="s">
        <v>6</v>
      </c>
      <c r="L328" s="635"/>
      <c r="M328" s="636"/>
      <c r="N328" s="634" t="s">
        <v>7</v>
      </c>
      <c r="O328" s="635"/>
      <c r="P328" s="636"/>
      <c r="Q328" s="634" t="s">
        <v>8</v>
      </c>
      <c r="R328" s="635"/>
      <c r="S328" s="636"/>
      <c r="T328" s="634" t="s">
        <v>9</v>
      </c>
      <c r="U328" s="635"/>
      <c r="V328" s="636"/>
      <c r="W328" s="637" t="s">
        <v>10</v>
      </c>
      <c r="X328" s="638"/>
      <c r="Y328" s="639"/>
      <c r="Z328" s="634" t="s">
        <v>240</v>
      </c>
      <c r="AA328" s="635"/>
      <c r="AB328" s="636"/>
      <c r="AC328" s="637" t="s">
        <v>241</v>
      </c>
      <c r="AD328" s="638"/>
      <c r="AE328" s="639"/>
      <c r="AF328" s="634" t="s">
        <v>246</v>
      </c>
      <c r="AG328" s="635"/>
      <c r="AH328" s="636"/>
      <c r="AI328" s="633"/>
      <c r="AJ328" s="375"/>
      <c r="AK328" s="284" t="e">
        <f>H328+K328+N328+Q328+T328+#REF!+#REF!+#REF!+AF328</f>
        <v>#VALUE!</v>
      </c>
      <c r="AL328" s="164" t="e">
        <f t="shared" si="138"/>
        <v>#VALUE!</v>
      </c>
      <c r="AM328" s="284" t="e">
        <f t="shared" si="139"/>
        <v>#VALUE!</v>
      </c>
      <c r="AN328" s="311"/>
      <c r="AO328" s="311"/>
      <c r="AP328" s="311"/>
      <c r="AQ328" s="311"/>
      <c r="AR328" s="311"/>
      <c r="AS328" s="311"/>
      <c r="AT328" s="152"/>
      <c r="AW328" s="96" t="e">
        <f>I328+L328+O328+R328+U328+W328</f>
        <v>#VALUE!</v>
      </c>
      <c r="AX328" s="118" t="e">
        <f>H328+K328+N328+Q328+T328+#REF!</f>
        <v>#VALUE!</v>
      </c>
      <c r="AY328" s="152" t="e">
        <f t="shared" si="142"/>
        <v>#VALUE!</v>
      </c>
    </row>
    <row r="329" spans="1:51">
      <c r="A329" s="142"/>
      <c r="B329" s="143"/>
      <c r="C329" s="144"/>
      <c r="D329" s="144"/>
      <c r="E329" s="145"/>
      <c r="F329" s="146"/>
      <c r="G329" s="146"/>
      <c r="H329" s="402" t="s">
        <v>237</v>
      </c>
      <c r="I329" s="141" t="s">
        <v>238</v>
      </c>
      <c r="J329" s="403" t="s">
        <v>235</v>
      </c>
      <c r="K329" s="402" t="s">
        <v>237</v>
      </c>
      <c r="L329" s="141" t="s">
        <v>238</v>
      </c>
      <c r="M329" s="403" t="s">
        <v>235</v>
      </c>
      <c r="N329" s="402" t="s">
        <v>237</v>
      </c>
      <c r="O329" s="141" t="s">
        <v>238</v>
      </c>
      <c r="P329" s="403" t="s">
        <v>235</v>
      </c>
      <c r="Q329" s="402" t="s">
        <v>237</v>
      </c>
      <c r="R329" s="141" t="s">
        <v>238</v>
      </c>
      <c r="S329" s="403" t="s">
        <v>235</v>
      </c>
      <c r="T329" s="402" t="s">
        <v>237</v>
      </c>
      <c r="U329" s="141" t="s">
        <v>238</v>
      </c>
      <c r="V329" s="403" t="s">
        <v>235</v>
      </c>
      <c r="W329" s="402" t="s">
        <v>237</v>
      </c>
      <c r="X329" s="141" t="s">
        <v>238</v>
      </c>
      <c r="Y329" s="403" t="s">
        <v>235</v>
      </c>
      <c r="Z329" s="402" t="s">
        <v>237</v>
      </c>
      <c r="AA329" s="141" t="s">
        <v>238</v>
      </c>
      <c r="AB329" s="403" t="s">
        <v>235</v>
      </c>
      <c r="AC329" s="402" t="s">
        <v>237</v>
      </c>
      <c r="AD329" s="141" t="s">
        <v>238</v>
      </c>
      <c r="AE329" s="403" t="s">
        <v>235</v>
      </c>
      <c r="AF329" s="402" t="s">
        <v>237</v>
      </c>
      <c r="AG329" s="141" t="s">
        <v>238</v>
      </c>
      <c r="AH329" s="403" t="s">
        <v>235</v>
      </c>
      <c r="AI329" s="146"/>
      <c r="AJ329" s="376"/>
      <c r="AK329" s="284" t="e">
        <f t="shared" ref="AK329:AK330" si="143">H329+K329+N329+Q329+T329+W329+Z329+AC329+AF329</f>
        <v>#VALUE!</v>
      </c>
      <c r="AL329" s="164" t="e">
        <f t="shared" si="138"/>
        <v>#VALUE!</v>
      </c>
      <c r="AM329" s="284" t="e">
        <f t="shared" si="139"/>
        <v>#VALUE!</v>
      </c>
      <c r="AN329" s="278"/>
      <c r="AO329" s="278"/>
      <c r="AP329" s="278"/>
      <c r="AQ329" s="278"/>
      <c r="AR329" s="278"/>
      <c r="AS329" s="278"/>
      <c r="AW329" s="96" t="e">
        <f t="shared" ref="AW329:AW330" si="144">I329+L329+O329+R329+U329+X329</f>
        <v>#VALUE!</v>
      </c>
      <c r="AX329" s="118" t="e">
        <f t="shared" ref="AX329:AX330" si="145">H329+K329+N329+Q329+T329+W329</f>
        <v>#VALUE!</v>
      </c>
      <c r="AY329" s="152" t="e">
        <f t="shared" si="142"/>
        <v>#VALUE!</v>
      </c>
    </row>
    <row r="330" spans="1:51">
      <c r="A330" s="147"/>
      <c r="B330" s="148"/>
      <c r="C330" s="149"/>
      <c r="D330" s="149"/>
      <c r="E330" s="150"/>
      <c r="F330" s="151"/>
      <c r="G330" s="151"/>
      <c r="H330" s="151"/>
      <c r="I330" s="151"/>
      <c r="J330" s="151"/>
      <c r="K330" s="151"/>
      <c r="L330" s="151"/>
      <c r="M330" s="151"/>
      <c r="N330" s="151"/>
      <c r="O330" s="151"/>
      <c r="P330" s="151"/>
      <c r="Q330" s="151"/>
      <c r="R330" s="151"/>
      <c r="S330" s="151"/>
      <c r="T330" s="151"/>
      <c r="U330" s="151"/>
      <c r="V330" s="151"/>
      <c r="W330" s="151"/>
      <c r="X330" s="151"/>
      <c r="Y330" s="151"/>
      <c r="Z330" s="151"/>
      <c r="AA330" s="151"/>
      <c r="AB330" s="151"/>
      <c r="AC330" s="151"/>
      <c r="AD330" s="151"/>
      <c r="AE330" s="151"/>
      <c r="AF330" s="151"/>
      <c r="AG330" s="151"/>
      <c r="AH330" s="151"/>
      <c r="AI330" s="151"/>
      <c r="AJ330" s="376"/>
      <c r="AK330" s="284">
        <f t="shared" si="143"/>
        <v>0</v>
      </c>
      <c r="AL330" s="164" t="b">
        <f t="shared" si="138"/>
        <v>1</v>
      </c>
      <c r="AM330" s="284">
        <f t="shared" si="139"/>
        <v>0</v>
      </c>
      <c r="AN330" s="278"/>
      <c r="AO330" s="278"/>
      <c r="AP330" s="278"/>
      <c r="AQ330" s="278"/>
      <c r="AR330" s="278"/>
      <c r="AS330" s="278"/>
      <c r="AV330" s="42" t="b">
        <f t="shared" ref="AV330" si="146">G330=AU330</f>
        <v>1</v>
      </c>
      <c r="AW330" s="96">
        <f t="shared" si="144"/>
        <v>0</v>
      </c>
      <c r="AX330" s="118">
        <f t="shared" si="145"/>
        <v>0</v>
      </c>
      <c r="AY330" s="152" t="b">
        <f t="shared" si="142"/>
        <v>1</v>
      </c>
    </row>
    <row r="331" spans="1:51" s="153" customFormat="1">
      <c r="A331" s="332"/>
      <c r="B331" s="333"/>
      <c r="C331" s="334"/>
      <c r="D331" s="334"/>
      <c r="E331" s="88"/>
      <c r="F331" s="71"/>
      <c r="G331" s="69"/>
      <c r="H331" s="69"/>
      <c r="I331" s="70"/>
      <c r="J331" s="70"/>
      <c r="K331" s="70"/>
      <c r="L331" s="70"/>
      <c r="M331" s="70"/>
      <c r="N331" s="70"/>
      <c r="O331" s="70"/>
      <c r="P331" s="70"/>
      <c r="Q331" s="70"/>
      <c r="R331" s="70"/>
      <c r="S331" s="70"/>
      <c r="T331" s="70"/>
      <c r="U331" s="70"/>
      <c r="V331" s="70"/>
      <c r="W331" s="70"/>
      <c r="X331" s="70"/>
      <c r="Y331" s="70"/>
      <c r="Z331" s="70"/>
      <c r="AA331" s="70"/>
      <c r="AB331" s="70"/>
      <c r="AC331" s="70"/>
      <c r="AD331" s="70"/>
      <c r="AE331" s="70"/>
      <c r="AF331" s="70"/>
      <c r="AG331" s="70"/>
      <c r="AH331" s="70"/>
      <c r="AI331" s="71"/>
      <c r="AJ331" s="374"/>
      <c r="AK331" s="284"/>
      <c r="AL331" s="164"/>
      <c r="AM331" s="284"/>
      <c r="AN331" s="232"/>
      <c r="AO331" s="232"/>
      <c r="AP331" s="232"/>
      <c r="AQ331" s="232"/>
      <c r="AR331" s="232"/>
      <c r="AS331" s="232"/>
      <c r="AU331" s="335"/>
      <c r="AV331" s="72"/>
      <c r="AW331" s="335"/>
      <c r="AX331" s="336"/>
      <c r="AY331" s="152"/>
    </row>
    <row r="332" spans="1:51">
      <c r="A332" s="28"/>
      <c r="B332" s="11"/>
      <c r="C332" s="12"/>
      <c r="D332" s="12"/>
      <c r="E332" s="13"/>
      <c r="F332" s="81"/>
      <c r="G332" s="87"/>
      <c r="H332" s="87"/>
      <c r="I332" s="102"/>
      <c r="J332" s="102"/>
      <c r="K332" s="102"/>
      <c r="L332" s="102"/>
      <c r="M332" s="102"/>
      <c r="N332" s="102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  <c r="AA332" s="31"/>
      <c r="AB332" s="31"/>
      <c r="AC332" s="31"/>
      <c r="AD332" s="31"/>
      <c r="AE332" s="31"/>
      <c r="AF332" s="31"/>
      <c r="AG332" s="31"/>
      <c r="AH332" s="31"/>
      <c r="AI332" s="10"/>
      <c r="AJ332" s="372"/>
      <c r="AK332" s="284">
        <f t="shared" si="128"/>
        <v>0</v>
      </c>
      <c r="AL332" s="164" t="b">
        <f t="shared" si="125"/>
        <v>1</v>
      </c>
      <c r="AM332" s="284">
        <f t="shared" si="126"/>
        <v>0</v>
      </c>
      <c r="AN332" s="164"/>
      <c r="AO332" s="164"/>
      <c r="AP332" s="164"/>
      <c r="AQ332" s="164"/>
      <c r="AR332" s="164"/>
      <c r="AS332" s="164"/>
      <c r="AU332" s="33">
        <f t="shared" si="69"/>
        <v>0</v>
      </c>
      <c r="AV332" s="8" t="b">
        <f t="shared" si="70"/>
        <v>1</v>
      </c>
      <c r="AW332" s="96">
        <f t="shared" si="129"/>
        <v>0</v>
      </c>
      <c r="AX332" s="118">
        <f t="shared" si="131"/>
        <v>0</v>
      </c>
      <c r="AY332" s="152" t="b">
        <f t="shared" si="127"/>
        <v>1</v>
      </c>
    </row>
    <row r="333" spans="1:51" s="117" customFormat="1">
      <c r="A333" s="115"/>
      <c r="B333" s="108" t="s">
        <v>22</v>
      </c>
      <c r="C333" s="630" t="s">
        <v>112</v>
      </c>
      <c r="D333" s="651"/>
      <c r="E333" s="652"/>
      <c r="F333" s="109" t="s">
        <v>150</v>
      </c>
      <c r="G333" s="116" t="e">
        <f t="shared" ref="G333:V334" si="147">G334</f>
        <v>#REF!</v>
      </c>
      <c r="H333" s="116" t="e">
        <f t="shared" si="147"/>
        <v>#REF!</v>
      </c>
      <c r="I333" s="116">
        <f t="shared" si="147"/>
        <v>0</v>
      </c>
      <c r="J333" s="116" t="e">
        <f t="shared" si="147"/>
        <v>#REF!</v>
      </c>
      <c r="K333" s="116">
        <f t="shared" si="147"/>
        <v>0</v>
      </c>
      <c r="L333" s="116">
        <f t="shared" si="147"/>
        <v>0</v>
      </c>
      <c r="M333" s="116">
        <f t="shared" si="147"/>
        <v>0</v>
      </c>
      <c r="N333" s="116">
        <f t="shared" si="147"/>
        <v>0</v>
      </c>
      <c r="O333" s="116">
        <f t="shared" si="147"/>
        <v>0</v>
      </c>
      <c r="P333" s="116">
        <f t="shared" si="147"/>
        <v>0</v>
      </c>
      <c r="Q333" s="116">
        <f t="shared" si="147"/>
        <v>0</v>
      </c>
      <c r="R333" s="116">
        <f t="shared" si="147"/>
        <v>0</v>
      </c>
      <c r="S333" s="116">
        <f t="shared" si="147"/>
        <v>0</v>
      </c>
      <c r="T333" s="116">
        <f t="shared" si="147"/>
        <v>0</v>
      </c>
      <c r="U333" s="116">
        <f t="shared" si="147"/>
        <v>0</v>
      </c>
      <c r="V333" s="116">
        <f t="shared" si="147"/>
        <v>0</v>
      </c>
      <c r="W333" s="116">
        <f t="shared" ref="W333:AH334" si="148">W334</f>
        <v>0</v>
      </c>
      <c r="X333" s="116">
        <f t="shared" si="148"/>
        <v>0</v>
      </c>
      <c r="Y333" s="116">
        <f t="shared" si="148"/>
        <v>0</v>
      </c>
      <c r="Z333" s="116">
        <f t="shared" si="148"/>
        <v>0</v>
      </c>
      <c r="AA333" s="116">
        <f t="shared" si="148"/>
        <v>0</v>
      </c>
      <c r="AB333" s="116">
        <f t="shared" si="148"/>
        <v>0</v>
      </c>
      <c r="AC333" s="116">
        <f t="shared" si="148"/>
        <v>0</v>
      </c>
      <c r="AD333" s="116">
        <f t="shared" si="148"/>
        <v>0</v>
      </c>
      <c r="AE333" s="116">
        <f t="shared" si="148"/>
        <v>0</v>
      </c>
      <c r="AF333" s="116">
        <f t="shared" si="148"/>
        <v>0</v>
      </c>
      <c r="AG333" s="116">
        <f t="shared" si="148"/>
        <v>0</v>
      </c>
      <c r="AH333" s="116">
        <f t="shared" si="148"/>
        <v>0</v>
      </c>
      <c r="AI333" s="94"/>
      <c r="AJ333" s="373"/>
      <c r="AK333" s="284" t="e">
        <f t="shared" si="128"/>
        <v>#REF!</v>
      </c>
      <c r="AL333" s="164" t="e">
        <f t="shared" si="125"/>
        <v>#REF!</v>
      </c>
      <c r="AM333" s="284" t="e">
        <f t="shared" si="126"/>
        <v>#REF!</v>
      </c>
      <c r="AN333" s="221"/>
      <c r="AO333" s="221"/>
      <c r="AP333" s="221"/>
      <c r="AQ333" s="221"/>
      <c r="AR333" s="221"/>
      <c r="AS333" s="221"/>
      <c r="AT333" s="236"/>
      <c r="AU333" s="118" t="e">
        <f t="shared" si="69"/>
        <v>#REF!</v>
      </c>
      <c r="AV333" s="110" t="e">
        <f t="shared" si="70"/>
        <v>#REF!</v>
      </c>
      <c r="AW333" s="96">
        <f t="shared" si="129"/>
        <v>0</v>
      </c>
      <c r="AX333" s="118" t="e">
        <f t="shared" si="131"/>
        <v>#REF!</v>
      </c>
      <c r="AY333" s="152" t="e">
        <f t="shared" si="127"/>
        <v>#REF!</v>
      </c>
    </row>
    <row r="334" spans="1:51">
      <c r="A334" s="28"/>
      <c r="B334" s="11"/>
      <c r="C334" s="12"/>
      <c r="D334" s="649" t="s">
        <v>15</v>
      </c>
      <c r="E334" s="650"/>
      <c r="F334" s="81" t="s">
        <v>130</v>
      </c>
      <c r="G334" s="87" t="e">
        <f t="shared" si="147"/>
        <v>#REF!</v>
      </c>
      <c r="H334" s="87" t="e">
        <f t="shared" si="147"/>
        <v>#REF!</v>
      </c>
      <c r="I334" s="87">
        <f t="shared" si="147"/>
        <v>0</v>
      </c>
      <c r="J334" s="87" t="e">
        <f t="shared" si="147"/>
        <v>#REF!</v>
      </c>
      <c r="K334" s="87">
        <f t="shared" si="147"/>
        <v>0</v>
      </c>
      <c r="L334" s="87">
        <f t="shared" si="147"/>
        <v>0</v>
      </c>
      <c r="M334" s="87">
        <f t="shared" si="147"/>
        <v>0</v>
      </c>
      <c r="N334" s="87">
        <f t="shared" si="147"/>
        <v>0</v>
      </c>
      <c r="O334" s="87">
        <f t="shared" si="147"/>
        <v>0</v>
      </c>
      <c r="P334" s="87">
        <f t="shared" si="147"/>
        <v>0</v>
      </c>
      <c r="Q334" s="87">
        <f t="shared" si="147"/>
        <v>0</v>
      </c>
      <c r="R334" s="87">
        <f t="shared" si="147"/>
        <v>0</v>
      </c>
      <c r="S334" s="87">
        <f t="shared" si="147"/>
        <v>0</v>
      </c>
      <c r="T334" s="87">
        <f t="shared" si="147"/>
        <v>0</v>
      </c>
      <c r="U334" s="87">
        <f t="shared" si="147"/>
        <v>0</v>
      </c>
      <c r="V334" s="87">
        <f t="shared" si="147"/>
        <v>0</v>
      </c>
      <c r="W334" s="87">
        <f t="shared" si="148"/>
        <v>0</v>
      </c>
      <c r="X334" s="87">
        <f t="shared" si="148"/>
        <v>0</v>
      </c>
      <c r="Y334" s="87">
        <f t="shared" si="148"/>
        <v>0</v>
      </c>
      <c r="Z334" s="87"/>
      <c r="AA334" s="87"/>
      <c r="AB334" s="87"/>
      <c r="AC334" s="87"/>
      <c r="AD334" s="87"/>
      <c r="AE334" s="87"/>
      <c r="AF334" s="87"/>
      <c r="AG334" s="87"/>
      <c r="AH334" s="87"/>
      <c r="AI334" s="10"/>
      <c r="AJ334" s="372"/>
      <c r="AK334" s="284" t="e">
        <f t="shared" si="128"/>
        <v>#REF!</v>
      </c>
      <c r="AL334" s="164" t="e">
        <f t="shared" si="125"/>
        <v>#REF!</v>
      </c>
      <c r="AM334" s="284" t="e">
        <f t="shared" si="126"/>
        <v>#REF!</v>
      </c>
      <c r="AN334" s="164"/>
      <c r="AO334" s="164"/>
      <c r="AP334" s="164"/>
      <c r="AQ334" s="164"/>
      <c r="AR334" s="164"/>
      <c r="AS334" s="164"/>
      <c r="AU334" s="33" t="e">
        <f t="shared" si="69"/>
        <v>#REF!</v>
      </c>
      <c r="AV334" s="8" t="e">
        <f t="shared" si="70"/>
        <v>#REF!</v>
      </c>
      <c r="AW334" s="96">
        <f t="shared" si="129"/>
        <v>0</v>
      </c>
      <c r="AX334" s="118" t="e">
        <f t="shared" si="131"/>
        <v>#REF!</v>
      </c>
      <c r="AY334" s="152" t="e">
        <f t="shared" si="127"/>
        <v>#REF!</v>
      </c>
    </row>
    <row r="335" spans="1:51" s="153" customFormat="1" ht="30">
      <c r="A335" s="332"/>
      <c r="B335" s="333"/>
      <c r="C335" s="334"/>
      <c r="D335" s="334"/>
      <c r="E335" s="88" t="s">
        <v>113</v>
      </c>
      <c r="F335" s="71" t="s">
        <v>114</v>
      </c>
      <c r="G335" s="69" t="e">
        <f>#REF!</f>
        <v>#REF!</v>
      </c>
      <c r="H335" s="69" t="e">
        <f>#REF!</f>
        <v>#REF!</v>
      </c>
      <c r="I335" s="70"/>
      <c r="J335" s="70" t="e">
        <f>H335-I335</f>
        <v>#REF!</v>
      </c>
      <c r="K335" s="70"/>
      <c r="L335" s="70"/>
      <c r="M335" s="70"/>
      <c r="N335" s="70"/>
      <c r="O335" s="70"/>
      <c r="P335" s="70"/>
      <c r="Q335" s="70"/>
      <c r="R335" s="70"/>
      <c r="S335" s="70"/>
      <c r="T335" s="70"/>
      <c r="U335" s="70"/>
      <c r="V335" s="70"/>
      <c r="W335" s="70"/>
      <c r="X335" s="70"/>
      <c r="Y335" s="70"/>
      <c r="Z335" s="70"/>
      <c r="AA335" s="70"/>
      <c r="AB335" s="70"/>
      <c r="AC335" s="70"/>
      <c r="AD335" s="70"/>
      <c r="AE335" s="70"/>
      <c r="AF335" s="70"/>
      <c r="AG335" s="70"/>
      <c r="AH335" s="70"/>
      <c r="AI335" s="71"/>
      <c r="AJ335" s="374"/>
      <c r="AK335" s="284" t="e">
        <f t="shared" si="128"/>
        <v>#REF!</v>
      </c>
      <c r="AL335" s="164" t="e">
        <f t="shared" si="125"/>
        <v>#REF!</v>
      </c>
      <c r="AM335" s="284" t="e">
        <f t="shared" si="126"/>
        <v>#REF!</v>
      </c>
      <c r="AN335" s="232"/>
      <c r="AO335" s="232"/>
      <c r="AP335" s="232"/>
      <c r="AQ335" s="232"/>
      <c r="AR335" s="232"/>
      <c r="AS335" s="232"/>
      <c r="AU335" s="335" t="e">
        <f t="shared" si="69"/>
        <v>#REF!</v>
      </c>
      <c r="AV335" s="72" t="e">
        <f t="shared" si="70"/>
        <v>#REF!</v>
      </c>
      <c r="AW335" s="335">
        <f t="shared" si="129"/>
        <v>0</v>
      </c>
      <c r="AX335" s="336" t="e">
        <f t="shared" si="131"/>
        <v>#REF!</v>
      </c>
      <c r="AY335" s="152" t="e">
        <f t="shared" si="127"/>
        <v>#REF!</v>
      </c>
    </row>
    <row r="336" spans="1:51">
      <c r="A336" s="28"/>
      <c r="B336" s="11"/>
      <c r="C336" s="12"/>
      <c r="D336" s="12"/>
      <c r="E336" s="13"/>
      <c r="F336" s="81"/>
      <c r="G336" s="87"/>
      <c r="H336" s="87"/>
      <c r="I336" s="102"/>
      <c r="J336" s="102"/>
      <c r="K336" s="102"/>
      <c r="L336" s="102"/>
      <c r="M336" s="102"/>
      <c r="N336" s="102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  <c r="AA336" s="31"/>
      <c r="AB336" s="31"/>
      <c r="AC336" s="31"/>
      <c r="AD336" s="31"/>
      <c r="AE336" s="31"/>
      <c r="AF336" s="31"/>
      <c r="AG336" s="31"/>
      <c r="AH336" s="31"/>
      <c r="AI336" s="10"/>
      <c r="AJ336" s="372"/>
      <c r="AK336" s="284">
        <f t="shared" si="128"/>
        <v>0</v>
      </c>
      <c r="AL336" s="164" t="b">
        <f t="shared" si="125"/>
        <v>1</v>
      </c>
      <c r="AM336" s="284">
        <f t="shared" si="126"/>
        <v>0</v>
      </c>
      <c r="AN336" s="164"/>
      <c r="AO336" s="164"/>
      <c r="AP336" s="164"/>
      <c r="AQ336" s="164"/>
      <c r="AR336" s="164"/>
      <c r="AS336" s="164"/>
      <c r="AU336" s="33">
        <f t="shared" si="69"/>
        <v>0</v>
      </c>
      <c r="AV336" s="8" t="b">
        <f t="shared" si="70"/>
        <v>1</v>
      </c>
      <c r="AW336" s="96">
        <f t="shared" si="129"/>
        <v>0</v>
      </c>
      <c r="AX336" s="118">
        <f t="shared" si="131"/>
        <v>0</v>
      </c>
      <c r="AY336" s="152" t="b">
        <f t="shared" si="127"/>
        <v>1</v>
      </c>
    </row>
    <row r="337" spans="1:51" s="117" customFormat="1">
      <c r="A337" s="115"/>
      <c r="B337" s="108" t="s">
        <v>22</v>
      </c>
      <c r="C337" s="630" t="s">
        <v>115</v>
      </c>
      <c r="D337" s="651"/>
      <c r="E337" s="652"/>
      <c r="F337" s="109" t="s">
        <v>151</v>
      </c>
      <c r="G337" s="116">
        <f t="shared" ref="G337:V338" si="149">G338</f>
        <v>6000000</v>
      </c>
      <c r="H337" s="116" t="e">
        <f t="shared" si="149"/>
        <v>#REF!</v>
      </c>
      <c r="I337" s="116">
        <f t="shared" si="149"/>
        <v>0</v>
      </c>
      <c r="J337" s="116" t="e">
        <f t="shared" si="149"/>
        <v>#REF!</v>
      </c>
      <c r="K337" s="116">
        <f t="shared" si="149"/>
        <v>0</v>
      </c>
      <c r="L337" s="116">
        <f t="shared" si="149"/>
        <v>0</v>
      </c>
      <c r="M337" s="116">
        <f t="shared" si="149"/>
        <v>0</v>
      </c>
      <c r="N337" s="116">
        <f t="shared" si="149"/>
        <v>0</v>
      </c>
      <c r="O337" s="116">
        <f t="shared" si="149"/>
        <v>0</v>
      </c>
      <c r="P337" s="116">
        <f t="shared" si="149"/>
        <v>0</v>
      </c>
      <c r="Q337" s="116">
        <f t="shared" si="149"/>
        <v>0</v>
      </c>
      <c r="R337" s="116">
        <f t="shared" si="149"/>
        <v>0</v>
      </c>
      <c r="S337" s="116">
        <f t="shared" si="149"/>
        <v>0</v>
      </c>
      <c r="T337" s="116">
        <f t="shared" si="149"/>
        <v>0</v>
      </c>
      <c r="U337" s="116">
        <f t="shared" si="149"/>
        <v>0</v>
      </c>
      <c r="V337" s="116">
        <f t="shared" si="149"/>
        <v>0</v>
      </c>
      <c r="W337" s="116">
        <f t="shared" ref="W337:AH338" si="150">W338</f>
        <v>0</v>
      </c>
      <c r="X337" s="116">
        <f t="shared" si="150"/>
        <v>0</v>
      </c>
      <c r="Y337" s="116">
        <f t="shared" si="150"/>
        <v>0</v>
      </c>
      <c r="Z337" s="116">
        <f t="shared" si="150"/>
        <v>6000000</v>
      </c>
      <c r="AA337" s="116">
        <f t="shared" si="150"/>
        <v>0</v>
      </c>
      <c r="AB337" s="116">
        <f t="shared" si="150"/>
        <v>6000000</v>
      </c>
      <c r="AC337" s="116">
        <f t="shared" si="150"/>
        <v>0</v>
      </c>
      <c r="AD337" s="116">
        <f t="shared" si="150"/>
        <v>0</v>
      </c>
      <c r="AE337" s="116">
        <f t="shared" si="150"/>
        <v>0</v>
      </c>
      <c r="AF337" s="116">
        <f t="shared" si="150"/>
        <v>0</v>
      </c>
      <c r="AG337" s="116">
        <f t="shared" si="150"/>
        <v>0</v>
      </c>
      <c r="AH337" s="116">
        <f t="shared" si="150"/>
        <v>0</v>
      </c>
      <c r="AI337" s="94"/>
      <c r="AJ337" s="373"/>
      <c r="AK337" s="284" t="e">
        <f t="shared" si="128"/>
        <v>#REF!</v>
      </c>
      <c r="AL337" s="164" t="e">
        <f t="shared" si="125"/>
        <v>#REF!</v>
      </c>
      <c r="AM337" s="284" t="e">
        <f t="shared" si="126"/>
        <v>#REF!</v>
      </c>
      <c r="AN337" s="221"/>
      <c r="AO337" s="221"/>
      <c r="AP337" s="221"/>
      <c r="AQ337" s="221"/>
      <c r="AR337" s="221"/>
      <c r="AS337" s="221"/>
      <c r="AT337" s="236"/>
      <c r="AU337" s="118" t="e">
        <f t="shared" si="69"/>
        <v>#REF!</v>
      </c>
      <c r="AV337" s="110" t="e">
        <f t="shared" si="70"/>
        <v>#REF!</v>
      </c>
      <c r="AW337" s="96">
        <f t="shared" si="129"/>
        <v>0</v>
      </c>
      <c r="AX337" s="118" t="e">
        <f t="shared" si="131"/>
        <v>#REF!</v>
      </c>
      <c r="AY337" s="152" t="e">
        <f t="shared" si="127"/>
        <v>#REF!</v>
      </c>
    </row>
    <row r="338" spans="1:51">
      <c r="A338" s="28"/>
      <c r="B338" s="11"/>
      <c r="C338" s="12"/>
      <c r="D338" s="649" t="s">
        <v>15</v>
      </c>
      <c r="E338" s="650"/>
      <c r="F338" s="81" t="s">
        <v>130</v>
      </c>
      <c r="G338" s="87">
        <f t="shared" si="149"/>
        <v>6000000</v>
      </c>
      <c r="H338" s="87" t="e">
        <f t="shared" si="149"/>
        <v>#REF!</v>
      </c>
      <c r="I338" s="87">
        <f t="shared" si="149"/>
        <v>0</v>
      </c>
      <c r="J338" s="87" t="e">
        <f t="shared" si="149"/>
        <v>#REF!</v>
      </c>
      <c r="K338" s="87">
        <f t="shared" si="149"/>
        <v>0</v>
      </c>
      <c r="L338" s="87">
        <f t="shared" si="149"/>
        <v>0</v>
      </c>
      <c r="M338" s="87">
        <f t="shared" si="149"/>
        <v>0</v>
      </c>
      <c r="N338" s="87">
        <f t="shared" si="149"/>
        <v>0</v>
      </c>
      <c r="O338" s="87">
        <f t="shared" si="149"/>
        <v>0</v>
      </c>
      <c r="P338" s="87">
        <f t="shared" si="149"/>
        <v>0</v>
      </c>
      <c r="Q338" s="87">
        <f t="shared" si="149"/>
        <v>0</v>
      </c>
      <c r="R338" s="87">
        <f t="shared" si="149"/>
        <v>0</v>
      </c>
      <c r="S338" s="87">
        <f t="shared" si="149"/>
        <v>0</v>
      </c>
      <c r="T338" s="87">
        <f t="shared" si="149"/>
        <v>0</v>
      </c>
      <c r="U338" s="87">
        <f t="shared" si="149"/>
        <v>0</v>
      </c>
      <c r="V338" s="87">
        <f t="shared" si="149"/>
        <v>0</v>
      </c>
      <c r="W338" s="87">
        <f t="shared" si="150"/>
        <v>0</v>
      </c>
      <c r="X338" s="87">
        <f t="shared" si="150"/>
        <v>0</v>
      </c>
      <c r="Y338" s="87">
        <f t="shared" si="150"/>
        <v>0</v>
      </c>
      <c r="Z338" s="87">
        <f t="shared" si="150"/>
        <v>6000000</v>
      </c>
      <c r="AA338" s="87">
        <f t="shared" si="150"/>
        <v>0</v>
      </c>
      <c r="AB338" s="87">
        <f t="shared" si="150"/>
        <v>6000000</v>
      </c>
      <c r="AC338" s="87"/>
      <c r="AD338" s="87"/>
      <c r="AE338" s="87"/>
      <c r="AF338" s="87"/>
      <c r="AG338" s="87"/>
      <c r="AH338" s="87"/>
      <c r="AI338" s="10"/>
      <c r="AJ338" s="372"/>
      <c r="AK338" s="284" t="e">
        <f t="shared" si="128"/>
        <v>#REF!</v>
      </c>
      <c r="AL338" s="164" t="e">
        <f t="shared" si="125"/>
        <v>#REF!</v>
      </c>
      <c r="AM338" s="284" t="e">
        <f t="shared" si="126"/>
        <v>#REF!</v>
      </c>
      <c r="AN338" s="164"/>
      <c r="AO338" s="164"/>
      <c r="AP338" s="164"/>
      <c r="AQ338" s="164"/>
      <c r="AR338" s="164"/>
      <c r="AS338" s="164"/>
      <c r="AU338" s="33" t="e">
        <f t="shared" si="69"/>
        <v>#REF!</v>
      </c>
      <c r="AV338" s="8" t="e">
        <f t="shared" si="70"/>
        <v>#REF!</v>
      </c>
      <c r="AW338" s="96">
        <f t="shared" si="129"/>
        <v>0</v>
      </c>
      <c r="AX338" s="118" t="e">
        <f t="shared" si="131"/>
        <v>#REF!</v>
      </c>
      <c r="AY338" s="152" t="e">
        <f t="shared" si="127"/>
        <v>#REF!</v>
      </c>
    </row>
    <row r="339" spans="1:51" s="153" customFormat="1" ht="30">
      <c r="A339" s="332"/>
      <c r="B339" s="333"/>
      <c r="C339" s="334"/>
      <c r="D339" s="334"/>
      <c r="E339" s="88" t="s">
        <v>113</v>
      </c>
      <c r="F339" s="71" t="s">
        <v>114</v>
      </c>
      <c r="G339" s="69">
        <v>6000000</v>
      </c>
      <c r="H339" s="69" t="e">
        <f>#REF!</f>
        <v>#REF!</v>
      </c>
      <c r="I339" s="70"/>
      <c r="J339" s="70" t="e">
        <f>H339-I339</f>
        <v>#REF!</v>
      </c>
      <c r="K339" s="70">
        <v>0</v>
      </c>
      <c r="L339" s="70"/>
      <c r="M339" s="70">
        <f>K339-L339</f>
        <v>0</v>
      </c>
      <c r="N339" s="70"/>
      <c r="O339" s="70"/>
      <c r="P339" s="70"/>
      <c r="Q339" s="70"/>
      <c r="R339" s="70"/>
      <c r="S339" s="70"/>
      <c r="T339" s="70"/>
      <c r="U339" s="70"/>
      <c r="V339" s="70"/>
      <c r="W339" s="70"/>
      <c r="X339" s="70"/>
      <c r="Y339" s="70"/>
      <c r="Z339" s="70">
        <v>6000000</v>
      </c>
      <c r="AA339" s="70"/>
      <c r="AB339" s="70">
        <f>Z339-AA339</f>
        <v>6000000</v>
      </c>
      <c r="AC339" s="70"/>
      <c r="AD339" s="70"/>
      <c r="AE339" s="70"/>
      <c r="AF339" s="70"/>
      <c r="AG339" s="70"/>
      <c r="AH339" s="70"/>
      <c r="AI339" s="71"/>
      <c r="AJ339" s="374"/>
      <c r="AK339" s="284" t="e">
        <f t="shared" si="128"/>
        <v>#REF!</v>
      </c>
      <c r="AL339" s="164" t="e">
        <f t="shared" si="125"/>
        <v>#REF!</v>
      </c>
      <c r="AM339" s="284" t="e">
        <f t="shared" si="126"/>
        <v>#REF!</v>
      </c>
      <c r="AN339" s="232"/>
      <c r="AO339" s="232"/>
      <c r="AP339" s="232"/>
      <c r="AQ339" s="232"/>
      <c r="AR339" s="232"/>
      <c r="AS339" s="232"/>
      <c r="AU339" s="335" t="e">
        <f t="shared" si="69"/>
        <v>#REF!</v>
      </c>
      <c r="AV339" s="72" t="e">
        <f t="shared" si="70"/>
        <v>#REF!</v>
      </c>
      <c r="AW339" s="335">
        <f t="shared" si="129"/>
        <v>0</v>
      </c>
      <c r="AX339" s="336" t="e">
        <f t="shared" si="131"/>
        <v>#REF!</v>
      </c>
      <c r="AY339" s="152" t="e">
        <f t="shared" si="127"/>
        <v>#REF!</v>
      </c>
    </row>
    <row r="340" spans="1:51">
      <c r="A340" s="28"/>
      <c r="B340" s="11"/>
      <c r="C340" s="12"/>
      <c r="D340" s="12"/>
      <c r="E340" s="13"/>
      <c r="F340" s="81"/>
      <c r="G340" s="87"/>
      <c r="H340" s="87"/>
      <c r="I340" s="102"/>
      <c r="J340" s="102"/>
      <c r="K340" s="102"/>
      <c r="L340" s="102"/>
      <c r="M340" s="102"/>
      <c r="N340" s="102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  <c r="AA340" s="31"/>
      <c r="AB340" s="31"/>
      <c r="AC340" s="31"/>
      <c r="AD340" s="31"/>
      <c r="AE340" s="31"/>
      <c r="AF340" s="31"/>
      <c r="AG340" s="31"/>
      <c r="AH340" s="31"/>
      <c r="AI340" s="10"/>
      <c r="AJ340" s="372"/>
      <c r="AK340" s="284">
        <f t="shared" si="128"/>
        <v>0</v>
      </c>
      <c r="AL340" s="164" t="b">
        <f t="shared" si="125"/>
        <v>1</v>
      </c>
      <c r="AM340" s="284">
        <f t="shared" si="126"/>
        <v>0</v>
      </c>
      <c r="AN340" s="164"/>
      <c r="AO340" s="164"/>
      <c r="AP340" s="164"/>
      <c r="AQ340" s="164"/>
      <c r="AR340" s="164"/>
      <c r="AS340" s="164"/>
      <c r="AU340" s="33">
        <f t="shared" si="69"/>
        <v>0</v>
      </c>
      <c r="AV340" s="8" t="b">
        <f t="shared" si="70"/>
        <v>1</v>
      </c>
      <c r="AW340" s="96">
        <f t="shared" si="129"/>
        <v>0</v>
      </c>
      <c r="AX340" s="118">
        <f t="shared" si="131"/>
        <v>0</v>
      </c>
      <c r="AY340" s="152" t="b">
        <f t="shared" si="127"/>
        <v>1</v>
      </c>
    </row>
    <row r="341" spans="1:51" s="117" customFormat="1">
      <c r="A341" s="115"/>
      <c r="B341" s="108" t="s">
        <v>22</v>
      </c>
      <c r="C341" s="630" t="s">
        <v>116</v>
      </c>
      <c r="D341" s="651"/>
      <c r="E341" s="652"/>
      <c r="F341" s="109" t="s">
        <v>152</v>
      </c>
      <c r="G341" s="116">
        <f>G342</f>
        <v>16900000</v>
      </c>
      <c r="H341" s="116">
        <f t="shared" ref="H341:AH341" si="151">H342</f>
        <v>16900000</v>
      </c>
      <c r="I341" s="116" t="e">
        <f t="shared" si="151"/>
        <v>#REF!</v>
      </c>
      <c r="J341" s="116" t="e">
        <f t="shared" si="151"/>
        <v>#REF!</v>
      </c>
      <c r="K341" s="116">
        <f t="shared" si="151"/>
        <v>0</v>
      </c>
      <c r="L341" s="116">
        <f t="shared" si="151"/>
        <v>0</v>
      </c>
      <c r="M341" s="116">
        <f t="shared" si="151"/>
        <v>0</v>
      </c>
      <c r="N341" s="116">
        <f t="shared" si="151"/>
        <v>0</v>
      </c>
      <c r="O341" s="116">
        <f t="shared" si="151"/>
        <v>0</v>
      </c>
      <c r="P341" s="116">
        <f t="shared" si="151"/>
        <v>0</v>
      </c>
      <c r="Q341" s="116">
        <f t="shared" si="151"/>
        <v>0</v>
      </c>
      <c r="R341" s="116">
        <f t="shared" si="151"/>
        <v>0</v>
      </c>
      <c r="S341" s="116">
        <f t="shared" si="151"/>
        <v>0</v>
      </c>
      <c r="T341" s="116">
        <f t="shared" si="151"/>
        <v>0</v>
      </c>
      <c r="U341" s="116">
        <f t="shared" si="151"/>
        <v>0</v>
      </c>
      <c r="V341" s="116">
        <f t="shared" si="151"/>
        <v>0</v>
      </c>
      <c r="W341" s="116">
        <f t="shared" si="151"/>
        <v>0</v>
      </c>
      <c r="X341" s="116">
        <f t="shared" si="151"/>
        <v>0</v>
      </c>
      <c r="Y341" s="116">
        <f t="shared" si="151"/>
        <v>0</v>
      </c>
      <c r="Z341" s="116">
        <f t="shared" si="151"/>
        <v>0</v>
      </c>
      <c r="AA341" s="116">
        <f t="shared" si="151"/>
        <v>0</v>
      </c>
      <c r="AB341" s="116">
        <f t="shared" si="151"/>
        <v>0</v>
      </c>
      <c r="AC341" s="116">
        <f t="shared" si="151"/>
        <v>0</v>
      </c>
      <c r="AD341" s="116">
        <f t="shared" si="151"/>
        <v>0</v>
      </c>
      <c r="AE341" s="116">
        <f t="shared" si="151"/>
        <v>0</v>
      </c>
      <c r="AF341" s="116">
        <f t="shared" si="151"/>
        <v>0</v>
      </c>
      <c r="AG341" s="116">
        <f t="shared" si="151"/>
        <v>0</v>
      </c>
      <c r="AH341" s="116">
        <f t="shared" si="151"/>
        <v>0</v>
      </c>
      <c r="AI341" s="94"/>
      <c r="AJ341" s="373"/>
      <c r="AK341" s="284">
        <f t="shared" si="128"/>
        <v>16900000</v>
      </c>
      <c r="AL341" s="164" t="b">
        <f t="shared" si="125"/>
        <v>1</v>
      </c>
      <c r="AM341" s="284">
        <f t="shared" si="126"/>
        <v>0</v>
      </c>
      <c r="AN341" s="221"/>
      <c r="AO341" s="221"/>
      <c r="AP341" s="221"/>
      <c r="AQ341" s="221"/>
      <c r="AR341" s="221"/>
      <c r="AS341" s="221"/>
      <c r="AT341" s="236"/>
      <c r="AU341" s="118" t="e">
        <f t="shared" si="69"/>
        <v>#REF!</v>
      </c>
      <c r="AV341" s="110" t="e">
        <f t="shared" si="70"/>
        <v>#REF!</v>
      </c>
      <c r="AW341" s="96" t="e">
        <f t="shared" si="129"/>
        <v>#REF!</v>
      </c>
      <c r="AX341" s="118">
        <f t="shared" si="131"/>
        <v>16900000</v>
      </c>
      <c r="AY341" s="152" t="b">
        <f t="shared" si="127"/>
        <v>1</v>
      </c>
    </row>
    <row r="342" spans="1:51" s="80" customFormat="1">
      <c r="A342" s="337"/>
      <c r="B342" s="338"/>
      <c r="C342" s="339"/>
      <c r="D342" s="645" t="s">
        <v>15</v>
      </c>
      <c r="E342" s="646"/>
      <c r="F342" s="81" t="s">
        <v>130</v>
      </c>
      <c r="G342" s="87">
        <f>SUM(G343:G345)</f>
        <v>16900000</v>
      </c>
      <c r="H342" s="87">
        <f t="shared" ref="H342:Y342" si="152">SUM(H343:H345)</f>
        <v>16900000</v>
      </c>
      <c r="I342" s="87" t="e">
        <f t="shared" si="152"/>
        <v>#REF!</v>
      </c>
      <c r="J342" s="87" t="e">
        <f t="shared" si="152"/>
        <v>#REF!</v>
      </c>
      <c r="K342" s="87">
        <f t="shared" si="152"/>
        <v>0</v>
      </c>
      <c r="L342" s="87">
        <f t="shared" si="152"/>
        <v>0</v>
      </c>
      <c r="M342" s="87">
        <f t="shared" si="152"/>
        <v>0</v>
      </c>
      <c r="N342" s="87">
        <f t="shared" si="152"/>
        <v>0</v>
      </c>
      <c r="O342" s="87">
        <f t="shared" si="152"/>
        <v>0</v>
      </c>
      <c r="P342" s="87">
        <f t="shared" si="152"/>
        <v>0</v>
      </c>
      <c r="Q342" s="87">
        <f t="shared" si="152"/>
        <v>0</v>
      </c>
      <c r="R342" s="87">
        <f t="shared" si="152"/>
        <v>0</v>
      </c>
      <c r="S342" s="87">
        <f t="shared" si="152"/>
        <v>0</v>
      </c>
      <c r="T342" s="87">
        <f t="shared" si="152"/>
        <v>0</v>
      </c>
      <c r="U342" s="87">
        <f t="shared" si="152"/>
        <v>0</v>
      </c>
      <c r="V342" s="87">
        <f t="shared" si="152"/>
        <v>0</v>
      </c>
      <c r="W342" s="87">
        <f t="shared" si="152"/>
        <v>0</v>
      </c>
      <c r="X342" s="87">
        <f t="shared" si="152"/>
        <v>0</v>
      </c>
      <c r="Y342" s="87">
        <f t="shared" si="152"/>
        <v>0</v>
      </c>
      <c r="Z342" s="87"/>
      <c r="AA342" s="87"/>
      <c r="AB342" s="87"/>
      <c r="AC342" s="87"/>
      <c r="AD342" s="87"/>
      <c r="AE342" s="87"/>
      <c r="AF342" s="87"/>
      <c r="AG342" s="87"/>
      <c r="AH342" s="87"/>
      <c r="AI342" s="81"/>
      <c r="AJ342" s="372"/>
      <c r="AK342" s="284">
        <f t="shared" si="128"/>
        <v>16900000</v>
      </c>
      <c r="AL342" s="164" t="b">
        <f t="shared" si="125"/>
        <v>1</v>
      </c>
      <c r="AM342" s="284">
        <f t="shared" si="126"/>
        <v>0</v>
      </c>
      <c r="AN342" s="164"/>
      <c r="AO342" s="164"/>
      <c r="AP342" s="164"/>
      <c r="AQ342" s="164"/>
      <c r="AR342" s="164"/>
      <c r="AS342" s="164"/>
      <c r="AU342" s="341" t="e">
        <f t="shared" si="69"/>
        <v>#REF!</v>
      </c>
      <c r="AV342" s="59" t="e">
        <f t="shared" si="70"/>
        <v>#REF!</v>
      </c>
      <c r="AW342" s="335" t="e">
        <f t="shared" si="129"/>
        <v>#REF!</v>
      </c>
      <c r="AX342" s="336">
        <f t="shared" si="131"/>
        <v>16900000</v>
      </c>
      <c r="AY342" s="152" t="b">
        <f t="shared" si="127"/>
        <v>1</v>
      </c>
    </row>
    <row r="343" spans="1:51" s="153" customFormat="1">
      <c r="A343" s="332"/>
      <c r="B343" s="333"/>
      <c r="C343" s="334"/>
      <c r="D343" s="334"/>
      <c r="E343" s="88" t="s">
        <v>17</v>
      </c>
      <c r="F343" s="71" t="s">
        <v>18</v>
      </c>
      <c r="G343" s="69">
        <v>15400000</v>
      </c>
      <c r="H343" s="69">
        <v>15400000</v>
      </c>
      <c r="I343" s="70" t="e">
        <f>#REF!+1400000+1400000</f>
        <v>#REF!</v>
      </c>
      <c r="J343" s="70" t="e">
        <f>H343-I343</f>
        <v>#REF!</v>
      </c>
      <c r="K343" s="70"/>
      <c r="L343" s="70"/>
      <c r="M343" s="70"/>
      <c r="N343" s="70"/>
      <c r="O343" s="70"/>
      <c r="P343" s="70"/>
      <c r="Q343" s="70"/>
      <c r="R343" s="70"/>
      <c r="S343" s="70"/>
      <c r="T343" s="70"/>
      <c r="U343" s="70"/>
      <c r="V343" s="70"/>
      <c r="W343" s="70"/>
      <c r="X343" s="70"/>
      <c r="Y343" s="70"/>
      <c r="Z343" s="70"/>
      <c r="AA343" s="70"/>
      <c r="AB343" s="70"/>
      <c r="AC343" s="70"/>
      <c r="AD343" s="70"/>
      <c r="AE343" s="70"/>
      <c r="AF343" s="70"/>
      <c r="AG343" s="70"/>
      <c r="AH343" s="70"/>
      <c r="AI343" s="71"/>
      <c r="AJ343" s="374"/>
      <c r="AK343" s="284">
        <f t="shared" si="128"/>
        <v>15400000</v>
      </c>
      <c r="AL343" s="164" t="b">
        <f t="shared" si="125"/>
        <v>1</v>
      </c>
      <c r="AM343" s="284">
        <f t="shared" si="126"/>
        <v>0</v>
      </c>
      <c r="AN343" s="232"/>
      <c r="AO343" s="232"/>
      <c r="AP343" s="232"/>
      <c r="AQ343" s="232"/>
      <c r="AR343" s="232"/>
      <c r="AS343" s="232"/>
      <c r="AU343" s="335" t="e">
        <f t="shared" si="69"/>
        <v>#REF!</v>
      </c>
      <c r="AV343" s="72" t="e">
        <f t="shared" si="70"/>
        <v>#REF!</v>
      </c>
      <c r="AW343" s="335" t="e">
        <f t="shared" si="129"/>
        <v>#REF!</v>
      </c>
      <c r="AX343" s="336">
        <f t="shared" si="131"/>
        <v>15400000</v>
      </c>
      <c r="AY343" s="152" t="b">
        <f t="shared" si="127"/>
        <v>1</v>
      </c>
    </row>
    <row r="344" spans="1:51" s="153" customFormat="1">
      <c r="A344" s="332"/>
      <c r="B344" s="333"/>
      <c r="C344" s="334"/>
      <c r="D344" s="334"/>
      <c r="E344" s="88" t="s">
        <v>31</v>
      </c>
      <c r="F344" s="71" t="s">
        <v>32</v>
      </c>
      <c r="G344" s="69">
        <v>500000</v>
      </c>
      <c r="H344" s="69">
        <v>500000</v>
      </c>
      <c r="I344" s="70"/>
      <c r="J344" s="70">
        <f t="shared" ref="J344:J345" si="153">H344-I344</f>
        <v>500000</v>
      </c>
      <c r="K344" s="70"/>
      <c r="L344" s="70"/>
      <c r="M344" s="70"/>
      <c r="N344" s="70"/>
      <c r="O344" s="70"/>
      <c r="P344" s="70"/>
      <c r="Q344" s="70"/>
      <c r="R344" s="70"/>
      <c r="S344" s="70"/>
      <c r="T344" s="70"/>
      <c r="U344" s="70"/>
      <c r="V344" s="70"/>
      <c r="W344" s="70"/>
      <c r="X344" s="70"/>
      <c r="Y344" s="70"/>
      <c r="Z344" s="70"/>
      <c r="AA344" s="70"/>
      <c r="AB344" s="70"/>
      <c r="AC344" s="70"/>
      <c r="AD344" s="70"/>
      <c r="AE344" s="70"/>
      <c r="AF344" s="70"/>
      <c r="AG344" s="70"/>
      <c r="AH344" s="70"/>
      <c r="AI344" s="71"/>
      <c r="AJ344" s="374"/>
      <c r="AK344" s="284">
        <f t="shared" si="128"/>
        <v>500000</v>
      </c>
      <c r="AL344" s="164" t="b">
        <f t="shared" si="125"/>
        <v>1</v>
      </c>
      <c r="AM344" s="284">
        <f t="shared" si="126"/>
        <v>0</v>
      </c>
      <c r="AN344" s="232"/>
      <c r="AO344" s="232"/>
      <c r="AP344" s="232"/>
      <c r="AQ344" s="232"/>
      <c r="AR344" s="232"/>
      <c r="AS344" s="232"/>
      <c r="AU344" s="335">
        <f t="shared" si="69"/>
        <v>500000</v>
      </c>
      <c r="AV344" s="72" t="b">
        <f t="shared" si="70"/>
        <v>1</v>
      </c>
      <c r="AW344" s="335">
        <f t="shared" si="129"/>
        <v>0</v>
      </c>
      <c r="AX344" s="336">
        <f t="shared" si="131"/>
        <v>500000</v>
      </c>
      <c r="AY344" s="152" t="b">
        <f t="shared" si="127"/>
        <v>1</v>
      </c>
    </row>
    <row r="345" spans="1:51" s="153" customFormat="1">
      <c r="A345" s="332"/>
      <c r="B345" s="333"/>
      <c r="C345" s="334"/>
      <c r="D345" s="334"/>
      <c r="E345" s="88" t="s">
        <v>59</v>
      </c>
      <c r="F345" s="71" t="s">
        <v>60</v>
      </c>
      <c r="G345" s="69">
        <v>1000000</v>
      </c>
      <c r="H345" s="69">
        <v>1000000</v>
      </c>
      <c r="I345" s="70"/>
      <c r="J345" s="70">
        <f t="shared" si="153"/>
        <v>1000000</v>
      </c>
      <c r="K345" s="70"/>
      <c r="L345" s="70"/>
      <c r="M345" s="70"/>
      <c r="N345" s="70"/>
      <c r="O345" s="70"/>
      <c r="P345" s="70"/>
      <c r="Q345" s="70"/>
      <c r="R345" s="70"/>
      <c r="S345" s="70"/>
      <c r="T345" s="70"/>
      <c r="U345" s="70"/>
      <c r="V345" s="70"/>
      <c r="W345" s="70"/>
      <c r="X345" s="70"/>
      <c r="Y345" s="70"/>
      <c r="Z345" s="70"/>
      <c r="AA345" s="70"/>
      <c r="AB345" s="70"/>
      <c r="AC345" s="70"/>
      <c r="AD345" s="70"/>
      <c r="AE345" s="70"/>
      <c r="AF345" s="70"/>
      <c r="AG345" s="70"/>
      <c r="AH345" s="70"/>
      <c r="AI345" s="71"/>
      <c r="AJ345" s="374"/>
      <c r="AK345" s="284">
        <f t="shared" si="128"/>
        <v>1000000</v>
      </c>
      <c r="AL345" s="164" t="b">
        <f t="shared" si="125"/>
        <v>1</v>
      </c>
      <c r="AM345" s="284">
        <f t="shared" si="126"/>
        <v>0</v>
      </c>
      <c r="AN345" s="232"/>
      <c r="AO345" s="232"/>
      <c r="AP345" s="232"/>
      <c r="AQ345" s="232"/>
      <c r="AR345" s="232"/>
      <c r="AS345" s="232"/>
      <c r="AU345" s="335">
        <f t="shared" si="69"/>
        <v>1000000</v>
      </c>
      <c r="AV345" s="72" t="b">
        <f t="shared" si="70"/>
        <v>1</v>
      </c>
      <c r="AW345" s="335">
        <f t="shared" si="129"/>
        <v>0</v>
      </c>
      <c r="AX345" s="336">
        <f t="shared" si="131"/>
        <v>1000000</v>
      </c>
      <c r="AY345" s="152" t="b">
        <f t="shared" si="127"/>
        <v>1</v>
      </c>
    </row>
    <row r="346" spans="1:51">
      <c r="A346" s="28"/>
      <c r="B346" s="11"/>
      <c r="C346" s="12"/>
      <c r="D346" s="12"/>
      <c r="E346" s="13"/>
      <c r="F346" s="81"/>
      <c r="G346" s="87"/>
      <c r="H346" s="87"/>
      <c r="I346" s="102"/>
      <c r="J346" s="102"/>
      <c r="K346" s="102"/>
      <c r="L346" s="102"/>
      <c r="M346" s="102"/>
      <c r="N346" s="102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  <c r="AA346" s="31"/>
      <c r="AB346" s="31"/>
      <c r="AC346" s="31"/>
      <c r="AD346" s="31"/>
      <c r="AE346" s="31"/>
      <c r="AF346" s="31"/>
      <c r="AG346" s="31"/>
      <c r="AH346" s="31"/>
      <c r="AI346" s="10"/>
      <c r="AJ346" s="372"/>
      <c r="AK346" s="284">
        <f t="shared" si="128"/>
        <v>0</v>
      </c>
      <c r="AL346" s="164" t="b">
        <f t="shared" si="125"/>
        <v>1</v>
      </c>
      <c r="AM346" s="284">
        <f t="shared" si="126"/>
        <v>0</v>
      </c>
      <c r="AN346" s="164"/>
      <c r="AO346" s="164"/>
      <c r="AP346" s="164"/>
      <c r="AQ346" s="164"/>
      <c r="AR346" s="164"/>
      <c r="AS346" s="164"/>
      <c r="AU346" s="33">
        <f t="shared" si="69"/>
        <v>0</v>
      </c>
      <c r="AV346" s="8" t="b">
        <f t="shared" si="70"/>
        <v>1</v>
      </c>
      <c r="AW346" s="96">
        <f t="shared" si="129"/>
        <v>0</v>
      </c>
      <c r="AX346" s="118">
        <f t="shared" si="131"/>
        <v>0</v>
      </c>
      <c r="AY346" s="152" t="b">
        <f t="shared" si="127"/>
        <v>1</v>
      </c>
    </row>
    <row r="347" spans="1:51" s="16" customFormat="1">
      <c r="A347" s="26">
        <v>3</v>
      </c>
      <c r="B347" s="653" t="s">
        <v>120</v>
      </c>
      <c r="C347" s="654"/>
      <c r="D347" s="654"/>
      <c r="E347" s="655"/>
      <c r="F347" s="30" t="s">
        <v>155</v>
      </c>
      <c r="G347" s="17">
        <f>G348+G353</f>
        <v>54890000</v>
      </c>
      <c r="H347" s="17" t="e">
        <f t="shared" ref="H347:AH347" si="154">H348+H353</f>
        <v>#REF!</v>
      </c>
      <c r="I347" s="17">
        <f t="shared" si="154"/>
        <v>0</v>
      </c>
      <c r="J347" s="17" t="e">
        <f t="shared" si="154"/>
        <v>#REF!</v>
      </c>
      <c r="K347" s="17">
        <f t="shared" si="154"/>
        <v>37460000</v>
      </c>
      <c r="L347" s="17">
        <f t="shared" si="154"/>
        <v>37460000</v>
      </c>
      <c r="M347" s="17">
        <f t="shared" si="154"/>
        <v>0</v>
      </c>
      <c r="N347" s="17">
        <f t="shared" si="154"/>
        <v>0</v>
      </c>
      <c r="O347" s="17">
        <f t="shared" si="154"/>
        <v>0</v>
      </c>
      <c r="P347" s="17">
        <f t="shared" si="154"/>
        <v>0</v>
      </c>
      <c r="Q347" s="17">
        <f t="shared" si="154"/>
        <v>0</v>
      </c>
      <c r="R347" s="17">
        <f t="shared" si="154"/>
        <v>0</v>
      </c>
      <c r="S347" s="17">
        <f t="shared" si="154"/>
        <v>0</v>
      </c>
      <c r="T347" s="17">
        <f t="shared" si="154"/>
        <v>0</v>
      </c>
      <c r="U347" s="17">
        <f t="shared" si="154"/>
        <v>0</v>
      </c>
      <c r="V347" s="17">
        <f t="shared" si="154"/>
        <v>0</v>
      </c>
      <c r="W347" s="17">
        <f t="shared" si="154"/>
        <v>0</v>
      </c>
      <c r="X347" s="17">
        <f t="shared" si="154"/>
        <v>0</v>
      </c>
      <c r="Y347" s="17">
        <f t="shared" si="154"/>
        <v>0</v>
      </c>
      <c r="Z347" s="17">
        <f t="shared" si="154"/>
        <v>15310000</v>
      </c>
      <c r="AA347" s="17">
        <f t="shared" si="154"/>
        <v>0</v>
      </c>
      <c r="AB347" s="17">
        <f t="shared" si="154"/>
        <v>15310000</v>
      </c>
      <c r="AC347" s="17">
        <f t="shared" si="154"/>
        <v>0</v>
      </c>
      <c r="AD347" s="17">
        <f t="shared" si="154"/>
        <v>0</v>
      </c>
      <c r="AE347" s="17">
        <f t="shared" si="154"/>
        <v>0</v>
      </c>
      <c r="AF347" s="17">
        <f t="shared" si="154"/>
        <v>0</v>
      </c>
      <c r="AG347" s="17">
        <f t="shared" si="154"/>
        <v>0</v>
      </c>
      <c r="AH347" s="17">
        <f t="shared" si="154"/>
        <v>0</v>
      </c>
      <c r="AI347" s="15"/>
      <c r="AJ347" s="373"/>
      <c r="AK347" s="284" t="e">
        <f t="shared" si="128"/>
        <v>#REF!</v>
      </c>
      <c r="AL347" s="164" t="e">
        <f t="shared" si="125"/>
        <v>#REF!</v>
      </c>
      <c r="AM347" s="284" t="e">
        <f t="shared" si="126"/>
        <v>#REF!</v>
      </c>
      <c r="AN347" s="221"/>
      <c r="AO347" s="221"/>
      <c r="AP347" s="221"/>
      <c r="AQ347" s="221"/>
      <c r="AR347" s="221"/>
      <c r="AS347" s="221"/>
      <c r="AT347" s="25"/>
      <c r="AU347" s="106" t="e">
        <f t="shared" si="69"/>
        <v>#REF!</v>
      </c>
      <c r="AV347" s="16" t="e">
        <f t="shared" si="70"/>
        <v>#REF!</v>
      </c>
      <c r="AW347" s="96">
        <f t="shared" si="129"/>
        <v>37460000</v>
      </c>
      <c r="AX347" s="118" t="e">
        <f t="shared" si="131"/>
        <v>#REF!</v>
      </c>
      <c r="AY347" s="152" t="e">
        <f t="shared" si="127"/>
        <v>#REF!</v>
      </c>
    </row>
    <row r="348" spans="1:51" s="117" customFormat="1">
      <c r="A348" s="115"/>
      <c r="B348" s="108" t="s">
        <v>22</v>
      </c>
      <c r="C348" s="630" t="s">
        <v>117</v>
      </c>
      <c r="D348" s="651"/>
      <c r="E348" s="652"/>
      <c r="F348" s="109" t="s">
        <v>156</v>
      </c>
      <c r="G348" s="116">
        <f t="shared" ref="G348:AH348" si="155">G349</f>
        <v>37890000</v>
      </c>
      <c r="H348" s="116">
        <f t="shared" si="155"/>
        <v>2120000</v>
      </c>
      <c r="I348" s="116">
        <f t="shared" si="155"/>
        <v>0</v>
      </c>
      <c r="J348" s="116">
        <f t="shared" si="155"/>
        <v>0</v>
      </c>
      <c r="K348" s="116">
        <f t="shared" si="155"/>
        <v>20460000</v>
      </c>
      <c r="L348" s="116">
        <f t="shared" si="155"/>
        <v>20460000</v>
      </c>
      <c r="M348" s="116">
        <f t="shared" si="155"/>
        <v>0</v>
      </c>
      <c r="N348" s="116">
        <f t="shared" si="155"/>
        <v>0</v>
      </c>
      <c r="O348" s="116">
        <f t="shared" si="155"/>
        <v>0</v>
      </c>
      <c r="P348" s="116">
        <f t="shared" si="155"/>
        <v>0</v>
      </c>
      <c r="Q348" s="116">
        <f t="shared" si="155"/>
        <v>0</v>
      </c>
      <c r="R348" s="116">
        <f t="shared" si="155"/>
        <v>0</v>
      </c>
      <c r="S348" s="116">
        <f t="shared" si="155"/>
        <v>0</v>
      </c>
      <c r="T348" s="116">
        <f t="shared" si="155"/>
        <v>0</v>
      </c>
      <c r="U348" s="116">
        <f t="shared" si="155"/>
        <v>0</v>
      </c>
      <c r="V348" s="116">
        <f t="shared" si="155"/>
        <v>0</v>
      </c>
      <c r="W348" s="116">
        <f t="shared" si="155"/>
        <v>0</v>
      </c>
      <c r="X348" s="116">
        <f t="shared" si="155"/>
        <v>0</v>
      </c>
      <c r="Y348" s="116">
        <f t="shared" si="155"/>
        <v>0</v>
      </c>
      <c r="Z348" s="116">
        <f t="shared" si="155"/>
        <v>15310000</v>
      </c>
      <c r="AA348" s="116">
        <f t="shared" si="155"/>
        <v>0</v>
      </c>
      <c r="AB348" s="116">
        <f t="shared" si="155"/>
        <v>15310000</v>
      </c>
      <c r="AC348" s="116">
        <f t="shared" si="155"/>
        <v>0</v>
      </c>
      <c r="AD348" s="116">
        <f t="shared" si="155"/>
        <v>0</v>
      </c>
      <c r="AE348" s="116">
        <f t="shared" si="155"/>
        <v>0</v>
      </c>
      <c r="AF348" s="116">
        <f t="shared" si="155"/>
        <v>0</v>
      </c>
      <c r="AG348" s="116">
        <f t="shared" si="155"/>
        <v>0</v>
      </c>
      <c r="AH348" s="116">
        <f t="shared" si="155"/>
        <v>0</v>
      </c>
      <c r="AI348" s="94"/>
      <c r="AJ348" s="373"/>
      <c r="AK348" s="284">
        <f t="shared" si="128"/>
        <v>37890000</v>
      </c>
      <c r="AL348" s="164" t="b">
        <f t="shared" si="125"/>
        <v>1</v>
      </c>
      <c r="AM348" s="284">
        <f t="shared" si="126"/>
        <v>0</v>
      </c>
      <c r="AN348" s="221"/>
      <c r="AO348" s="221"/>
      <c r="AP348" s="221"/>
      <c r="AQ348" s="221"/>
      <c r="AR348" s="221"/>
      <c r="AS348" s="221"/>
      <c r="AT348" s="236"/>
      <c r="AU348" s="118">
        <f t="shared" si="69"/>
        <v>40920000</v>
      </c>
      <c r="AV348" s="110" t="b">
        <f t="shared" si="70"/>
        <v>0</v>
      </c>
      <c r="AW348" s="96">
        <f t="shared" si="129"/>
        <v>20460000</v>
      </c>
      <c r="AX348" s="118">
        <f t="shared" si="131"/>
        <v>22580000</v>
      </c>
      <c r="AY348" s="152" t="b">
        <f t="shared" si="127"/>
        <v>0</v>
      </c>
    </row>
    <row r="349" spans="1:51" s="80" customFormat="1">
      <c r="A349" s="337"/>
      <c r="B349" s="338"/>
      <c r="C349" s="339"/>
      <c r="D349" s="645" t="s">
        <v>15</v>
      </c>
      <c r="E349" s="646"/>
      <c r="F349" s="81" t="s">
        <v>130</v>
      </c>
      <c r="G349" s="87">
        <f>G350+G351</f>
        <v>37890000</v>
      </c>
      <c r="H349" s="87">
        <f>H350+H351</f>
        <v>2120000</v>
      </c>
      <c r="I349" s="87">
        <f t="shared" ref="I349:AB349" si="156">I350+I351</f>
        <v>0</v>
      </c>
      <c r="J349" s="87">
        <f t="shared" si="156"/>
        <v>0</v>
      </c>
      <c r="K349" s="87">
        <f t="shared" si="156"/>
        <v>20460000</v>
      </c>
      <c r="L349" s="87">
        <f t="shared" si="156"/>
        <v>20460000</v>
      </c>
      <c r="M349" s="87">
        <f t="shared" si="156"/>
        <v>0</v>
      </c>
      <c r="N349" s="87">
        <f t="shared" si="156"/>
        <v>0</v>
      </c>
      <c r="O349" s="87">
        <f t="shared" si="156"/>
        <v>0</v>
      </c>
      <c r="P349" s="87">
        <f t="shared" si="156"/>
        <v>0</v>
      </c>
      <c r="Q349" s="87">
        <f t="shared" si="156"/>
        <v>0</v>
      </c>
      <c r="R349" s="87">
        <f t="shared" si="156"/>
        <v>0</v>
      </c>
      <c r="S349" s="87">
        <f t="shared" si="156"/>
        <v>0</v>
      </c>
      <c r="T349" s="87">
        <f t="shared" si="156"/>
        <v>0</v>
      </c>
      <c r="U349" s="87">
        <f t="shared" si="156"/>
        <v>0</v>
      </c>
      <c r="V349" s="87">
        <f t="shared" si="156"/>
        <v>0</v>
      </c>
      <c r="W349" s="87">
        <f t="shared" si="156"/>
        <v>0</v>
      </c>
      <c r="X349" s="87">
        <f t="shared" si="156"/>
        <v>0</v>
      </c>
      <c r="Y349" s="87">
        <f t="shared" si="156"/>
        <v>0</v>
      </c>
      <c r="Z349" s="87">
        <f t="shared" si="156"/>
        <v>15310000</v>
      </c>
      <c r="AA349" s="87">
        <f t="shared" si="156"/>
        <v>0</v>
      </c>
      <c r="AB349" s="87">
        <f t="shared" si="156"/>
        <v>15310000</v>
      </c>
      <c r="AC349" s="87"/>
      <c r="AD349" s="87"/>
      <c r="AE349" s="87"/>
      <c r="AF349" s="87"/>
      <c r="AG349" s="87"/>
      <c r="AH349" s="87"/>
      <c r="AI349" s="81"/>
      <c r="AJ349" s="372"/>
      <c r="AK349" s="284">
        <f t="shared" si="128"/>
        <v>37890000</v>
      </c>
      <c r="AL349" s="164" t="b">
        <f t="shared" si="125"/>
        <v>1</v>
      </c>
      <c r="AM349" s="284">
        <f t="shared" si="126"/>
        <v>0</v>
      </c>
      <c r="AN349" s="164"/>
      <c r="AO349" s="164"/>
      <c r="AP349" s="164"/>
      <c r="AQ349" s="164"/>
      <c r="AR349" s="164"/>
      <c r="AS349" s="164"/>
      <c r="AU349" s="341">
        <f t="shared" si="69"/>
        <v>40920000</v>
      </c>
      <c r="AV349" s="59" t="b">
        <f t="shared" si="70"/>
        <v>0</v>
      </c>
      <c r="AW349" s="335">
        <f t="shared" si="129"/>
        <v>20460000</v>
      </c>
      <c r="AX349" s="336">
        <f t="shared" si="131"/>
        <v>22580000</v>
      </c>
      <c r="AY349" s="152" t="b">
        <f t="shared" si="127"/>
        <v>0</v>
      </c>
    </row>
    <row r="350" spans="1:51" s="153" customFormat="1">
      <c r="A350" s="332"/>
      <c r="B350" s="333"/>
      <c r="C350" s="334"/>
      <c r="D350" s="334"/>
      <c r="E350" s="88" t="s">
        <v>118</v>
      </c>
      <c r="F350" s="71" t="s">
        <v>119</v>
      </c>
      <c r="G350" s="69">
        <v>26790000</v>
      </c>
      <c r="H350" s="69">
        <v>0</v>
      </c>
      <c r="I350" s="70"/>
      <c r="J350" s="70">
        <f>H350-I350</f>
        <v>0</v>
      </c>
      <c r="K350" s="70">
        <v>20460000</v>
      </c>
      <c r="L350" s="70">
        <v>20460000</v>
      </c>
      <c r="M350" s="70">
        <f>K350-L350</f>
        <v>0</v>
      </c>
      <c r="N350" s="70"/>
      <c r="O350" s="70"/>
      <c r="P350" s="70"/>
      <c r="Q350" s="70"/>
      <c r="R350" s="70"/>
      <c r="S350" s="70"/>
      <c r="T350" s="70"/>
      <c r="U350" s="70"/>
      <c r="V350" s="70"/>
      <c r="W350" s="70"/>
      <c r="X350" s="70"/>
      <c r="Y350" s="70"/>
      <c r="Z350" s="70">
        <f>G350-H350-K350</f>
        <v>6330000</v>
      </c>
      <c r="AA350" s="70"/>
      <c r="AB350" s="70">
        <f>Z350-AA350</f>
        <v>6330000</v>
      </c>
      <c r="AC350" s="70"/>
      <c r="AD350" s="70"/>
      <c r="AE350" s="70"/>
      <c r="AF350" s="70"/>
      <c r="AG350" s="70"/>
      <c r="AH350" s="70"/>
      <c r="AI350" s="71"/>
      <c r="AJ350" s="374"/>
      <c r="AK350" s="284">
        <f t="shared" si="128"/>
        <v>26790000</v>
      </c>
      <c r="AL350" s="164" t="b">
        <f t="shared" si="125"/>
        <v>1</v>
      </c>
      <c r="AM350" s="284">
        <f t="shared" si="126"/>
        <v>0</v>
      </c>
      <c r="AN350" s="232"/>
      <c r="AO350" s="232"/>
      <c r="AP350" s="232"/>
      <c r="AQ350" s="232"/>
      <c r="AR350" s="232"/>
      <c r="AS350" s="232"/>
      <c r="AU350" s="335">
        <f t="shared" si="69"/>
        <v>40920000</v>
      </c>
      <c r="AV350" s="72" t="b">
        <f t="shared" si="70"/>
        <v>0</v>
      </c>
      <c r="AW350" s="335">
        <f t="shared" si="129"/>
        <v>20460000</v>
      </c>
      <c r="AX350" s="336">
        <f t="shared" si="131"/>
        <v>20460000</v>
      </c>
      <c r="AY350" s="152" t="b">
        <f t="shared" si="127"/>
        <v>0</v>
      </c>
    </row>
    <row r="351" spans="1:51" s="153" customFormat="1">
      <c r="A351" s="332"/>
      <c r="B351" s="333"/>
      <c r="C351" s="334"/>
      <c r="D351" s="334"/>
      <c r="E351" s="88" t="s">
        <v>264</v>
      </c>
      <c r="F351" s="71" t="s">
        <v>265</v>
      </c>
      <c r="G351" s="69">
        <v>11100000</v>
      </c>
      <c r="H351" s="69">
        <v>2120000</v>
      </c>
      <c r="I351" s="70"/>
      <c r="J351" s="70"/>
      <c r="K351" s="70"/>
      <c r="L351" s="70"/>
      <c r="M351" s="70"/>
      <c r="N351" s="70"/>
      <c r="O351" s="70"/>
      <c r="P351" s="70"/>
      <c r="Q351" s="70"/>
      <c r="R351" s="70"/>
      <c r="S351" s="70"/>
      <c r="T351" s="70"/>
      <c r="U351" s="70"/>
      <c r="V351" s="70"/>
      <c r="W351" s="70"/>
      <c r="X351" s="70"/>
      <c r="Y351" s="70"/>
      <c r="Z351" s="70">
        <f>G351-H351</f>
        <v>8980000</v>
      </c>
      <c r="AA351" s="70"/>
      <c r="AB351" s="70">
        <f>Z351-AA351</f>
        <v>8980000</v>
      </c>
      <c r="AC351" s="70"/>
      <c r="AD351" s="70"/>
      <c r="AE351" s="70"/>
      <c r="AF351" s="70"/>
      <c r="AG351" s="70"/>
      <c r="AH351" s="70"/>
      <c r="AI351" s="71"/>
      <c r="AJ351" s="374"/>
      <c r="AK351" s="284"/>
      <c r="AL351" s="164"/>
      <c r="AM351" s="284"/>
      <c r="AN351" s="232"/>
      <c r="AO351" s="232"/>
      <c r="AP351" s="232"/>
      <c r="AQ351" s="232"/>
      <c r="AR351" s="232"/>
      <c r="AS351" s="232"/>
      <c r="AU351" s="335"/>
      <c r="AV351" s="72"/>
      <c r="AW351" s="335"/>
      <c r="AX351" s="336"/>
      <c r="AY351" s="152"/>
    </row>
    <row r="352" spans="1:51">
      <c r="A352" s="28"/>
      <c r="B352" s="11"/>
      <c r="C352" s="12"/>
      <c r="D352" s="12"/>
      <c r="E352" s="13"/>
      <c r="F352" s="81"/>
      <c r="G352" s="87"/>
      <c r="H352" s="87"/>
      <c r="I352" s="102"/>
      <c r="J352" s="102"/>
      <c r="K352" s="102"/>
      <c r="L352" s="102"/>
      <c r="M352" s="102"/>
      <c r="N352" s="102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  <c r="AA352" s="31"/>
      <c r="AB352" s="31"/>
      <c r="AC352" s="31"/>
      <c r="AD352" s="31"/>
      <c r="AE352" s="31"/>
      <c r="AF352" s="31"/>
      <c r="AG352" s="31"/>
      <c r="AH352" s="31"/>
      <c r="AI352" s="10"/>
      <c r="AJ352" s="372"/>
      <c r="AK352" s="284">
        <f t="shared" si="128"/>
        <v>0</v>
      </c>
      <c r="AL352" s="164" t="b">
        <f t="shared" si="125"/>
        <v>1</v>
      </c>
      <c r="AM352" s="284">
        <f t="shared" si="126"/>
        <v>0</v>
      </c>
      <c r="AN352" s="164"/>
      <c r="AO352" s="164"/>
      <c r="AP352" s="164"/>
      <c r="AQ352" s="164"/>
      <c r="AR352" s="164"/>
      <c r="AS352" s="164"/>
      <c r="AU352" s="33">
        <f t="shared" si="69"/>
        <v>0</v>
      </c>
      <c r="AV352" s="8" t="b">
        <f t="shared" si="70"/>
        <v>1</v>
      </c>
      <c r="AW352" s="96">
        <f t="shared" si="129"/>
        <v>0</v>
      </c>
      <c r="AX352" s="118">
        <f t="shared" si="131"/>
        <v>0</v>
      </c>
      <c r="AY352" s="152" t="b">
        <f t="shared" si="127"/>
        <v>1</v>
      </c>
    </row>
    <row r="353" spans="1:51" s="117" customFormat="1">
      <c r="A353" s="115"/>
      <c r="B353" s="108" t="s">
        <v>22</v>
      </c>
      <c r="C353" s="630" t="s">
        <v>121</v>
      </c>
      <c r="D353" s="651"/>
      <c r="E353" s="652"/>
      <c r="F353" s="109" t="s">
        <v>157</v>
      </c>
      <c r="G353" s="116">
        <f>G354</f>
        <v>17000000</v>
      </c>
      <c r="H353" s="116" t="e">
        <f t="shared" ref="H353:AH354" si="157">H354</f>
        <v>#REF!</v>
      </c>
      <c r="I353" s="116">
        <f t="shared" si="157"/>
        <v>0</v>
      </c>
      <c r="J353" s="116" t="e">
        <f t="shared" si="157"/>
        <v>#REF!</v>
      </c>
      <c r="K353" s="116">
        <f t="shared" si="157"/>
        <v>17000000</v>
      </c>
      <c r="L353" s="116">
        <f t="shared" si="157"/>
        <v>17000000</v>
      </c>
      <c r="M353" s="116">
        <f t="shared" si="157"/>
        <v>0</v>
      </c>
      <c r="N353" s="116">
        <f t="shared" si="157"/>
        <v>0</v>
      </c>
      <c r="O353" s="116">
        <f t="shared" si="157"/>
        <v>0</v>
      </c>
      <c r="P353" s="116">
        <f t="shared" si="157"/>
        <v>0</v>
      </c>
      <c r="Q353" s="116">
        <f t="shared" si="157"/>
        <v>0</v>
      </c>
      <c r="R353" s="116">
        <f t="shared" si="157"/>
        <v>0</v>
      </c>
      <c r="S353" s="116">
        <f t="shared" si="157"/>
        <v>0</v>
      </c>
      <c r="T353" s="116">
        <f t="shared" si="157"/>
        <v>0</v>
      </c>
      <c r="U353" s="116">
        <f t="shared" si="157"/>
        <v>0</v>
      </c>
      <c r="V353" s="116">
        <f t="shared" si="157"/>
        <v>0</v>
      </c>
      <c r="W353" s="116">
        <f t="shared" si="157"/>
        <v>0</v>
      </c>
      <c r="X353" s="116">
        <f t="shared" si="157"/>
        <v>0</v>
      </c>
      <c r="Y353" s="116">
        <f t="shared" si="157"/>
        <v>0</v>
      </c>
      <c r="Z353" s="116">
        <f t="shared" si="157"/>
        <v>0</v>
      </c>
      <c r="AA353" s="116">
        <f t="shared" si="157"/>
        <v>0</v>
      </c>
      <c r="AB353" s="116">
        <f t="shared" si="157"/>
        <v>0</v>
      </c>
      <c r="AC353" s="116">
        <f t="shared" si="157"/>
        <v>0</v>
      </c>
      <c r="AD353" s="116">
        <f t="shared" si="157"/>
        <v>0</v>
      </c>
      <c r="AE353" s="116">
        <f t="shared" si="157"/>
        <v>0</v>
      </c>
      <c r="AF353" s="116">
        <f t="shared" si="157"/>
        <v>0</v>
      </c>
      <c r="AG353" s="116">
        <f t="shared" si="157"/>
        <v>0</v>
      </c>
      <c r="AH353" s="116">
        <f t="shared" si="157"/>
        <v>0</v>
      </c>
      <c r="AI353" s="94"/>
      <c r="AJ353" s="373"/>
      <c r="AK353" s="284" t="e">
        <f t="shared" si="128"/>
        <v>#REF!</v>
      </c>
      <c r="AL353" s="164" t="e">
        <f t="shared" si="125"/>
        <v>#REF!</v>
      </c>
      <c r="AM353" s="284" t="e">
        <f t="shared" si="126"/>
        <v>#REF!</v>
      </c>
      <c r="AN353" s="221"/>
      <c r="AO353" s="221"/>
      <c r="AP353" s="221"/>
      <c r="AQ353" s="221"/>
      <c r="AR353" s="221"/>
      <c r="AS353" s="221"/>
      <c r="AT353" s="236"/>
      <c r="AU353" s="118" t="e">
        <f t="shared" si="69"/>
        <v>#REF!</v>
      </c>
      <c r="AV353" s="110" t="e">
        <f t="shared" si="70"/>
        <v>#REF!</v>
      </c>
      <c r="AW353" s="96">
        <f t="shared" si="129"/>
        <v>17000000</v>
      </c>
      <c r="AX353" s="118" t="e">
        <f t="shared" si="131"/>
        <v>#REF!</v>
      </c>
      <c r="AY353" s="152" t="e">
        <f t="shared" si="127"/>
        <v>#REF!</v>
      </c>
    </row>
    <row r="354" spans="1:51" s="80" customFormat="1">
      <c r="A354" s="337"/>
      <c r="B354" s="338"/>
      <c r="C354" s="339"/>
      <c r="D354" s="645" t="s">
        <v>15</v>
      </c>
      <c r="E354" s="646"/>
      <c r="F354" s="81" t="s">
        <v>130</v>
      </c>
      <c r="G354" s="87">
        <f>G355</f>
        <v>17000000</v>
      </c>
      <c r="H354" s="87" t="e">
        <f t="shared" si="157"/>
        <v>#REF!</v>
      </c>
      <c r="I354" s="87">
        <f t="shared" si="157"/>
        <v>0</v>
      </c>
      <c r="J354" s="87" t="e">
        <f t="shared" si="157"/>
        <v>#REF!</v>
      </c>
      <c r="K354" s="87">
        <f t="shared" si="157"/>
        <v>17000000</v>
      </c>
      <c r="L354" s="87">
        <f t="shared" si="157"/>
        <v>17000000</v>
      </c>
      <c r="M354" s="87">
        <f t="shared" si="157"/>
        <v>0</v>
      </c>
      <c r="N354" s="87">
        <f t="shared" si="157"/>
        <v>0</v>
      </c>
      <c r="O354" s="87">
        <f t="shared" si="157"/>
        <v>0</v>
      </c>
      <c r="P354" s="102"/>
      <c r="Q354" s="102"/>
      <c r="R354" s="102"/>
      <c r="S354" s="102"/>
      <c r="T354" s="102"/>
      <c r="U354" s="102"/>
      <c r="V354" s="102"/>
      <c r="W354" s="102"/>
      <c r="X354" s="102"/>
      <c r="Y354" s="102"/>
      <c r="Z354" s="102"/>
      <c r="AA354" s="102"/>
      <c r="AB354" s="102"/>
      <c r="AC354" s="102"/>
      <c r="AD354" s="102"/>
      <c r="AE354" s="102"/>
      <c r="AF354" s="102"/>
      <c r="AG354" s="102"/>
      <c r="AH354" s="102"/>
      <c r="AI354" s="81"/>
      <c r="AJ354" s="372"/>
      <c r="AK354" s="284" t="e">
        <f t="shared" si="128"/>
        <v>#REF!</v>
      </c>
      <c r="AL354" s="164" t="e">
        <f t="shared" si="125"/>
        <v>#REF!</v>
      </c>
      <c r="AM354" s="284" t="e">
        <f t="shared" si="126"/>
        <v>#REF!</v>
      </c>
      <c r="AN354" s="164"/>
      <c r="AO354" s="164"/>
      <c r="AP354" s="164"/>
      <c r="AQ354" s="164"/>
      <c r="AR354" s="164"/>
      <c r="AS354" s="164"/>
      <c r="AU354" s="341" t="e">
        <f t="shared" si="69"/>
        <v>#REF!</v>
      </c>
      <c r="AV354" s="59" t="e">
        <f t="shared" si="70"/>
        <v>#REF!</v>
      </c>
      <c r="AW354" s="335">
        <f t="shared" si="129"/>
        <v>17000000</v>
      </c>
      <c r="AX354" s="336" t="e">
        <f t="shared" si="131"/>
        <v>#REF!</v>
      </c>
      <c r="AY354" s="152" t="e">
        <f t="shared" si="127"/>
        <v>#REF!</v>
      </c>
    </row>
    <row r="355" spans="1:51" s="153" customFormat="1">
      <c r="A355" s="332"/>
      <c r="B355" s="333"/>
      <c r="C355" s="334"/>
      <c r="D355" s="334"/>
      <c r="E355" s="88" t="s">
        <v>33</v>
      </c>
      <c r="F355" s="71" t="s">
        <v>34</v>
      </c>
      <c r="G355" s="69">
        <v>17000000</v>
      </c>
      <c r="H355" s="69" t="e">
        <f>#REF!</f>
        <v>#REF!</v>
      </c>
      <c r="I355" s="70"/>
      <c r="J355" s="70" t="e">
        <f>H355-I355</f>
        <v>#REF!</v>
      </c>
      <c r="K355" s="70">
        <v>17000000</v>
      </c>
      <c r="L355" s="70">
        <v>17000000</v>
      </c>
      <c r="M355" s="70">
        <f>K355-L355</f>
        <v>0</v>
      </c>
      <c r="N355" s="70"/>
      <c r="O355" s="70"/>
      <c r="P355" s="70"/>
      <c r="Q355" s="70"/>
      <c r="R355" s="70"/>
      <c r="S355" s="70"/>
      <c r="T355" s="70"/>
      <c r="U355" s="70"/>
      <c r="V355" s="70"/>
      <c r="W355" s="70"/>
      <c r="X355" s="70"/>
      <c r="Y355" s="70"/>
      <c r="Z355" s="70"/>
      <c r="AA355" s="70"/>
      <c r="AB355" s="70"/>
      <c r="AC355" s="70"/>
      <c r="AD355" s="70"/>
      <c r="AE355" s="70"/>
      <c r="AF355" s="70"/>
      <c r="AG355" s="70"/>
      <c r="AH355" s="70"/>
      <c r="AI355" s="71"/>
      <c r="AJ355" s="374"/>
      <c r="AK355" s="284" t="e">
        <f t="shared" si="128"/>
        <v>#REF!</v>
      </c>
      <c r="AL355" s="164" t="e">
        <f t="shared" si="125"/>
        <v>#REF!</v>
      </c>
      <c r="AM355" s="284" t="e">
        <f t="shared" si="126"/>
        <v>#REF!</v>
      </c>
      <c r="AN355" s="232"/>
      <c r="AO355" s="232"/>
      <c r="AP355" s="232"/>
      <c r="AQ355" s="232"/>
      <c r="AR355" s="232"/>
      <c r="AS355" s="232"/>
      <c r="AU355" s="335" t="e">
        <f t="shared" si="69"/>
        <v>#REF!</v>
      </c>
      <c r="AV355" s="72" t="e">
        <f t="shared" si="70"/>
        <v>#REF!</v>
      </c>
      <c r="AW355" s="335">
        <f t="shared" si="129"/>
        <v>17000000</v>
      </c>
      <c r="AX355" s="336" t="e">
        <f t="shared" si="131"/>
        <v>#REF!</v>
      </c>
      <c r="AY355" s="152" t="e">
        <f t="shared" si="127"/>
        <v>#REF!</v>
      </c>
    </row>
    <row r="356" spans="1:51">
      <c r="A356" s="28"/>
      <c r="B356" s="11"/>
      <c r="C356" s="12"/>
      <c r="D356" s="12"/>
      <c r="E356" s="13"/>
      <c r="F356" s="81"/>
      <c r="G356" s="87"/>
      <c r="H356" s="87"/>
      <c r="I356" s="102"/>
      <c r="J356" s="102"/>
      <c r="K356" s="102"/>
      <c r="L356" s="102"/>
      <c r="M356" s="102"/>
      <c r="N356" s="102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  <c r="AA356" s="31"/>
      <c r="AB356" s="31"/>
      <c r="AC356" s="31"/>
      <c r="AD356" s="31"/>
      <c r="AE356" s="31"/>
      <c r="AF356" s="31"/>
      <c r="AG356" s="31"/>
      <c r="AH356" s="31"/>
      <c r="AI356" s="10"/>
      <c r="AJ356" s="372"/>
      <c r="AK356" s="284">
        <f t="shared" si="128"/>
        <v>0</v>
      </c>
      <c r="AL356" s="164" t="b">
        <f t="shared" si="125"/>
        <v>1</v>
      </c>
      <c r="AM356" s="284">
        <f t="shared" si="126"/>
        <v>0</v>
      </c>
      <c r="AN356" s="164"/>
      <c r="AO356" s="164"/>
      <c r="AP356" s="164"/>
      <c r="AQ356" s="164"/>
      <c r="AR356" s="164"/>
      <c r="AS356" s="164"/>
      <c r="AU356" s="33">
        <f t="shared" si="69"/>
        <v>0</v>
      </c>
      <c r="AV356" s="8" t="b">
        <f t="shared" si="70"/>
        <v>1</v>
      </c>
      <c r="AW356" s="96">
        <f t="shared" si="129"/>
        <v>0</v>
      </c>
      <c r="AX356" s="118">
        <f t="shared" si="131"/>
        <v>0</v>
      </c>
      <c r="AY356" s="152" t="b">
        <f t="shared" si="127"/>
        <v>1</v>
      </c>
    </row>
    <row r="357" spans="1:51">
      <c r="A357" s="28"/>
      <c r="B357" s="11"/>
      <c r="C357" s="12"/>
      <c r="D357" s="12"/>
      <c r="E357" s="13"/>
      <c r="F357" s="81"/>
      <c r="G357" s="87"/>
      <c r="H357" s="87"/>
      <c r="I357" s="102"/>
      <c r="J357" s="102"/>
      <c r="K357" s="102"/>
      <c r="L357" s="102"/>
      <c r="M357" s="102"/>
      <c r="N357" s="102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  <c r="AA357" s="31"/>
      <c r="AB357" s="31"/>
      <c r="AC357" s="31"/>
      <c r="AD357" s="31"/>
      <c r="AE357" s="31"/>
      <c r="AF357" s="31"/>
      <c r="AG357" s="31"/>
      <c r="AH357" s="31"/>
      <c r="AI357" s="10"/>
      <c r="AJ357" s="372"/>
      <c r="AK357" s="284"/>
      <c r="AL357" s="164"/>
      <c r="AM357" s="284"/>
      <c r="AN357" s="164"/>
      <c r="AO357" s="164"/>
      <c r="AP357" s="164"/>
      <c r="AQ357" s="164"/>
      <c r="AR357" s="164"/>
      <c r="AS357" s="164"/>
      <c r="AU357" s="33"/>
      <c r="AV357" s="8"/>
      <c r="AW357" s="96"/>
      <c r="AX357" s="118"/>
      <c r="AY357" s="152"/>
    </row>
    <row r="358" spans="1:51">
      <c r="A358" s="158"/>
      <c r="B358" s="159"/>
      <c r="C358" s="159"/>
      <c r="D358" s="159"/>
      <c r="E358" s="159"/>
      <c r="F358" s="160"/>
      <c r="G358" s="172"/>
      <c r="H358" s="172"/>
      <c r="I358" s="161"/>
      <c r="J358" s="161"/>
      <c r="K358" s="161"/>
      <c r="L358" s="161"/>
      <c r="M358" s="161"/>
      <c r="N358" s="161"/>
      <c r="O358" s="162"/>
      <c r="P358" s="162"/>
      <c r="Q358" s="162"/>
      <c r="R358" s="162"/>
      <c r="S358" s="162"/>
      <c r="T358" s="162"/>
      <c r="U358" s="162"/>
      <c r="V358" s="162"/>
      <c r="W358" s="162"/>
      <c r="X358" s="162"/>
      <c r="Y358" s="162"/>
      <c r="Z358" s="162"/>
      <c r="AA358" s="162"/>
      <c r="AB358" s="162"/>
      <c r="AC358" s="409"/>
      <c r="AD358" s="31"/>
      <c r="AE358" s="31"/>
      <c r="AF358" s="31"/>
      <c r="AG358" s="31"/>
      <c r="AH358" s="31"/>
      <c r="AI358" s="10"/>
      <c r="AJ358" s="372"/>
      <c r="AK358" s="284"/>
      <c r="AL358" s="164"/>
      <c r="AM358" s="284"/>
      <c r="AN358" s="164"/>
      <c r="AO358" s="164"/>
      <c r="AP358" s="164"/>
      <c r="AQ358" s="164"/>
      <c r="AR358" s="164"/>
      <c r="AS358" s="164"/>
      <c r="AU358" s="33"/>
      <c r="AV358" s="8"/>
      <c r="AW358" s="96"/>
      <c r="AX358" s="118"/>
      <c r="AY358" s="152"/>
    </row>
    <row r="359" spans="1:51">
      <c r="A359" s="163"/>
      <c r="B359" s="14"/>
      <c r="C359" s="14"/>
      <c r="D359" s="14"/>
      <c r="E359" s="14"/>
      <c r="F359" s="164"/>
      <c r="G359" s="173"/>
      <c r="H359" s="173"/>
      <c r="I359" s="165"/>
      <c r="J359" s="165"/>
      <c r="K359" s="165"/>
      <c r="L359" s="165"/>
      <c r="M359" s="165"/>
      <c r="N359" s="165"/>
      <c r="O359" s="166"/>
      <c r="P359" s="166"/>
      <c r="Q359" s="166"/>
      <c r="R359" s="166"/>
      <c r="S359" s="166"/>
      <c r="T359" s="166"/>
      <c r="U359" s="166"/>
      <c r="V359" s="166"/>
      <c r="W359" s="166"/>
      <c r="X359" s="166"/>
      <c r="Y359" s="166"/>
      <c r="Z359" s="166"/>
      <c r="AA359" s="166"/>
      <c r="AB359" s="166"/>
      <c r="AC359" s="409"/>
      <c r="AD359" s="31"/>
      <c r="AE359" s="31"/>
      <c r="AF359" s="31"/>
      <c r="AG359" s="31"/>
      <c r="AH359" s="31"/>
      <c r="AI359" s="10"/>
      <c r="AJ359" s="372"/>
      <c r="AK359" s="284"/>
      <c r="AL359" s="164"/>
      <c r="AM359" s="284"/>
      <c r="AN359" s="164"/>
      <c r="AO359" s="164"/>
      <c r="AP359" s="164"/>
      <c r="AQ359" s="164"/>
      <c r="AR359" s="164"/>
      <c r="AS359" s="164"/>
      <c r="AU359" s="33"/>
      <c r="AV359" s="8"/>
      <c r="AW359" s="96"/>
      <c r="AX359" s="118"/>
      <c r="AY359" s="152"/>
    </row>
    <row r="360" spans="1:51">
      <c r="A360" s="163"/>
      <c r="B360" s="14"/>
      <c r="C360" s="14"/>
      <c r="D360" s="14"/>
      <c r="E360" s="14"/>
      <c r="F360" s="164"/>
      <c r="G360" s="173"/>
      <c r="H360" s="173"/>
      <c r="I360" s="165"/>
      <c r="J360" s="165"/>
      <c r="K360" s="165"/>
      <c r="L360" s="165"/>
      <c r="M360" s="165"/>
      <c r="N360" s="165"/>
      <c r="O360" s="166"/>
      <c r="P360" s="166"/>
      <c r="Q360" s="166"/>
      <c r="R360" s="166"/>
      <c r="S360" s="166"/>
      <c r="T360" s="166"/>
      <c r="U360" s="166"/>
      <c r="V360" s="166"/>
      <c r="W360" s="166"/>
      <c r="X360" s="166"/>
      <c r="Y360" s="166"/>
      <c r="Z360" s="166"/>
      <c r="AA360" s="166"/>
      <c r="AB360" s="166"/>
      <c r="AC360" s="409"/>
      <c r="AD360" s="31"/>
      <c r="AE360" s="31"/>
      <c r="AF360" s="31"/>
      <c r="AG360" s="31"/>
      <c r="AH360" s="31"/>
      <c r="AI360" s="10"/>
      <c r="AJ360" s="372"/>
      <c r="AK360" s="284"/>
      <c r="AL360" s="164"/>
      <c r="AM360" s="284"/>
      <c r="AN360" s="164"/>
      <c r="AO360" s="164"/>
      <c r="AP360" s="164"/>
      <c r="AQ360" s="164"/>
      <c r="AR360" s="164"/>
      <c r="AS360" s="164"/>
      <c r="AU360" s="33"/>
      <c r="AV360" s="8"/>
      <c r="AW360" s="96"/>
      <c r="AX360" s="118"/>
      <c r="AY360" s="152"/>
    </row>
    <row r="361" spans="1:51">
      <c r="A361" s="163"/>
      <c r="B361" s="14"/>
      <c r="C361" s="14"/>
      <c r="D361" s="14"/>
      <c r="E361" s="14"/>
      <c r="F361" s="164"/>
      <c r="G361" s="173"/>
      <c r="H361" s="173"/>
      <c r="I361" s="165"/>
      <c r="J361" s="165"/>
      <c r="K361" s="165"/>
      <c r="L361" s="165"/>
      <c r="M361" s="165"/>
      <c r="N361" s="165"/>
      <c r="O361" s="166"/>
      <c r="P361" s="166"/>
      <c r="Q361" s="166"/>
      <c r="R361" s="166"/>
      <c r="S361" s="166"/>
      <c r="T361" s="166"/>
      <c r="U361" s="166"/>
      <c r="V361" s="166"/>
      <c r="W361" s="166"/>
      <c r="X361" s="166"/>
      <c r="Y361" s="166"/>
      <c r="Z361" s="166"/>
      <c r="AA361" s="166"/>
      <c r="AB361" s="166"/>
      <c r="AC361" s="409"/>
      <c r="AD361" s="31"/>
      <c r="AE361" s="31"/>
      <c r="AF361" s="31"/>
      <c r="AG361" s="31"/>
      <c r="AH361" s="31"/>
      <c r="AI361" s="10"/>
      <c r="AJ361" s="372"/>
      <c r="AK361" s="284"/>
      <c r="AL361" s="164"/>
      <c r="AM361" s="284"/>
      <c r="AN361" s="164"/>
      <c r="AO361" s="164"/>
      <c r="AP361" s="164"/>
      <c r="AQ361" s="164"/>
      <c r="AR361" s="164"/>
      <c r="AS361" s="164"/>
      <c r="AU361" s="33"/>
      <c r="AV361" s="8"/>
      <c r="AW361" s="96"/>
      <c r="AX361" s="118"/>
      <c r="AY361" s="152"/>
    </row>
    <row r="362" spans="1:51">
      <c r="A362" s="163"/>
      <c r="B362" s="14"/>
      <c r="C362" s="14"/>
      <c r="D362" s="14"/>
      <c r="E362" s="14"/>
      <c r="F362" s="164"/>
      <c r="G362" s="173"/>
      <c r="H362" s="173"/>
      <c r="I362" s="165"/>
      <c r="J362" s="165"/>
      <c r="K362" s="165"/>
      <c r="L362" s="165"/>
      <c r="M362" s="165"/>
      <c r="N362" s="165"/>
      <c r="O362" s="166"/>
      <c r="P362" s="166"/>
      <c r="Q362" s="166"/>
      <c r="R362" s="166"/>
      <c r="S362" s="166"/>
      <c r="T362" s="166"/>
      <c r="U362" s="166"/>
      <c r="V362" s="166"/>
      <c r="W362" s="166"/>
      <c r="X362" s="166"/>
      <c r="Y362" s="166"/>
      <c r="Z362" s="166"/>
      <c r="AA362" s="166"/>
      <c r="AB362" s="166"/>
      <c r="AC362" s="409"/>
      <c r="AD362" s="31"/>
      <c r="AE362" s="31"/>
      <c r="AF362" s="31"/>
      <c r="AG362" s="31"/>
      <c r="AH362" s="31"/>
      <c r="AI362" s="10"/>
      <c r="AJ362" s="372"/>
      <c r="AK362" s="284"/>
      <c r="AL362" s="164"/>
      <c r="AM362" s="284"/>
      <c r="AN362" s="164"/>
      <c r="AO362" s="164"/>
      <c r="AP362" s="164"/>
      <c r="AQ362" s="164"/>
      <c r="AR362" s="164"/>
      <c r="AS362" s="164"/>
      <c r="AU362" s="33"/>
      <c r="AV362" s="8"/>
      <c r="AW362" s="96"/>
      <c r="AX362" s="118"/>
      <c r="AY362" s="152"/>
    </row>
    <row r="363" spans="1:51">
      <c r="A363" s="163"/>
      <c r="B363" s="14"/>
      <c r="C363" s="14"/>
      <c r="D363" s="14"/>
      <c r="E363" s="14"/>
      <c r="F363" s="164"/>
      <c r="G363" s="173"/>
      <c r="H363" s="173"/>
      <c r="I363" s="165"/>
      <c r="J363" s="165"/>
      <c r="K363" s="165"/>
      <c r="L363" s="165"/>
      <c r="M363" s="165"/>
      <c r="N363" s="165"/>
      <c r="O363" s="166"/>
      <c r="P363" s="166"/>
      <c r="Q363" s="166"/>
      <c r="R363" s="166"/>
      <c r="S363" s="166"/>
      <c r="T363" s="166"/>
      <c r="U363" s="166"/>
      <c r="V363" s="166"/>
      <c r="W363" s="166"/>
      <c r="X363" s="166"/>
      <c r="Y363" s="166"/>
      <c r="Z363" s="166"/>
      <c r="AA363" s="166"/>
      <c r="AB363" s="166"/>
      <c r="AC363" s="409"/>
      <c r="AD363" s="31"/>
      <c r="AE363" s="31"/>
      <c r="AF363" s="31"/>
      <c r="AG363" s="31"/>
      <c r="AH363" s="31"/>
      <c r="AI363" s="10"/>
      <c r="AJ363" s="372"/>
      <c r="AK363" s="284"/>
      <c r="AL363" s="164"/>
      <c r="AM363" s="284"/>
      <c r="AN363" s="164"/>
      <c r="AO363" s="164"/>
      <c r="AP363" s="164"/>
      <c r="AQ363" s="164"/>
      <c r="AR363" s="164"/>
      <c r="AS363" s="164"/>
      <c r="AU363" s="33"/>
      <c r="AV363" s="8"/>
      <c r="AW363" s="96"/>
      <c r="AX363" s="118"/>
      <c r="AY363" s="152"/>
    </row>
    <row r="364" spans="1:51">
      <c r="A364" s="163"/>
      <c r="B364" s="14"/>
      <c r="C364" s="14"/>
      <c r="D364" s="14"/>
      <c r="E364" s="14"/>
      <c r="F364" s="164"/>
      <c r="G364" s="173"/>
      <c r="H364" s="173"/>
      <c r="I364" s="165"/>
      <c r="J364" s="165"/>
      <c r="K364" s="165"/>
      <c r="L364" s="165"/>
      <c r="M364" s="165"/>
      <c r="N364" s="165"/>
      <c r="O364" s="166"/>
      <c r="P364" s="166"/>
      <c r="Q364" s="166"/>
      <c r="R364" s="166"/>
      <c r="S364" s="166"/>
      <c r="T364" s="166"/>
      <c r="U364" s="166"/>
      <c r="V364" s="166"/>
      <c r="W364" s="166"/>
      <c r="X364" s="166"/>
      <c r="Y364" s="166"/>
      <c r="Z364" s="166"/>
      <c r="AA364" s="166"/>
      <c r="AB364" s="166"/>
      <c r="AC364" s="409"/>
      <c r="AD364" s="31"/>
      <c r="AE364" s="31"/>
      <c r="AF364" s="31"/>
      <c r="AG364" s="31"/>
      <c r="AH364" s="31"/>
      <c r="AI364" s="10"/>
      <c r="AJ364" s="372"/>
      <c r="AK364" s="284"/>
      <c r="AL364" s="164"/>
      <c r="AM364" s="284"/>
      <c r="AN364" s="164"/>
      <c r="AO364" s="164"/>
      <c r="AP364" s="164"/>
      <c r="AQ364" s="164"/>
      <c r="AR364" s="164"/>
      <c r="AS364" s="164"/>
      <c r="AU364" s="33"/>
      <c r="AV364" s="8"/>
      <c r="AW364" s="96"/>
      <c r="AX364" s="118"/>
      <c r="AY364" s="152"/>
    </row>
    <row r="365" spans="1:51">
      <c r="A365" s="163"/>
      <c r="B365" s="14"/>
      <c r="C365" s="14"/>
      <c r="D365" s="14"/>
      <c r="E365" s="14"/>
      <c r="F365" s="164"/>
      <c r="G365" s="173"/>
      <c r="H365" s="173"/>
      <c r="I365" s="165"/>
      <c r="J365" s="165"/>
      <c r="K365" s="165"/>
      <c r="L365" s="165"/>
      <c r="M365" s="165"/>
      <c r="N365" s="165"/>
      <c r="O365" s="166"/>
      <c r="P365" s="166"/>
      <c r="Q365" s="166"/>
      <c r="R365" s="166"/>
      <c r="S365" s="166"/>
      <c r="T365" s="166"/>
      <c r="U365" s="166"/>
      <c r="V365" s="166"/>
      <c r="W365" s="166"/>
      <c r="X365" s="166"/>
      <c r="Y365" s="166"/>
      <c r="Z365" s="166"/>
      <c r="AA365" s="166"/>
      <c r="AB365" s="166"/>
      <c r="AC365" s="409"/>
      <c r="AD365" s="31"/>
      <c r="AE365" s="31"/>
      <c r="AF365" s="31"/>
      <c r="AG365" s="31"/>
      <c r="AH365" s="31"/>
      <c r="AI365" s="10"/>
      <c r="AJ365" s="372"/>
      <c r="AK365" s="284"/>
      <c r="AL365" s="164"/>
      <c r="AM365" s="284"/>
      <c r="AN365" s="164"/>
      <c r="AO365" s="164"/>
      <c r="AP365" s="164"/>
      <c r="AQ365" s="164"/>
      <c r="AR365" s="164"/>
      <c r="AS365" s="164"/>
      <c r="AU365" s="33"/>
      <c r="AV365" s="8"/>
      <c r="AW365" s="96"/>
      <c r="AX365" s="118"/>
      <c r="AY365" s="152"/>
    </row>
    <row r="366" spans="1:51">
      <c r="A366" s="163"/>
      <c r="B366" s="14"/>
      <c r="C366" s="14"/>
      <c r="D366" s="14"/>
      <c r="E366" s="14"/>
      <c r="F366" s="164"/>
      <c r="G366" s="173"/>
      <c r="H366" s="173"/>
      <c r="I366" s="165"/>
      <c r="J366" s="165"/>
      <c r="K366" s="165"/>
      <c r="L366" s="165"/>
      <c r="M366" s="165"/>
      <c r="N366" s="165"/>
      <c r="O366" s="166"/>
      <c r="P366" s="166"/>
      <c r="Q366" s="166"/>
      <c r="R366" s="166"/>
      <c r="S366" s="166"/>
      <c r="T366" s="166"/>
      <c r="U366" s="166"/>
      <c r="V366" s="166"/>
      <c r="W366" s="166"/>
      <c r="X366" s="166"/>
      <c r="Y366" s="166"/>
      <c r="Z366" s="166"/>
      <c r="AA366" s="166"/>
      <c r="AB366" s="166"/>
      <c r="AC366" s="409"/>
      <c r="AD366" s="31"/>
      <c r="AE366" s="31"/>
      <c r="AF366" s="31"/>
      <c r="AG366" s="31"/>
      <c r="AH366" s="31"/>
      <c r="AI366" s="10"/>
      <c r="AJ366" s="372"/>
      <c r="AK366" s="284"/>
      <c r="AL366" s="164"/>
      <c r="AM366" s="284"/>
      <c r="AN366" s="164"/>
      <c r="AO366" s="164"/>
      <c r="AP366" s="164"/>
      <c r="AQ366" s="164"/>
      <c r="AR366" s="164"/>
      <c r="AS366" s="164"/>
      <c r="AU366" s="33"/>
      <c r="AV366" s="8"/>
      <c r="AW366" s="96"/>
      <c r="AX366" s="118"/>
      <c r="AY366" s="152"/>
    </row>
    <row r="367" spans="1:51">
      <c r="A367" s="163"/>
      <c r="B367" s="14"/>
      <c r="C367" s="14"/>
      <c r="D367" s="14"/>
      <c r="E367" s="14"/>
      <c r="F367" s="164"/>
      <c r="G367" s="173"/>
      <c r="H367" s="173"/>
      <c r="I367" s="165"/>
      <c r="J367" s="165"/>
      <c r="K367" s="165"/>
      <c r="L367" s="165"/>
      <c r="M367" s="165"/>
      <c r="N367" s="165"/>
      <c r="O367" s="166"/>
      <c r="P367" s="166"/>
      <c r="Q367" s="166"/>
      <c r="R367" s="166"/>
      <c r="S367" s="166"/>
      <c r="T367" s="166"/>
      <c r="U367" s="166"/>
      <c r="V367" s="166"/>
      <c r="W367" s="166"/>
      <c r="X367" s="166"/>
      <c r="Y367" s="166"/>
      <c r="Z367" s="166"/>
      <c r="AA367" s="166"/>
      <c r="AB367" s="166"/>
      <c r="AC367" s="409"/>
      <c r="AD367" s="31"/>
      <c r="AE367" s="31"/>
      <c r="AF367" s="31"/>
      <c r="AG367" s="31"/>
      <c r="AH367" s="31"/>
      <c r="AI367" s="10"/>
      <c r="AJ367" s="372"/>
      <c r="AK367" s="284"/>
      <c r="AL367" s="164"/>
      <c r="AM367" s="284"/>
      <c r="AN367" s="164"/>
      <c r="AO367" s="164"/>
      <c r="AP367" s="164"/>
      <c r="AQ367" s="164"/>
      <c r="AR367" s="164"/>
      <c r="AS367" s="164"/>
      <c r="AU367" s="33"/>
      <c r="AV367" s="8"/>
      <c r="AW367" s="96"/>
      <c r="AX367" s="118"/>
      <c r="AY367" s="152"/>
    </row>
    <row r="368" spans="1:51">
      <c r="A368" s="163"/>
      <c r="B368" s="14"/>
      <c r="C368" s="14"/>
      <c r="D368" s="14"/>
      <c r="E368" s="14"/>
      <c r="F368" s="164"/>
      <c r="G368" s="173"/>
      <c r="H368" s="173"/>
      <c r="I368" s="165"/>
      <c r="J368" s="165"/>
      <c r="K368" s="165"/>
      <c r="L368" s="165"/>
      <c r="M368" s="165"/>
      <c r="N368" s="165"/>
      <c r="O368" s="166"/>
      <c r="P368" s="166"/>
      <c r="Q368" s="166"/>
      <c r="R368" s="166"/>
      <c r="S368" s="166"/>
      <c r="T368" s="166"/>
      <c r="U368" s="166"/>
      <c r="V368" s="166"/>
      <c r="W368" s="166"/>
      <c r="X368" s="166"/>
      <c r="Y368" s="166"/>
      <c r="Z368" s="166"/>
      <c r="AA368" s="166"/>
      <c r="AB368" s="166"/>
      <c r="AC368" s="409"/>
      <c r="AD368" s="31"/>
      <c r="AE368" s="31"/>
      <c r="AF368" s="31"/>
      <c r="AG368" s="31"/>
      <c r="AH368" s="31"/>
      <c r="AI368" s="10"/>
      <c r="AJ368" s="372"/>
      <c r="AK368" s="284"/>
      <c r="AL368" s="164"/>
      <c r="AM368" s="284"/>
      <c r="AN368" s="164"/>
      <c r="AO368" s="164"/>
      <c r="AP368" s="164"/>
      <c r="AQ368" s="164"/>
      <c r="AR368" s="164"/>
      <c r="AS368" s="164"/>
      <c r="AU368" s="33"/>
      <c r="AV368" s="8"/>
      <c r="AW368" s="96"/>
      <c r="AX368" s="118"/>
      <c r="AY368" s="152"/>
    </row>
    <row r="369" spans="1:51">
      <c r="A369" s="163"/>
      <c r="B369" s="14"/>
      <c r="C369" s="14"/>
      <c r="D369" s="14"/>
      <c r="E369" s="14"/>
      <c r="F369" s="164"/>
      <c r="G369" s="173"/>
      <c r="H369" s="173"/>
      <c r="I369" s="165"/>
      <c r="J369" s="165"/>
      <c r="K369" s="165"/>
      <c r="L369" s="165"/>
      <c r="M369" s="165"/>
      <c r="N369" s="165"/>
      <c r="O369" s="166"/>
      <c r="P369" s="166"/>
      <c r="Q369" s="166"/>
      <c r="R369" s="166"/>
      <c r="S369" s="166"/>
      <c r="T369" s="166"/>
      <c r="U369" s="166"/>
      <c r="V369" s="166"/>
      <c r="W369" s="166"/>
      <c r="X369" s="166"/>
      <c r="Y369" s="166"/>
      <c r="Z369" s="166"/>
      <c r="AA369" s="166"/>
      <c r="AB369" s="166"/>
      <c r="AC369" s="409"/>
      <c r="AD369" s="31"/>
      <c r="AE369" s="31"/>
      <c r="AF369" s="31"/>
      <c r="AG369" s="31"/>
      <c r="AH369" s="31"/>
      <c r="AI369" s="10"/>
      <c r="AJ369" s="372"/>
      <c r="AK369" s="284"/>
      <c r="AL369" s="164"/>
      <c r="AM369" s="284"/>
      <c r="AN369" s="164"/>
      <c r="AO369" s="164"/>
      <c r="AP369" s="164"/>
      <c r="AQ369" s="164"/>
      <c r="AR369" s="164"/>
      <c r="AS369" s="164"/>
      <c r="AU369" s="33"/>
      <c r="AV369" s="8"/>
      <c r="AW369" s="96"/>
      <c r="AX369" s="118"/>
      <c r="AY369" s="152"/>
    </row>
    <row r="370" spans="1:51">
      <c r="A370" s="163"/>
      <c r="B370" s="14"/>
      <c r="C370" s="14"/>
      <c r="D370" s="14"/>
      <c r="E370" s="14"/>
      <c r="F370" s="164"/>
      <c r="G370" s="173"/>
      <c r="H370" s="173"/>
      <c r="I370" s="165"/>
      <c r="J370" s="165"/>
      <c r="K370" s="165"/>
      <c r="L370" s="165"/>
      <c r="M370" s="165"/>
      <c r="N370" s="165"/>
      <c r="O370" s="166"/>
      <c r="P370" s="166"/>
      <c r="Q370" s="166"/>
      <c r="R370" s="166"/>
      <c r="S370" s="166"/>
      <c r="T370" s="166"/>
      <c r="U370" s="166"/>
      <c r="V370" s="166"/>
      <c r="W370" s="166"/>
      <c r="X370" s="166"/>
      <c r="Y370" s="166"/>
      <c r="Z370" s="166"/>
      <c r="AA370" s="166"/>
      <c r="AB370" s="166"/>
      <c r="AC370" s="409"/>
      <c r="AD370" s="31"/>
      <c r="AE370" s="31"/>
      <c r="AF370" s="31"/>
      <c r="AG370" s="31"/>
      <c r="AH370" s="31"/>
      <c r="AI370" s="10"/>
      <c r="AJ370" s="372"/>
      <c r="AK370" s="284"/>
      <c r="AL370" s="164"/>
      <c r="AM370" s="284"/>
      <c r="AN370" s="164"/>
      <c r="AO370" s="164"/>
      <c r="AP370" s="164"/>
      <c r="AQ370" s="164"/>
      <c r="AR370" s="164"/>
      <c r="AS370" s="164"/>
      <c r="AU370" s="33"/>
      <c r="AV370" s="8"/>
      <c r="AW370" s="96"/>
      <c r="AX370" s="118"/>
      <c r="AY370" s="152"/>
    </row>
    <row r="371" spans="1:51">
      <c r="A371" s="163"/>
      <c r="B371" s="14"/>
      <c r="C371" s="14"/>
      <c r="D371" s="14"/>
      <c r="E371" s="14"/>
      <c r="F371" s="164"/>
      <c r="G371" s="173"/>
      <c r="H371" s="173"/>
      <c r="I371" s="165"/>
      <c r="J371" s="165"/>
      <c r="K371" s="165"/>
      <c r="L371" s="165"/>
      <c r="M371" s="165"/>
      <c r="N371" s="165"/>
      <c r="O371" s="166"/>
      <c r="P371" s="166"/>
      <c r="Q371" s="166"/>
      <c r="R371" s="166"/>
      <c r="S371" s="166"/>
      <c r="T371" s="166"/>
      <c r="U371" s="166"/>
      <c r="V371" s="166"/>
      <c r="W371" s="166"/>
      <c r="X371" s="166"/>
      <c r="Y371" s="166"/>
      <c r="Z371" s="166"/>
      <c r="AA371" s="166"/>
      <c r="AB371" s="166"/>
      <c r="AC371" s="409"/>
      <c r="AD371" s="31"/>
      <c r="AE371" s="31"/>
      <c r="AF371" s="31"/>
      <c r="AG371" s="31"/>
      <c r="AH371" s="31"/>
      <c r="AI371" s="10"/>
      <c r="AJ371" s="372"/>
      <c r="AK371" s="284"/>
      <c r="AL371" s="164"/>
      <c r="AM371" s="284"/>
      <c r="AN371" s="164"/>
      <c r="AO371" s="164"/>
      <c r="AP371" s="164"/>
      <c r="AQ371" s="164"/>
      <c r="AR371" s="164"/>
      <c r="AS371" s="164"/>
      <c r="AU371" s="33"/>
      <c r="AV371" s="8"/>
      <c r="AW371" s="96"/>
      <c r="AX371" s="118"/>
      <c r="AY371" s="152"/>
    </row>
    <row r="372" spans="1:51">
      <c r="A372" s="163"/>
      <c r="B372" s="14"/>
      <c r="C372" s="14"/>
      <c r="D372" s="14"/>
      <c r="E372" s="14"/>
      <c r="F372" s="164"/>
      <c r="G372" s="173"/>
      <c r="H372" s="173"/>
      <c r="I372" s="165"/>
      <c r="J372" s="165"/>
      <c r="K372" s="165"/>
      <c r="L372" s="165"/>
      <c r="M372" s="165"/>
      <c r="N372" s="165"/>
      <c r="O372" s="166"/>
      <c r="P372" s="166"/>
      <c r="Q372" s="166"/>
      <c r="R372" s="166"/>
      <c r="S372" s="166"/>
      <c r="T372" s="166"/>
      <c r="U372" s="166"/>
      <c r="V372" s="166"/>
      <c r="W372" s="166"/>
      <c r="X372" s="166"/>
      <c r="Y372" s="166"/>
      <c r="Z372" s="166"/>
      <c r="AA372" s="166"/>
      <c r="AB372" s="166"/>
      <c r="AC372" s="409"/>
      <c r="AD372" s="31"/>
      <c r="AE372" s="31"/>
      <c r="AF372" s="31"/>
      <c r="AG372" s="31"/>
      <c r="AH372" s="31"/>
      <c r="AI372" s="10"/>
      <c r="AJ372" s="372"/>
      <c r="AK372" s="284"/>
      <c r="AL372" s="164"/>
      <c r="AM372" s="284"/>
      <c r="AN372" s="164"/>
      <c r="AO372" s="164"/>
      <c r="AP372" s="164"/>
      <c r="AQ372" s="164"/>
      <c r="AR372" s="164"/>
      <c r="AS372" s="164"/>
      <c r="AU372" s="33"/>
      <c r="AV372" s="8"/>
      <c r="AW372" s="96"/>
      <c r="AX372" s="118"/>
      <c r="AY372" s="152"/>
    </row>
    <row r="373" spans="1:51">
      <c r="A373" s="163"/>
      <c r="B373" s="14"/>
      <c r="C373" s="14"/>
      <c r="D373" s="14"/>
      <c r="E373" s="14"/>
      <c r="F373" s="164"/>
      <c r="G373" s="173"/>
      <c r="H373" s="173"/>
      <c r="I373" s="165"/>
      <c r="J373" s="165"/>
      <c r="K373" s="165"/>
      <c r="L373" s="165"/>
      <c r="M373" s="165"/>
      <c r="N373" s="165"/>
      <c r="O373" s="166"/>
      <c r="P373" s="166"/>
      <c r="Q373" s="166"/>
      <c r="R373" s="166"/>
      <c r="S373" s="166"/>
      <c r="T373" s="166"/>
      <c r="U373" s="166"/>
      <c r="V373" s="166"/>
      <c r="W373" s="166"/>
      <c r="X373" s="166"/>
      <c r="Y373" s="166"/>
      <c r="Z373" s="166"/>
      <c r="AA373" s="166"/>
      <c r="AB373" s="166"/>
      <c r="AC373" s="409"/>
      <c r="AD373" s="31"/>
      <c r="AE373" s="31"/>
      <c r="AF373" s="31"/>
      <c r="AG373" s="31"/>
      <c r="AH373" s="31"/>
      <c r="AI373" s="10"/>
      <c r="AJ373" s="372"/>
      <c r="AK373" s="284"/>
      <c r="AL373" s="164"/>
      <c r="AM373" s="284"/>
      <c r="AN373" s="164"/>
      <c r="AO373" s="164"/>
      <c r="AP373" s="164"/>
      <c r="AQ373" s="164"/>
      <c r="AR373" s="164"/>
      <c r="AS373" s="164"/>
      <c r="AU373" s="33"/>
      <c r="AV373" s="8"/>
      <c r="AW373" s="96"/>
      <c r="AX373" s="118"/>
      <c r="AY373" s="152"/>
    </row>
    <row r="374" spans="1:51">
      <c r="A374" s="163"/>
      <c r="B374" s="14"/>
      <c r="C374" s="14"/>
      <c r="D374" s="14"/>
      <c r="E374" s="14"/>
      <c r="F374" s="164"/>
      <c r="G374" s="173"/>
      <c r="H374" s="173"/>
      <c r="I374" s="165"/>
      <c r="J374" s="165"/>
      <c r="K374" s="165"/>
      <c r="L374" s="165"/>
      <c r="M374" s="165"/>
      <c r="N374" s="165"/>
      <c r="O374" s="166"/>
      <c r="P374" s="166"/>
      <c r="Q374" s="166"/>
      <c r="R374" s="166"/>
      <c r="S374" s="166"/>
      <c r="T374" s="166"/>
      <c r="U374" s="166"/>
      <c r="V374" s="166"/>
      <c r="W374" s="166"/>
      <c r="X374" s="166"/>
      <c r="Y374" s="166"/>
      <c r="Z374" s="166"/>
      <c r="AA374" s="166"/>
      <c r="AB374" s="166"/>
      <c r="AC374" s="409"/>
      <c r="AD374" s="31"/>
      <c r="AE374" s="31"/>
      <c r="AF374" s="31"/>
      <c r="AG374" s="31"/>
      <c r="AH374" s="31"/>
      <c r="AI374" s="10"/>
      <c r="AJ374" s="372"/>
      <c r="AK374" s="284"/>
      <c r="AL374" s="164"/>
      <c r="AM374" s="284"/>
      <c r="AN374" s="164"/>
      <c r="AO374" s="164"/>
      <c r="AP374" s="164"/>
      <c r="AQ374" s="164"/>
      <c r="AR374" s="164"/>
      <c r="AS374" s="164"/>
      <c r="AU374" s="33"/>
      <c r="AV374" s="8"/>
      <c r="AW374" s="96"/>
      <c r="AX374" s="118"/>
      <c r="AY374" s="152"/>
    </row>
    <row r="375" spans="1:51">
      <c r="A375" s="163"/>
      <c r="B375" s="14"/>
      <c r="C375" s="14"/>
      <c r="D375" s="14"/>
      <c r="E375" s="14"/>
      <c r="F375" s="164"/>
      <c r="G375" s="173"/>
      <c r="H375" s="173"/>
      <c r="I375" s="165"/>
      <c r="J375" s="165"/>
      <c r="K375" s="165"/>
      <c r="L375" s="165"/>
      <c r="M375" s="165"/>
      <c r="N375" s="165"/>
      <c r="O375" s="166"/>
      <c r="P375" s="166"/>
      <c r="Q375" s="166"/>
      <c r="R375" s="166"/>
      <c r="S375" s="166"/>
      <c r="T375" s="166"/>
      <c r="U375" s="166"/>
      <c r="V375" s="166"/>
      <c r="W375" s="166"/>
      <c r="X375" s="166"/>
      <c r="Y375" s="166"/>
      <c r="Z375" s="166"/>
      <c r="AA375" s="166"/>
      <c r="AB375" s="166"/>
      <c r="AC375" s="409"/>
      <c r="AD375" s="31"/>
      <c r="AE375" s="31"/>
      <c r="AF375" s="31"/>
      <c r="AG375" s="31"/>
      <c r="AH375" s="31"/>
      <c r="AI375" s="10"/>
      <c r="AJ375" s="372"/>
      <c r="AK375" s="284"/>
      <c r="AL375" s="164"/>
      <c r="AM375" s="284"/>
      <c r="AN375" s="164"/>
      <c r="AO375" s="164"/>
      <c r="AP375" s="164"/>
      <c r="AQ375" s="164"/>
      <c r="AR375" s="164"/>
      <c r="AS375" s="164"/>
      <c r="AU375" s="33"/>
      <c r="AV375" s="8"/>
      <c r="AW375" s="96"/>
      <c r="AX375" s="118"/>
      <c r="AY375" s="152"/>
    </row>
    <row r="376" spans="1:51">
      <c r="A376" s="163"/>
      <c r="B376" s="14"/>
      <c r="C376" s="14"/>
      <c r="D376" s="14"/>
      <c r="E376" s="14"/>
      <c r="F376" s="164"/>
      <c r="G376" s="173"/>
      <c r="H376" s="173"/>
      <c r="I376" s="165"/>
      <c r="J376" s="165"/>
      <c r="K376" s="165"/>
      <c r="L376" s="165"/>
      <c r="M376" s="165"/>
      <c r="N376" s="165"/>
      <c r="O376" s="166"/>
      <c r="P376" s="166"/>
      <c r="Q376" s="166"/>
      <c r="R376" s="166"/>
      <c r="S376" s="166"/>
      <c r="T376" s="166"/>
      <c r="U376" s="166"/>
      <c r="V376" s="166"/>
      <c r="W376" s="166"/>
      <c r="X376" s="166"/>
      <c r="Y376" s="166"/>
      <c r="Z376" s="166"/>
      <c r="AA376" s="166"/>
      <c r="AB376" s="166"/>
      <c r="AC376" s="409"/>
      <c r="AD376" s="31"/>
      <c r="AE376" s="31"/>
      <c r="AF376" s="31"/>
      <c r="AG376" s="31"/>
      <c r="AH376" s="31"/>
      <c r="AI376" s="10"/>
      <c r="AJ376" s="372"/>
      <c r="AK376" s="284"/>
      <c r="AL376" s="164"/>
      <c r="AM376" s="284"/>
      <c r="AN376" s="164"/>
      <c r="AO376" s="164"/>
      <c r="AP376" s="164"/>
      <c r="AQ376" s="164"/>
      <c r="AR376" s="164"/>
      <c r="AS376" s="164"/>
      <c r="AU376" s="33"/>
      <c r="AV376" s="8"/>
      <c r="AW376" s="96"/>
      <c r="AX376" s="118"/>
      <c r="AY376" s="152"/>
    </row>
    <row r="377" spans="1:51">
      <c r="A377" s="163"/>
      <c r="B377" s="14"/>
      <c r="C377" s="14"/>
      <c r="D377" s="14"/>
      <c r="E377" s="14"/>
      <c r="F377" s="164"/>
      <c r="G377" s="173"/>
      <c r="H377" s="173"/>
      <c r="I377" s="165"/>
      <c r="J377" s="165"/>
      <c r="K377" s="165"/>
      <c r="L377" s="165"/>
      <c r="M377" s="165"/>
      <c r="N377" s="165"/>
      <c r="O377" s="166"/>
      <c r="P377" s="166"/>
      <c r="Q377" s="166"/>
      <c r="R377" s="166"/>
      <c r="S377" s="166"/>
      <c r="T377" s="166"/>
      <c r="U377" s="166"/>
      <c r="V377" s="166"/>
      <c r="W377" s="166"/>
      <c r="X377" s="166"/>
      <c r="Y377" s="166"/>
      <c r="Z377" s="166"/>
      <c r="AA377" s="166"/>
      <c r="AB377" s="166"/>
      <c r="AC377" s="409"/>
      <c r="AD377" s="31"/>
      <c r="AE377" s="31"/>
      <c r="AF377" s="31"/>
      <c r="AG377" s="31"/>
      <c r="AH377" s="31"/>
      <c r="AI377" s="10"/>
      <c r="AJ377" s="372"/>
      <c r="AK377" s="284"/>
      <c r="AL377" s="164"/>
      <c r="AM377" s="284"/>
      <c r="AN377" s="164"/>
      <c r="AO377" s="164"/>
      <c r="AP377" s="164"/>
      <c r="AQ377" s="164"/>
      <c r="AR377" s="164"/>
      <c r="AS377" s="164"/>
      <c r="AU377" s="33"/>
      <c r="AV377" s="8"/>
      <c r="AW377" s="96"/>
      <c r="AX377" s="118"/>
      <c r="AY377" s="152"/>
    </row>
    <row r="378" spans="1:51">
      <c r="A378" s="163"/>
      <c r="B378" s="14"/>
      <c r="C378" s="14"/>
      <c r="D378" s="14"/>
      <c r="E378" s="14"/>
      <c r="F378" s="164"/>
      <c r="G378" s="173"/>
      <c r="H378" s="173"/>
      <c r="I378" s="165"/>
      <c r="J378" s="165"/>
      <c r="K378" s="165"/>
      <c r="L378" s="165"/>
      <c r="M378" s="165"/>
      <c r="N378" s="165"/>
      <c r="O378" s="166"/>
      <c r="P378" s="166"/>
      <c r="Q378" s="166"/>
      <c r="R378" s="166"/>
      <c r="S378" s="166"/>
      <c r="T378" s="166"/>
      <c r="U378" s="166"/>
      <c r="V378" s="166"/>
      <c r="W378" s="166"/>
      <c r="X378" s="166"/>
      <c r="Y378" s="166"/>
      <c r="Z378" s="166"/>
      <c r="AA378" s="166"/>
      <c r="AB378" s="166"/>
      <c r="AC378" s="409"/>
      <c r="AD378" s="31"/>
      <c r="AE378" s="31"/>
      <c r="AF378" s="31"/>
      <c r="AG378" s="31"/>
      <c r="AH378" s="31"/>
      <c r="AI378" s="10"/>
      <c r="AJ378" s="372"/>
      <c r="AK378" s="284"/>
      <c r="AL378" s="164"/>
      <c r="AM378" s="284"/>
      <c r="AN378" s="164"/>
      <c r="AO378" s="164"/>
      <c r="AP378" s="164"/>
      <c r="AQ378" s="164"/>
      <c r="AR378" s="164"/>
      <c r="AS378" s="164"/>
      <c r="AU378" s="33"/>
      <c r="AV378" s="8"/>
      <c r="AW378" s="96"/>
      <c r="AX378" s="118"/>
      <c r="AY378" s="152"/>
    </row>
    <row r="379" spans="1:51" s="3" customFormat="1">
      <c r="A379" s="632" t="s">
        <v>0</v>
      </c>
      <c r="B379" s="632" t="s">
        <v>1</v>
      </c>
      <c r="C379" s="632"/>
      <c r="D379" s="632"/>
      <c r="E379" s="632"/>
      <c r="F379" s="632" t="s">
        <v>3</v>
      </c>
      <c r="G379" s="632" t="s">
        <v>4</v>
      </c>
      <c r="H379" s="637" t="s">
        <v>229</v>
      </c>
      <c r="I379" s="638"/>
      <c r="J379" s="638"/>
      <c r="K379" s="638"/>
      <c r="L379" s="638"/>
      <c r="M379" s="638"/>
      <c r="N379" s="638"/>
      <c r="O379" s="638"/>
      <c r="P379" s="638"/>
      <c r="Q379" s="638"/>
      <c r="R379" s="638"/>
      <c r="S379" s="638"/>
      <c r="T379" s="638"/>
      <c r="U379" s="638"/>
      <c r="V379" s="638"/>
      <c r="W379" s="638"/>
      <c r="X379" s="638"/>
      <c r="Y379" s="638"/>
      <c r="Z379" s="638"/>
      <c r="AA379" s="638"/>
      <c r="AB379" s="638"/>
      <c r="AC379" s="638"/>
      <c r="AD379" s="638"/>
      <c r="AE379" s="638"/>
      <c r="AF379" s="638"/>
      <c r="AG379" s="638"/>
      <c r="AH379" s="639"/>
      <c r="AI379" s="632" t="s">
        <v>11</v>
      </c>
      <c r="AJ379" s="375"/>
      <c r="AK379" s="284" t="e">
        <f t="shared" ref="AK379" si="158">H379+K379+N379+Q379+T379+W379+Z379+AC379+AF379</f>
        <v>#VALUE!</v>
      </c>
      <c r="AL379" s="164" t="e">
        <f t="shared" ref="AL379:AL382" si="159">AK379=G379</f>
        <v>#VALUE!</v>
      </c>
      <c r="AM379" s="284" t="e">
        <f t="shared" ref="AM379:AM382" si="160">G379-AK379</f>
        <v>#VALUE!</v>
      </c>
      <c r="AN379" s="311"/>
      <c r="AO379" s="311"/>
      <c r="AP379" s="311"/>
      <c r="AQ379" s="311"/>
      <c r="AR379" s="311"/>
      <c r="AS379" s="311"/>
      <c r="AT379" s="152"/>
      <c r="AW379" s="96">
        <f t="shared" ref="AW379" si="161">I379+L379+O379+R379+U379+X379</f>
        <v>0</v>
      </c>
      <c r="AX379" s="118" t="e">
        <f t="shared" ref="AX379" si="162">H379+K379+N379+Q379+T379+W379</f>
        <v>#VALUE!</v>
      </c>
      <c r="AY379" s="152" t="e">
        <f t="shared" ref="AY379:AY382" si="163">G379=AX379</f>
        <v>#VALUE!</v>
      </c>
    </row>
    <row r="380" spans="1:51" s="3" customFormat="1">
      <c r="A380" s="633"/>
      <c r="B380" s="633"/>
      <c r="C380" s="633"/>
      <c r="D380" s="633"/>
      <c r="E380" s="633"/>
      <c r="F380" s="633"/>
      <c r="G380" s="633"/>
      <c r="H380" s="634" t="s">
        <v>5</v>
      </c>
      <c r="I380" s="635"/>
      <c r="J380" s="636"/>
      <c r="K380" s="634" t="s">
        <v>6</v>
      </c>
      <c r="L380" s="635"/>
      <c r="M380" s="636"/>
      <c r="N380" s="634" t="s">
        <v>7</v>
      </c>
      <c r="O380" s="635"/>
      <c r="P380" s="636"/>
      <c r="Q380" s="634" t="s">
        <v>8</v>
      </c>
      <c r="R380" s="635"/>
      <c r="S380" s="636"/>
      <c r="T380" s="634" t="s">
        <v>9</v>
      </c>
      <c r="U380" s="635"/>
      <c r="V380" s="636"/>
      <c r="W380" s="637" t="s">
        <v>10</v>
      </c>
      <c r="X380" s="638"/>
      <c r="Y380" s="639"/>
      <c r="Z380" s="634" t="s">
        <v>240</v>
      </c>
      <c r="AA380" s="635"/>
      <c r="AB380" s="636"/>
      <c r="AC380" s="637" t="s">
        <v>241</v>
      </c>
      <c r="AD380" s="638"/>
      <c r="AE380" s="639"/>
      <c r="AF380" s="634" t="s">
        <v>246</v>
      </c>
      <c r="AG380" s="635"/>
      <c r="AH380" s="636"/>
      <c r="AI380" s="633"/>
      <c r="AJ380" s="375"/>
      <c r="AK380" s="284" t="e">
        <f>H380+K380+N380+Q380+T380+#REF!+#REF!+#REF!+AF380</f>
        <v>#VALUE!</v>
      </c>
      <c r="AL380" s="164" t="e">
        <f t="shared" si="159"/>
        <v>#VALUE!</v>
      </c>
      <c r="AM380" s="284" t="e">
        <f t="shared" si="160"/>
        <v>#VALUE!</v>
      </c>
      <c r="AN380" s="311"/>
      <c r="AO380" s="311"/>
      <c r="AP380" s="311"/>
      <c r="AQ380" s="311"/>
      <c r="AR380" s="311"/>
      <c r="AS380" s="311"/>
      <c r="AT380" s="152"/>
      <c r="AW380" s="96" t="e">
        <f>I380+L380+O380+R380+U380+W380</f>
        <v>#VALUE!</v>
      </c>
      <c r="AX380" s="118" t="e">
        <f>H380+K380+N380+Q380+T380+#REF!</f>
        <v>#VALUE!</v>
      </c>
      <c r="AY380" s="152" t="e">
        <f t="shared" si="163"/>
        <v>#VALUE!</v>
      </c>
    </row>
    <row r="381" spans="1:51">
      <c r="A381" s="142"/>
      <c r="B381" s="143"/>
      <c r="C381" s="144"/>
      <c r="D381" s="144"/>
      <c r="E381" s="145"/>
      <c r="F381" s="146"/>
      <c r="G381" s="146"/>
      <c r="H381" s="402" t="s">
        <v>237</v>
      </c>
      <c r="I381" s="141" t="s">
        <v>238</v>
      </c>
      <c r="J381" s="403" t="s">
        <v>235</v>
      </c>
      <c r="K381" s="402" t="s">
        <v>237</v>
      </c>
      <c r="L381" s="141" t="s">
        <v>238</v>
      </c>
      <c r="M381" s="403" t="s">
        <v>235</v>
      </c>
      <c r="N381" s="402" t="s">
        <v>237</v>
      </c>
      <c r="O381" s="141" t="s">
        <v>238</v>
      </c>
      <c r="P381" s="403" t="s">
        <v>235</v>
      </c>
      <c r="Q381" s="402" t="s">
        <v>237</v>
      </c>
      <c r="R381" s="141" t="s">
        <v>238</v>
      </c>
      <c r="S381" s="403" t="s">
        <v>235</v>
      </c>
      <c r="T381" s="402" t="s">
        <v>237</v>
      </c>
      <c r="U381" s="141" t="s">
        <v>238</v>
      </c>
      <c r="V381" s="403" t="s">
        <v>235</v>
      </c>
      <c r="W381" s="402" t="s">
        <v>237</v>
      </c>
      <c r="X381" s="141" t="s">
        <v>238</v>
      </c>
      <c r="Y381" s="403" t="s">
        <v>235</v>
      </c>
      <c r="Z381" s="402" t="s">
        <v>237</v>
      </c>
      <c r="AA381" s="141" t="s">
        <v>238</v>
      </c>
      <c r="AB381" s="403" t="s">
        <v>235</v>
      </c>
      <c r="AC381" s="402" t="s">
        <v>237</v>
      </c>
      <c r="AD381" s="141" t="s">
        <v>238</v>
      </c>
      <c r="AE381" s="403" t="s">
        <v>235</v>
      </c>
      <c r="AF381" s="402" t="s">
        <v>237</v>
      </c>
      <c r="AG381" s="141" t="s">
        <v>238</v>
      </c>
      <c r="AH381" s="403" t="s">
        <v>235</v>
      </c>
      <c r="AI381" s="146"/>
      <c r="AJ381" s="376"/>
      <c r="AK381" s="284" t="e">
        <f t="shared" ref="AK381:AK382" si="164">H381+K381+N381+Q381+T381+W381+Z381+AC381+AF381</f>
        <v>#VALUE!</v>
      </c>
      <c r="AL381" s="164" t="e">
        <f t="shared" si="159"/>
        <v>#VALUE!</v>
      </c>
      <c r="AM381" s="284" t="e">
        <f t="shared" si="160"/>
        <v>#VALUE!</v>
      </c>
      <c r="AN381" s="278"/>
      <c r="AO381" s="278"/>
      <c r="AP381" s="278"/>
      <c r="AQ381" s="278"/>
      <c r="AR381" s="278"/>
      <c r="AS381" s="278"/>
      <c r="AW381" s="96" t="e">
        <f t="shared" ref="AW381:AW382" si="165">I381+L381+O381+R381+U381+X381</f>
        <v>#VALUE!</v>
      </c>
      <c r="AX381" s="118" t="e">
        <f t="shared" ref="AX381:AX382" si="166">H381+K381+N381+Q381+T381+W381</f>
        <v>#VALUE!</v>
      </c>
      <c r="AY381" s="152" t="e">
        <f t="shared" si="163"/>
        <v>#VALUE!</v>
      </c>
    </row>
    <row r="382" spans="1:51">
      <c r="A382" s="147"/>
      <c r="B382" s="148"/>
      <c r="C382" s="149"/>
      <c r="D382" s="149"/>
      <c r="E382" s="150"/>
      <c r="F382" s="151"/>
      <c r="G382" s="151"/>
      <c r="H382" s="151"/>
      <c r="I382" s="151"/>
      <c r="J382" s="151"/>
      <c r="K382" s="151"/>
      <c r="L382" s="151"/>
      <c r="M382" s="151"/>
      <c r="N382" s="151"/>
      <c r="O382" s="151"/>
      <c r="P382" s="151"/>
      <c r="Q382" s="151"/>
      <c r="R382" s="151"/>
      <c r="S382" s="151"/>
      <c r="T382" s="151"/>
      <c r="U382" s="151"/>
      <c r="V382" s="151"/>
      <c r="W382" s="151"/>
      <c r="X382" s="151"/>
      <c r="Y382" s="151"/>
      <c r="Z382" s="151"/>
      <c r="AA382" s="151"/>
      <c r="AB382" s="151"/>
      <c r="AC382" s="151"/>
      <c r="AD382" s="151"/>
      <c r="AE382" s="151"/>
      <c r="AF382" s="151"/>
      <c r="AG382" s="151"/>
      <c r="AH382" s="151"/>
      <c r="AI382" s="151"/>
      <c r="AJ382" s="376"/>
      <c r="AK382" s="284">
        <f t="shared" si="164"/>
        <v>0</v>
      </c>
      <c r="AL382" s="164" t="b">
        <f t="shared" si="159"/>
        <v>1</v>
      </c>
      <c r="AM382" s="284">
        <f t="shared" si="160"/>
        <v>0</v>
      </c>
      <c r="AN382" s="278"/>
      <c r="AO382" s="278"/>
      <c r="AP382" s="278"/>
      <c r="AQ382" s="278"/>
      <c r="AR382" s="278"/>
      <c r="AS382" s="278"/>
      <c r="AV382" s="42" t="b">
        <f t="shared" ref="AV382:AV445" si="167">G382=AU382</f>
        <v>1</v>
      </c>
      <c r="AW382" s="96">
        <f t="shared" si="165"/>
        <v>0</v>
      </c>
      <c r="AX382" s="118">
        <f t="shared" si="166"/>
        <v>0</v>
      </c>
      <c r="AY382" s="152" t="b">
        <f t="shared" si="163"/>
        <v>1</v>
      </c>
    </row>
    <row r="383" spans="1:51" s="16" customFormat="1">
      <c r="A383" s="26">
        <v>4</v>
      </c>
      <c r="B383" s="653" t="s">
        <v>122</v>
      </c>
      <c r="C383" s="654"/>
      <c r="D383" s="654"/>
      <c r="E383" s="655"/>
      <c r="F383" s="30" t="s">
        <v>158</v>
      </c>
      <c r="G383" s="17" t="e">
        <f>G384</f>
        <v>#REF!</v>
      </c>
      <c r="H383" s="17" t="e">
        <f t="shared" ref="H383:AH383" si="168">H384</f>
        <v>#REF!</v>
      </c>
      <c r="I383" s="17" t="e">
        <f t="shared" si="168"/>
        <v>#REF!</v>
      </c>
      <c r="J383" s="17" t="e">
        <f t="shared" si="168"/>
        <v>#REF!</v>
      </c>
      <c r="K383" s="17" t="e">
        <f t="shared" si="168"/>
        <v>#REF!</v>
      </c>
      <c r="L383" s="17" t="e">
        <f t="shared" si="168"/>
        <v>#REF!</v>
      </c>
      <c r="M383" s="17" t="e">
        <f t="shared" si="168"/>
        <v>#REF!</v>
      </c>
      <c r="N383" s="17">
        <f t="shared" si="168"/>
        <v>0</v>
      </c>
      <c r="O383" s="17">
        <f t="shared" si="168"/>
        <v>0</v>
      </c>
      <c r="P383" s="17">
        <f t="shared" si="168"/>
        <v>0</v>
      </c>
      <c r="Q383" s="17">
        <f t="shared" si="168"/>
        <v>0</v>
      </c>
      <c r="R383" s="17">
        <f t="shared" si="168"/>
        <v>0</v>
      </c>
      <c r="S383" s="17">
        <f t="shared" si="168"/>
        <v>0</v>
      </c>
      <c r="T383" s="17">
        <f t="shared" si="168"/>
        <v>0</v>
      </c>
      <c r="U383" s="17">
        <f t="shared" si="168"/>
        <v>0</v>
      </c>
      <c r="V383" s="17">
        <f t="shared" si="168"/>
        <v>0</v>
      </c>
      <c r="W383" s="17">
        <f t="shared" si="168"/>
        <v>0</v>
      </c>
      <c r="X383" s="17">
        <f t="shared" si="168"/>
        <v>0</v>
      </c>
      <c r="Y383" s="17">
        <f t="shared" si="168"/>
        <v>0</v>
      </c>
      <c r="Z383" s="17" t="e">
        <f t="shared" si="168"/>
        <v>#REF!</v>
      </c>
      <c r="AA383" s="17">
        <f t="shared" si="168"/>
        <v>0</v>
      </c>
      <c r="AB383" s="17" t="e">
        <f t="shared" si="168"/>
        <v>#REF!</v>
      </c>
      <c r="AC383" s="17">
        <f t="shared" si="168"/>
        <v>0</v>
      </c>
      <c r="AD383" s="17">
        <f t="shared" si="168"/>
        <v>0</v>
      </c>
      <c r="AE383" s="17">
        <f t="shared" si="168"/>
        <v>0</v>
      </c>
      <c r="AF383" s="17">
        <f t="shared" si="168"/>
        <v>0</v>
      </c>
      <c r="AG383" s="17">
        <f t="shared" si="168"/>
        <v>0</v>
      </c>
      <c r="AH383" s="17">
        <f t="shared" si="168"/>
        <v>0</v>
      </c>
      <c r="AI383" s="15"/>
      <c r="AJ383" s="373"/>
      <c r="AK383" s="284" t="e">
        <f t="shared" si="128"/>
        <v>#REF!</v>
      </c>
      <c r="AL383" s="164" t="e">
        <f t="shared" si="125"/>
        <v>#REF!</v>
      </c>
      <c r="AM383" s="284" t="e">
        <f t="shared" si="126"/>
        <v>#REF!</v>
      </c>
      <c r="AN383" s="221"/>
      <c r="AO383" s="221"/>
      <c r="AP383" s="221"/>
      <c r="AQ383" s="221"/>
      <c r="AR383" s="221"/>
      <c r="AS383" s="221"/>
      <c r="AT383" s="25"/>
      <c r="AU383" s="104" t="e">
        <f t="shared" ref="AU383:AU414" si="169">SUM(I383:X383)</f>
        <v>#REF!</v>
      </c>
      <c r="AV383" s="105" t="e">
        <f t="shared" si="167"/>
        <v>#REF!</v>
      </c>
      <c r="AW383" s="96" t="e">
        <f t="shared" si="129"/>
        <v>#REF!</v>
      </c>
      <c r="AX383" s="118" t="e">
        <f t="shared" si="131"/>
        <v>#REF!</v>
      </c>
      <c r="AY383" s="152" t="e">
        <f t="shared" si="127"/>
        <v>#REF!</v>
      </c>
    </row>
    <row r="384" spans="1:51" s="117" customFormat="1">
      <c r="A384" s="115"/>
      <c r="B384" s="108" t="s">
        <v>22</v>
      </c>
      <c r="C384" s="630" t="s">
        <v>123</v>
      </c>
      <c r="D384" s="651"/>
      <c r="E384" s="652"/>
      <c r="F384" s="109" t="s">
        <v>159</v>
      </c>
      <c r="G384" s="116" t="e">
        <f>G387+G385</f>
        <v>#REF!</v>
      </c>
      <c r="H384" s="116" t="e">
        <f>H387+H385</f>
        <v>#REF!</v>
      </c>
      <c r="I384" s="116" t="e">
        <f t="shared" ref="I384:AH384" si="170">I387+I385</f>
        <v>#REF!</v>
      </c>
      <c r="J384" s="116" t="e">
        <f t="shared" si="170"/>
        <v>#REF!</v>
      </c>
      <c r="K384" s="116" t="e">
        <f t="shared" si="170"/>
        <v>#REF!</v>
      </c>
      <c r="L384" s="116" t="e">
        <f t="shared" si="170"/>
        <v>#REF!</v>
      </c>
      <c r="M384" s="116" t="e">
        <f t="shared" si="170"/>
        <v>#REF!</v>
      </c>
      <c r="N384" s="116">
        <f t="shared" si="170"/>
        <v>0</v>
      </c>
      <c r="O384" s="116">
        <f t="shared" si="170"/>
        <v>0</v>
      </c>
      <c r="P384" s="116">
        <f t="shared" si="170"/>
        <v>0</v>
      </c>
      <c r="Q384" s="116">
        <f t="shared" si="170"/>
        <v>0</v>
      </c>
      <c r="R384" s="116">
        <f t="shared" si="170"/>
        <v>0</v>
      </c>
      <c r="S384" s="116">
        <f t="shared" si="170"/>
        <v>0</v>
      </c>
      <c r="T384" s="116">
        <f t="shared" si="170"/>
        <v>0</v>
      </c>
      <c r="U384" s="116">
        <f t="shared" si="170"/>
        <v>0</v>
      </c>
      <c r="V384" s="116">
        <f t="shared" si="170"/>
        <v>0</v>
      </c>
      <c r="W384" s="116">
        <f t="shared" si="170"/>
        <v>0</v>
      </c>
      <c r="X384" s="116">
        <f t="shared" si="170"/>
        <v>0</v>
      </c>
      <c r="Y384" s="116">
        <f t="shared" si="170"/>
        <v>0</v>
      </c>
      <c r="Z384" s="116" t="e">
        <f t="shared" si="170"/>
        <v>#REF!</v>
      </c>
      <c r="AA384" s="116">
        <f t="shared" si="170"/>
        <v>0</v>
      </c>
      <c r="AB384" s="116" t="e">
        <f t="shared" si="170"/>
        <v>#REF!</v>
      </c>
      <c r="AC384" s="116">
        <f t="shared" si="170"/>
        <v>0</v>
      </c>
      <c r="AD384" s="116">
        <f t="shared" si="170"/>
        <v>0</v>
      </c>
      <c r="AE384" s="116">
        <f t="shared" si="170"/>
        <v>0</v>
      </c>
      <c r="AF384" s="116">
        <f t="shared" si="170"/>
        <v>0</v>
      </c>
      <c r="AG384" s="116">
        <f t="shared" si="170"/>
        <v>0</v>
      </c>
      <c r="AH384" s="116">
        <f t="shared" si="170"/>
        <v>0</v>
      </c>
      <c r="AI384" s="94"/>
      <c r="AJ384" s="373"/>
      <c r="AK384" s="284" t="e">
        <f t="shared" si="128"/>
        <v>#REF!</v>
      </c>
      <c r="AL384" s="164" t="e">
        <f t="shared" si="125"/>
        <v>#REF!</v>
      </c>
      <c r="AM384" s="284" t="e">
        <f t="shared" si="126"/>
        <v>#REF!</v>
      </c>
      <c r="AN384" s="221"/>
      <c r="AO384" s="221"/>
      <c r="AP384" s="221"/>
      <c r="AQ384" s="221"/>
      <c r="AR384" s="221"/>
      <c r="AS384" s="221"/>
      <c r="AT384" s="236"/>
      <c r="AU384" s="118" t="e">
        <f t="shared" si="169"/>
        <v>#REF!</v>
      </c>
      <c r="AV384" s="110" t="e">
        <f t="shared" si="167"/>
        <v>#REF!</v>
      </c>
      <c r="AW384" s="96" t="e">
        <f t="shared" si="129"/>
        <v>#REF!</v>
      </c>
      <c r="AX384" s="118" t="e">
        <f t="shared" si="131"/>
        <v>#REF!</v>
      </c>
      <c r="AY384" s="152" t="e">
        <f t="shared" si="127"/>
        <v>#REF!</v>
      </c>
    </row>
    <row r="385" spans="1:51" s="152" customFormat="1">
      <c r="A385" s="352"/>
      <c r="B385" s="353"/>
      <c r="C385" s="20"/>
      <c r="D385" s="656" t="s">
        <v>14</v>
      </c>
      <c r="E385" s="657"/>
      <c r="F385" s="51" t="s">
        <v>131</v>
      </c>
      <c r="G385" s="24">
        <f>G386</f>
        <v>3600000</v>
      </c>
      <c r="H385" s="24">
        <f t="shared" ref="H385:AB385" si="171">H386</f>
        <v>0</v>
      </c>
      <c r="I385" s="24">
        <f t="shared" si="171"/>
        <v>0</v>
      </c>
      <c r="J385" s="24">
        <f t="shared" si="171"/>
        <v>0</v>
      </c>
      <c r="K385" s="24">
        <f t="shared" si="171"/>
        <v>0</v>
      </c>
      <c r="L385" s="24">
        <f t="shared" si="171"/>
        <v>0</v>
      </c>
      <c r="M385" s="24">
        <f t="shared" si="171"/>
        <v>0</v>
      </c>
      <c r="N385" s="24">
        <f t="shared" si="171"/>
        <v>0</v>
      </c>
      <c r="O385" s="24">
        <f t="shared" si="171"/>
        <v>0</v>
      </c>
      <c r="P385" s="24">
        <f t="shared" si="171"/>
        <v>0</v>
      </c>
      <c r="Q385" s="24">
        <f t="shared" si="171"/>
        <v>0</v>
      </c>
      <c r="R385" s="24">
        <f t="shared" si="171"/>
        <v>0</v>
      </c>
      <c r="S385" s="24">
        <f t="shared" si="171"/>
        <v>0</v>
      </c>
      <c r="T385" s="24">
        <f t="shared" si="171"/>
        <v>0</v>
      </c>
      <c r="U385" s="24">
        <f t="shared" si="171"/>
        <v>0</v>
      </c>
      <c r="V385" s="24">
        <f t="shared" si="171"/>
        <v>0</v>
      </c>
      <c r="W385" s="24">
        <f t="shared" si="171"/>
        <v>0</v>
      </c>
      <c r="X385" s="24">
        <f t="shared" si="171"/>
        <v>0</v>
      </c>
      <c r="Y385" s="24">
        <f t="shared" si="171"/>
        <v>0</v>
      </c>
      <c r="Z385" s="24">
        <f t="shared" si="171"/>
        <v>3600000</v>
      </c>
      <c r="AA385" s="24">
        <f t="shared" si="171"/>
        <v>0</v>
      </c>
      <c r="AB385" s="24">
        <f t="shared" si="171"/>
        <v>3600000</v>
      </c>
      <c r="AC385" s="24"/>
      <c r="AD385" s="24"/>
      <c r="AE385" s="24"/>
      <c r="AF385" s="24"/>
      <c r="AG385" s="24"/>
      <c r="AH385" s="24"/>
      <c r="AI385" s="23"/>
      <c r="AJ385" s="373"/>
      <c r="AK385" s="284"/>
      <c r="AL385" s="164"/>
      <c r="AM385" s="284"/>
      <c r="AN385" s="221"/>
      <c r="AO385" s="221"/>
      <c r="AP385" s="221"/>
      <c r="AQ385" s="221"/>
      <c r="AR385" s="221"/>
      <c r="AS385" s="221"/>
      <c r="AT385" s="236"/>
      <c r="AU385" s="336"/>
      <c r="AV385" s="25"/>
      <c r="AW385" s="335"/>
      <c r="AX385" s="336"/>
    </row>
    <row r="386" spans="1:51" s="359" customFormat="1">
      <c r="A386" s="354"/>
      <c r="B386" s="355"/>
      <c r="C386" s="187"/>
      <c r="D386" s="363"/>
      <c r="E386" s="88" t="s">
        <v>166</v>
      </c>
      <c r="F386" s="71" t="s">
        <v>167</v>
      </c>
      <c r="G386" s="52">
        <v>3600000</v>
      </c>
      <c r="H386" s="52"/>
      <c r="I386" s="52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52"/>
      <c r="X386" s="52"/>
      <c r="Y386" s="52"/>
      <c r="Z386" s="52">
        <v>3600000</v>
      </c>
      <c r="AA386" s="52"/>
      <c r="AB386" s="52">
        <f>Z386-AA386</f>
        <v>3600000</v>
      </c>
      <c r="AC386" s="52"/>
      <c r="AD386" s="52"/>
      <c r="AE386" s="52"/>
      <c r="AF386" s="52"/>
      <c r="AG386" s="52"/>
      <c r="AH386" s="52"/>
      <c r="AI386" s="51"/>
      <c r="AJ386" s="372"/>
      <c r="AK386" s="357"/>
      <c r="AL386" s="200"/>
      <c r="AM386" s="357"/>
      <c r="AN386" s="200"/>
      <c r="AO386" s="200"/>
      <c r="AP386" s="200"/>
      <c r="AQ386" s="200"/>
      <c r="AR386" s="200"/>
      <c r="AS386" s="200"/>
      <c r="AT386" s="358"/>
      <c r="AU386" s="64"/>
      <c r="AV386" s="54"/>
      <c r="AW386" s="335"/>
      <c r="AX386" s="64"/>
    </row>
    <row r="387" spans="1:51" s="80" customFormat="1">
      <c r="A387" s="337"/>
      <c r="B387" s="338"/>
      <c r="C387" s="339"/>
      <c r="D387" s="645" t="s">
        <v>15</v>
      </c>
      <c r="E387" s="646"/>
      <c r="F387" s="81" t="s">
        <v>130</v>
      </c>
      <c r="G387" s="87" t="e">
        <f>SUM(G388:G394)</f>
        <v>#REF!</v>
      </c>
      <c r="H387" s="87" t="e">
        <f t="shared" ref="H387:AB387" si="172">SUM(H388:H394)</f>
        <v>#REF!</v>
      </c>
      <c r="I387" s="87" t="e">
        <f t="shared" si="172"/>
        <v>#REF!</v>
      </c>
      <c r="J387" s="87" t="e">
        <f t="shared" si="172"/>
        <v>#REF!</v>
      </c>
      <c r="K387" s="87" t="e">
        <f t="shared" si="172"/>
        <v>#REF!</v>
      </c>
      <c r="L387" s="87" t="e">
        <f t="shared" si="172"/>
        <v>#REF!</v>
      </c>
      <c r="M387" s="87" t="e">
        <f t="shared" si="172"/>
        <v>#REF!</v>
      </c>
      <c r="N387" s="87">
        <f t="shared" si="172"/>
        <v>0</v>
      </c>
      <c r="O387" s="87">
        <f t="shared" si="172"/>
        <v>0</v>
      </c>
      <c r="P387" s="87">
        <f t="shared" si="172"/>
        <v>0</v>
      </c>
      <c r="Q387" s="87">
        <f t="shared" si="172"/>
        <v>0</v>
      </c>
      <c r="R387" s="87">
        <f t="shared" si="172"/>
        <v>0</v>
      </c>
      <c r="S387" s="87">
        <f t="shared" si="172"/>
        <v>0</v>
      </c>
      <c r="T387" s="87">
        <f t="shared" si="172"/>
        <v>0</v>
      </c>
      <c r="U387" s="87">
        <f t="shared" si="172"/>
        <v>0</v>
      </c>
      <c r="V387" s="87">
        <f t="shared" si="172"/>
        <v>0</v>
      </c>
      <c r="W387" s="87">
        <f t="shared" si="172"/>
        <v>0</v>
      </c>
      <c r="X387" s="87">
        <f t="shared" si="172"/>
        <v>0</v>
      </c>
      <c r="Y387" s="87">
        <f t="shared" si="172"/>
        <v>0</v>
      </c>
      <c r="Z387" s="87" t="e">
        <f t="shared" si="172"/>
        <v>#REF!</v>
      </c>
      <c r="AA387" s="87">
        <f t="shared" si="172"/>
        <v>0</v>
      </c>
      <c r="AB387" s="87" t="e">
        <f t="shared" si="172"/>
        <v>#REF!</v>
      </c>
      <c r="AC387" s="87"/>
      <c r="AD387" s="87"/>
      <c r="AE387" s="87"/>
      <c r="AF387" s="87"/>
      <c r="AG387" s="87"/>
      <c r="AH387" s="87"/>
      <c r="AI387" s="81"/>
      <c r="AJ387" s="372"/>
      <c r="AK387" s="284" t="e">
        <f t="shared" si="128"/>
        <v>#REF!</v>
      </c>
      <c r="AL387" s="164" t="e">
        <f t="shared" si="125"/>
        <v>#REF!</v>
      </c>
      <c r="AM387" s="284" t="e">
        <f t="shared" si="126"/>
        <v>#REF!</v>
      </c>
      <c r="AN387" s="164"/>
      <c r="AO387" s="164"/>
      <c r="AP387" s="164"/>
      <c r="AQ387" s="164"/>
      <c r="AR387" s="164"/>
      <c r="AS387" s="164"/>
      <c r="AU387" s="341" t="e">
        <f t="shared" si="169"/>
        <v>#REF!</v>
      </c>
      <c r="AV387" s="59" t="e">
        <f t="shared" si="167"/>
        <v>#REF!</v>
      </c>
      <c r="AW387" s="335" t="e">
        <f t="shared" si="129"/>
        <v>#REF!</v>
      </c>
      <c r="AX387" s="336" t="e">
        <f t="shared" si="131"/>
        <v>#REF!</v>
      </c>
      <c r="AY387" s="152" t="e">
        <f t="shared" si="127"/>
        <v>#REF!</v>
      </c>
    </row>
    <row r="388" spans="1:51" s="153" customFormat="1">
      <c r="A388" s="332"/>
      <c r="B388" s="333"/>
      <c r="C388" s="334"/>
      <c r="D388" s="334"/>
      <c r="E388" s="88" t="s">
        <v>55</v>
      </c>
      <c r="F388" s="71" t="s">
        <v>56</v>
      </c>
      <c r="G388" s="69">
        <v>6072500</v>
      </c>
      <c r="H388" s="69" t="e">
        <f>#REF!</f>
        <v>#REF!</v>
      </c>
      <c r="I388" s="70" t="e">
        <f>#REF!</f>
        <v>#REF!</v>
      </c>
      <c r="J388" s="70" t="e">
        <f>H388-I388</f>
        <v>#REF!</v>
      </c>
      <c r="K388" s="70">
        <v>0</v>
      </c>
      <c r="L388" s="70"/>
      <c r="M388" s="70">
        <f>K388-L388</f>
        <v>0</v>
      </c>
      <c r="N388" s="70"/>
      <c r="O388" s="70"/>
      <c r="P388" s="70"/>
      <c r="Q388" s="70"/>
      <c r="R388" s="70"/>
      <c r="S388" s="70"/>
      <c r="T388" s="70"/>
      <c r="U388" s="70"/>
      <c r="V388" s="70"/>
      <c r="W388" s="70"/>
      <c r="X388" s="70"/>
      <c r="Y388" s="70"/>
      <c r="Z388" s="70" t="e">
        <f>G388-H388</f>
        <v>#REF!</v>
      </c>
      <c r="AA388" s="70"/>
      <c r="AB388" s="52" t="e">
        <f t="shared" ref="AB388:AB394" si="173">Z388-AA388</f>
        <v>#REF!</v>
      </c>
      <c r="AC388" s="70"/>
      <c r="AD388" s="70"/>
      <c r="AE388" s="70"/>
      <c r="AF388" s="70"/>
      <c r="AG388" s="70"/>
      <c r="AH388" s="70"/>
      <c r="AI388" s="71"/>
      <c r="AJ388" s="377"/>
      <c r="AK388" s="284" t="e">
        <f t="shared" si="128"/>
        <v>#REF!</v>
      </c>
      <c r="AL388" s="164" t="e">
        <f t="shared" si="125"/>
        <v>#REF!</v>
      </c>
      <c r="AM388" s="284" t="e">
        <f t="shared" si="126"/>
        <v>#REF!</v>
      </c>
      <c r="AN388" s="232"/>
      <c r="AO388" s="232"/>
      <c r="AP388" s="232"/>
      <c r="AQ388" s="232"/>
      <c r="AR388" s="232"/>
      <c r="AS388" s="232"/>
      <c r="AU388" s="335" t="e">
        <f t="shared" si="169"/>
        <v>#REF!</v>
      </c>
      <c r="AV388" s="72" t="e">
        <f t="shared" si="167"/>
        <v>#REF!</v>
      </c>
      <c r="AW388" s="335" t="e">
        <f t="shared" si="129"/>
        <v>#REF!</v>
      </c>
      <c r="AX388" s="336" t="e">
        <f t="shared" si="131"/>
        <v>#REF!</v>
      </c>
      <c r="AY388" s="152" t="e">
        <f t="shared" si="127"/>
        <v>#REF!</v>
      </c>
    </row>
    <row r="389" spans="1:51" s="153" customFormat="1">
      <c r="A389" s="332"/>
      <c r="B389" s="333"/>
      <c r="C389" s="334"/>
      <c r="D389" s="334"/>
      <c r="E389" s="88" t="s">
        <v>16</v>
      </c>
      <c r="F389" s="71" t="s">
        <v>19</v>
      </c>
      <c r="G389" s="69" t="e">
        <f>#REF!</f>
        <v>#REF!</v>
      </c>
      <c r="H389" s="69" t="e">
        <f>#REF!</f>
        <v>#REF!</v>
      </c>
      <c r="I389" s="70" t="e">
        <f>#REF!+525000-168000</f>
        <v>#REF!</v>
      </c>
      <c r="J389" s="70" t="e">
        <f t="shared" ref="J389:J394" si="174">H389-I389</f>
        <v>#REF!</v>
      </c>
      <c r="K389" s="70" t="e">
        <f>#REF!</f>
        <v>#REF!</v>
      </c>
      <c r="L389" s="70">
        <v>168000</v>
      </c>
      <c r="M389" s="70" t="e">
        <f t="shared" ref="M389:M394" si="175">K389-L389</f>
        <v>#REF!</v>
      </c>
      <c r="N389" s="70"/>
      <c r="O389" s="70"/>
      <c r="P389" s="70"/>
      <c r="Q389" s="70"/>
      <c r="R389" s="70"/>
      <c r="S389" s="70"/>
      <c r="T389" s="70"/>
      <c r="U389" s="70"/>
      <c r="V389" s="70"/>
      <c r="W389" s="70"/>
      <c r="X389" s="70"/>
      <c r="Y389" s="70"/>
      <c r="Z389" s="70" t="e">
        <f>G389-H389-K389</f>
        <v>#REF!</v>
      </c>
      <c r="AA389" s="70"/>
      <c r="AB389" s="52" t="e">
        <f t="shared" si="173"/>
        <v>#REF!</v>
      </c>
      <c r="AC389" s="70"/>
      <c r="AD389" s="70"/>
      <c r="AE389" s="70"/>
      <c r="AF389" s="70"/>
      <c r="AG389" s="70"/>
      <c r="AH389" s="70"/>
      <c r="AI389" s="71"/>
      <c r="AJ389" s="377"/>
      <c r="AK389" s="284" t="e">
        <f t="shared" si="128"/>
        <v>#REF!</v>
      </c>
      <c r="AL389" s="164" t="e">
        <f t="shared" si="125"/>
        <v>#REF!</v>
      </c>
      <c r="AM389" s="284" t="e">
        <f t="shared" si="126"/>
        <v>#REF!</v>
      </c>
      <c r="AN389" s="232"/>
      <c r="AO389" s="232"/>
      <c r="AP389" s="232"/>
      <c r="AQ389" s="232"/>
      <c r="AR389" s="232"/>
      <c r="AS389" s="232"/>
      <c r="AU389" s="335" t="e">
        <f t="shared" si="169"/>
        <v>#REF!</v>
      </c>
      <c r="AV389" s="72" t="e">
        <f t="shared" si="167"/>
        <v>#REF!</v>
      </c>
      <c r="AW389" s="335" t="e">
        <f t="shared" si="129"/>
        <v>#REF!</v>
      </c>
      <c r="AX389" s="336" t="e">
        <f t="shared" si="131"/>
        <v>#REF!</v>
      </c>
      <c r="AY389" s="152" t="e">
        <f t="shared" si="127"/>
        <v>#REF!</v>
      </c>
    </row>
    <row r="390" spans="1:51" s="153" customFormat="1">
      <c r="A390" s="332"/>
      <c r="B390" s="333"/>
      <c r="C390" s="334"/>
      <c r="D390" s="334"/>
      <c r="E390" s="88" t="s">
        <v>17</v>
      </c>
      <c r="F390" s="71" t="s">
        <v>18</v>
      </c>
      <c r="G390" s="69">
        <v>12600000</v>
      </c>
      <c r="H390" s="69" t="e">
        <f>#REF!</f>
        <v>#REF!</v>
      </c>
      <c r="I390" s="70"/>
      <c r="J390" s="70" t="e">
        <f t="shared" si="174"/>
        <v>#REF!</v>
      </c>
      <c r="K390" s="70">
        <v>8400000</v>
      </c>
      <c r="L390" s="70" t="e">
        <f>#REF!+1400000+1400000+1400000</f>
        <v>#REF!</v>
      </c>
      <c r="M390" s="70" t="e">
        <f t="shared" si="175"/>
        <v>#REF!</v>
      </c>
      <c r="N390" s="70"/>
      <c r="O390" s="70"/>
      <c r="P390" s="70"/>
      <c r="Q390" s="70"/>
      <c r="R390" s="70"/>
      <c r="S390" s="70"/>
      <c r="T390" s="70"/>
      <c r="U390" s="70"/>
      <c r="V390" s="70"/>
      <c r="W390" s="70"/>
      <c r="X390" s="70"/>
      <c r="Y390" s="70"/>
      <c r="Z390" s="70">
        <f>G390-K390</f>
        <v>4200000</v>
      </c>
      <c r="AA390" s="70"/>
      <c r="AB390" s="52">
        <f t="shared" si="173"/>
        <v>4200000</v>
      </c>
      <c r="AC390" s="70"/>
      <c r="AD390" s="70"/>
      <c r="AE390" s="70"/>
      <c r="AF390" s="70"/>
      <c r="AG390" s="70"/>
      <c r="AH390" s="70"/>
      <c r="AI390" s="71"/>
      <c r="AJ390" s="377"/>
      <c r="AK390" s="284" t="e">
        <f t="shared" si="128"/>
        <v>#REF!</v>
      </c>
      <c r="AL390" s="164" t="e">
        <f t="shared" si="125"/>
        <v>#REF!</v>
      </c>
      <c r="AM390" s="284" t="e">
        <f t="shared" si="126"/>
        <v>#REF!</v>
      </c>
      <c r="AN390" s="232"/>
      <c r="AO390" s="232"/>
      <c r="AP390" s="232"/>
      <c r="AQ390" s="232"/>
      <c r="AR390" s="232"/>
      <c r="AS390" s="232"/>
      <c r="AU390" s="335" t="e">
        <f t="shared" si="169"/>
        <v>#REF!</v>
      </c>
      <c r="AV390" s="72" t="e">
        <f t="shared" si="167"/>
        <v>#REF!</v>
      </c>
      <c r="AW390" s="335" t="e">
        <f t="shared" si="129"/>
        <v>#REF!</v>
      </c>
      <c r="AX390" s="336" t="e">
        <f t="shared" si="131"/>
        <v>#REF!</v>
      </c>
      <c r="AY390" s="152" t="e">
        <f t="shared" si="127"/>
        <v>#REF!</v>
      </c>
    </row>
    <row r="391" spans="1:51" s="153" customFormat="1">
      <c r="A391" s="332"/>
      <c r="B391" s="333"/>
      <c r="C391" s="334"/>
      <c r="D391" s="334"/>
      <c r="E391" s="88" t="s">
        <v>31</v>
      </c>
      <c r="F391" s="71" t="s">
        <v>32</v>
      </c>
      <c r="G391" s="69">
        <v>2050000</v>
      </c>
      <c r="H391" s="69" t="e">
        <f>#REF!</f>
        <v>#REF!</v>
      </c>
      <c r="I391" s="70" t="e">
        <f>#REF!+286000</f>
        <v>#REF!</v>
      </c>
      <c r="J391" s="70" t="e">
        <f t="shared" si="174"/>
        <v>#REF!</v>
      </c>
      <c r="K391" s="70" t="e">
        <f>#REF!</f>
        <v>#REF!</v>
      </c>
      <c r="L391" s="70"/>
      <c r="M391" s="70" t="e">
        <f t="shared" si="175"/>
        <v>#REF!</v>
      </c>
      <c r="N391" s="70"/>
      <c r="O391" s="70"/>
      <c r="P391" s="70"/>
      <c r="Q391" s="70"/>
      <c r="R391" s="70"/>
      <c r="S391" s="70"/>
      <c r="T391" s="70"/>
      <c r="U391" s="70"/>
      <c r="V391" s="70"/>
      <c r="W391" s="70"/>
      <c r="X391" s="70"/>
      <c r="Y391" s="70"/>
      <c r="Z391" s="70" t="e">
        <f>G391-H391</f>
        <v>#REF!</v>
      </c>
      <c r="AA391" s="70"/>
      <c r="AB391" s="52" t="e">
        <f t="shared" si="173"/>
        <v>#REF!</v>
      </c>
      <c r="AC391" s="70"/>
      <c r="AD391" s="70"/>
      <c r="AE391" s="70"/>
      <c r="AF391" s="70"/>
      <c r="AG391" s="70"/>
      <c r="AH391" s="70"/>
      <c r="AI391" s="71"/>
      <c r="AJ391" s="377"/>
      <c r="AK391" s="284" t="e">
        <f t="shared" si="128"/>
        <v>#REF!</v>
      </c>
      <c r="AL391" s="164" t="e">
        <f t="shared" si="125"/>
        <v>#REF!</v>
      </c>
      <c r="AM391" s="284" t="e">
        <f t="shared" si="126"/>
        <v>#REF!</v>
      </c>
      <c r="AN391" s="232"/>
      <c r="AO391" s="232"/>
      <c r="AP391" s="232"/>
      <c r="AQ391" s="232"/>
      <c r="AR391" s="232"/>
      <c r="AS391" s="232"/>
      <c r="AU391" s="335" t="e">
        <f t="shared" si="169"/>
        <v>#REF!</v>
      </c>
      <c r="AV391" s="72" t="e">
        <f t="shared" si="167"/>
        <v>#REF!</v>
      </c>
      <c r="AW391" s="335" t="e">
        <f t="shared" si="129"/>
        <v>#REF!</v>
      </c>
      <c r="AX391" s="336" t="e">
        <f t="shared" si="131"/>
        <v>#REF!</v>
      </c>
      <c r="AY391" s="152" t="e">
        <f t="shared" si="127"/>
        <v>#REF!</v>
      </c>
    </row>
    <row r="392" spans="1:51" s="153" customFormat="1">
      <c r="A392" s="332"/>
      <c r="B392" s="333"/>
      <c r="C392" s="334"/>
      <c r="D392" s="334"/>
      <c r="E392" s="88" t="s">
        <v>59</v>
      </c>
      <c r="F392" s="71" t="s">
        <v>60</v>
      </c>
      <c r="G392" s="69">
        <v>3978000</v>
      </c>
      <c r="H392" s="69" t="e">
        <f>#REF!</f>
        <v>#REF!</v>
      </c>
      <c r="I392" s="70" t="e">
        <f>#REF!+783750</f>
        <v>#REF!</v>
      </c>
      <c r="J392" s="70" t="e">
        <f t="shared" si="174"/>
        <v>#REF!</v>
      </c>
      <c r="K392" s="70">
        <v>0</v>
      </c>
      <c r="L392" s="70"/>
      <c r="M392" s="70">
        <f t="shared" si="175"/>
        <v>0</v>
      </c>
      <c r="N392" s="70"/>
      <c r="O392" s="70"/>
      <c r="P392" s="70"/>
      <c r="Q392" s="70"/>
      <c r="R392" s="70"/>
      <c r="S392" s="70"/>
      <c r="T392" s="70"/>
      <c r="U392" s="70"/>
      <c r="V392" s="70"/>
      <c r="W392" s="70"/>
      <c r="X392" s="70"/>
      <c r="Y392" s="70"/>
      <c r="Z392" s="70" t="e">
        <f>G392-H392</f>
        <v>#REF!</v>
      </c>
      <c r="AA392" s="70"/>
      <c r="AB392" s="52" t="e">
        <f t="shared" si="173"/>
        <v>#REF!</v>
      </c>
      <c r="AC392" s="70"/>
      <c r="AD392" s="70"/>
      <c r="AE392" s="70"/>
      <c r="AF392" s="70"/>
      <c r="AG392" s="70"/>
      <c r="AH392" s="70"/>
      <c r="AI392" s="71"/>
      <c r="AJ392" s="377"/>
      <c r="AK392" s="284" t="e">
        <f t="shared" si="128"/>
        <v>#REF!</v>
      </c>
      <c r="AL392" s="164" t="e">
        <f t="shared" si="125"/>
        <v>#REF!</v>
      </c>
      <c r="AM392" s="284" t="e">
        <f t="shared" si="126"/>
        <v>#REF!</v>
      </c>
      <c r="AN392" s="232"/>
      <c r="AO392" s="232"/>
      <c r="AP392" s="232"/>
      <c r="AQ392" s="232"/>
      <c r="AR392" s="232"/>
      <c r="AS392" s="232"/>
      <c r="AU392" s="335" t="e">
        <f t="shared" si="169"/>
        <v>#REF!</v>
      </c>
      <c r="AV392" s="72" t="e">
        <f t="shared" si="167"/>
        <v>#REF!</v>
      </c>
      <c r="AW392" s="335" t="e">
        <f t="shared" si="129"/>
        <v>#REF!</v>
      </c>
      <c r="AX392" s="336" t="e">
        <f t="shared" si="131"/>
        <v>#REF!</v>
      </c>
      <c r="AY392" s="152" t="e">
        <f t="shared" si="127"/>
        <v>#REF!</v>
      </c>
    </row>
    <row r="393" spans="1:51" s="153" customFormat="1">
      <c r="A393" s="332"/>
      <c r="B393" s="333"/>
      <c r="C393" s="334"/>
      <c r="D393" s="334"/>
      <c r="E393" s="88" t="s">
        <v>125</v>
      </c>
      <c r="F393" s="71" t="s">
        <v>126</v>
      </c>
      <c r="G393" s="69">
        <v>5375000</v>
      </c>
      <c r="H393" s="69" t="e">
        <f>#REF!</f>
        <v>#REF!</v>
      </c>
      <c r="I393" s="70" t="e">
        <f>#REF!</f>
        <v>#REF!</v>
      </c>
      <c r="J393" s="70" t="e">
        <f t="shared" si="174"/>
        <v>#REF!</v>
      </c>
      <c r="K393" s="70">
        <f>2037500+487752</f>
        <v>2525252</v>
      </c>
      <c r="L393" s="70">
        <v>2037500</v>
      </c>
      <c r="M393" s="70">
        <f t="shared" si="175"/>
        <v>487752</v>
      </c>
      <c r="N393" s="70"/>
      <c r="O393" s="70"/>
      <c r="P393" s="70"/>
      <c r="Q393" s="70"/>
      <c r="R393" s="70"/>
      <c r="S393" s="70"/>
      <c r="T393" s="70"/>
      <c r="U393" s="70"/>
      <c r="V393" s="70"/>
      <c r="W393" s="70"/>
      <c r="X393" s="70"/>
      <c r="Y393" s="70"/>
      <c r="Z393" s="70" t="e">
        <f>G393-H393-K393</f>
        <v>#REF!</v>
      </c>
      <c r="AA393" s="70"/>
      <c r="AB393" s="52" t="e">
        <f t="shared" si="173"/>
        <v>#REF!</v>
      </c>
      <c r="AC393" s="70"/>
      <c r="AD393" s="70"/>
      <c r="AE393" s="70"/>
      <c r="AF393" s="70"/>
      <c r="AG393" s="70"/>
      <c r="AH393" s="70"/>
      <c r="AI393" s="71"/>
      <c r="AJ393" s="377"/>
      <c r="AK393" s="284" t="e">
        <f t="shared" si="128"/>
        <v>#REF!</v>
      </c>
      <c r="AL393" s="164" t="e">
        <f t="shared" si="125"/>
        <v>#REF!</v>
      </c>
      <c r="AM393" s="284" t="e">
        <f t="shared" si="126"/>
        <v>#REF!</v>
      </c>
      <c r="AN393" s="232"/>
      <c r="AO393" s="232"/>
      <c r="AP393" s="232"/>
      <c r="AQ393" s="232"/>
      <c r="AR393" s="232"/>
      <c r="AS393" s="232"/>
      <c r="AU393" s="335" t="e">
        <f t="shared" si="169"/>
        <v>#REF!</v>
      </c>
      <c r="AV393" s="72" t="e">
        <f t="shared" si="167"/>
        <v>#REF!</v>
      </c>
      <c r="AW393" s="335" t="e">
        <f t="shared" si="129"/>
        <v>#REF!</v>
      </c>
      <c r="AX393" s="336" t="e">
        <f t="shared" si="131"/>
        <v>#REF!</v>
      </c>
      <c r="AY393" s="152" t="e">
        <f t="shared" si="127"/>
        <v>#REF!</v>
      </c>
    </row>
    <row r="394" spans="1:51" s="153" customFormat="1">
      <c r="A394" s="332"/>
      <c r="B394" s="333"/>
      <c r="C394" s="334"/>
      <c r="D394" s="334"/>
      <c r="E394" s="88" t="s">
        <v>61</v>
      </c>
      <c r="F394" s="71" t="s">
        <v>62</v>
      </c>
      <c r="G394" s="69">
        <v>3437300</v>
      </c>
      <c r="H394" s="69" t="e">
        <f>#REF!</f>
        <v>#REF!</v>
      </c>
      <c r="I394" s="70"/>
      <c r="J394" s="70" t="e">
        <f t="shared" si="174"/>
        <v>#REF!</v>
      </c>
      <c r="K394" s="70">
        <v>2000000</v>
      </c>
      <c r="L394" s="70" t="e">
        <f>#REF!</f>
        <v>#REF!</v>
      </c>
      <c r="M394" s="70" t="e">
        <f t="shared" si="175"/>
        <v>#REF!</v>
      </c>
      <c r="N394" s="70"/>
      <c r="O394" s="70"/>
      <c r="P394" s="70"/>
      <c r="Q394" s="70"/>
      <c r="R394" s="70"/>
      <c r="S394" s="70"/>
      <c r="T394" s="70"/>
      <c r="U394" s="70"/>
      <c r="V394" s="70"/>
      <c r="W394" s="70"/>
      <c r="X394" s="70"/>
      <c r="Y394" s="70"/>
      <c r="Z394" s="70">
        <f>G394-K394</f>
        <v>1437300</v>
      </c>
      <c r="AA394" s="70"/>
      <c r="AB394" s="52">
        <f t="shared" si="173"/>
        <v>1437300</v>
      </c>
      <c r="AC394" s="70"/>
      <c r="AD394" s="70"/>
      <c r="AE394" s="70"/>
      <c r="AF394" s="70"/>
      <c r="AG394" s="70"/>
      <c r="AH394" s="70"/>
      <c r="AI394" s="71"/>
      <c r="AJ394" s="377"/>
      <c r="AK394" s="284" t="e">
        <f t="shared" si="128"/>
        <v>#REF!</v>
      </c>
      <c r="AL394" s="164" t="e">
        <f t="shared" si="125"/>
        <v>#REF!</v>
      </c>
      <c r="AM394" s="284" t="e">
        <f t="shared" si="126"/>
        <v>#REF!</v>
      </c>
      <c r="AN394" s="232"/>
      <c r="AO394" s="232"/>
      <c r="AP394" s="232"/>
      <c r="AQ394" s="232"/>
      <c r="AR394" s="232"/>
      <c r="AS394" s="232"/>
      <c r="AU394" s="335" t="e">
        <f t="shared" si="169"/>
        <v>#REF!</v>
      </c>
      <c r="AV394" s="72" t="e">
        <f t="shared" si="167"/>
        <v>#REF!</v>
      </c>
      <c r="AW394" s="335" t="e">
        <f t="shared" si="129"/>
        <v>#REF!</v>
      </c>
      <c r="AX394" s="336" t="e">
        <f t="shared" si="131"/>
        <v>#REF!</v>
      </c>
      <c r="AY394" s="152" t="e">
        <f t="shared" si="127"/>
        <v>#REF!</v>
      </c>
    </row>
    <row r="395" spans="1:51" s="40" customFormat="1">
      <c r="A395" s="34"/>
      <c r="B395" s="35"/>
      <c r="C395" s="36"/>
      <c r="D395" s="36"/>
      <c r="E395" s="37"/>
      <c r="F395" s="71"/>
      <c r="G395" s="69"/>
      <c r="H395" s="69"/>
      <c r="I395" s="70"/>
      <c r="J395" s="70"/>
      <c r="K395" s="70"/>
      <c r="L395" s="70"/>
      <c r="M395" s="70"/>
      <c r="N395" s="70"/>
      <c r="O395" s="39"/>
      <c r="P395" s="39"/>
      <c r="Q395" s="39"/>
      <c r="R395" s="39"/>
      <c r="S395" s="39"/>
      <c r="T395" s="39"/>
      <c r="U395" s="39"/>
      <c r="V395" s="39"/>
      <c r="W395" s="39"/>
      <c r="X395" s="39"/>
      <c r="Y395" s="39"/>
      <c r="Z395" s="39"/>
      <c r="AA395" s="39"/>
      <c r="AB395" s="39"/>
      <c r="AC395" s="39"/>
      <c r="AD395" s="39"/>
      <c r="AE395" s="39"/>
      <c r="AF395" s="39"/>
      <c r="AG395" s="39"/>
      <c r="AH395" s="39"/>
      <c r="AI395" s="38"/>
      <c r="AJ395" s="377">
        <f t="shared" ref="AJ395:AJ416" si="176">I395+L395</f>
        <v>0</v>
      </c>
      <c r="AK395" s="284">
        <f t="shared" si="128"/>
        <v>0</v>
      </c>
      <c r="AL395" s="164" t="b">
        <f t="shared" si="125"/>
        <v>1</v>
      </c>
      <c r="AM395" s="284">
        <f t="shared" si="126"/>
        <v>0</v>
      </c>
      <c r="AN395" s="232"/>
      <c r="AO395" s="232"/>
      <c r="AP395" s="232"/>
      <c r="AQ395" s="232"/>
      <c r="AR395" s="232"/>
      <c r="AS395" s="232"/>
      <c r="AT395" s="153"/>
      <c r="AU395" s="41"/>
      <c r="AV395" s="42"/>
      <c r="AW395" s="96">
        <f t="shared" si="129"/>
        <v>0</v>
      </c>
      <c r="AX395" s="118">
        <f t="shared" si="131"/>
        <v>0</v>
      </c>
      <c r="AY395" s="152" t="b">
        <f t="shared" si="127"/>
        <v>1</v>
      </c>
    </row>
    <row r="396" spans="1:51" s="40" customFormat="1">
      <c r="A396" s="175"/>
      <c r="B396" s="176"/>
      <c r="C396" s="176"/>
      <c r="D396" s="176"/>
      <c r="E396" s="176"/>
      <c r="F396" s="177"/>
      <c r="G396" s="178"/>
      <c r="H396" s="178"/>
      <c r="I396" s="179"/>
      <c r="J396" s="179"/>
      <c r="K396" s="179"/>
      <c r="L396" s="179"/>
      <c r="M396" s="179"/>
      <c r="N396" s="179"/>
      <c r="O396" s="180"/>
      <c r="P396" s="180"/>
      <c r="Q396" s="180"/>
      <c r="R396" s="180"/>
      <c r="S396" s="180"/>
      <c r="T396" s="180"/>
      <c r="U396" s="180"/>
      <c r="V396" s="180"/>
      <c r="W396" s="180"/>
      <c r="X396" s="180"/>
      <c r="Y396" s="180"/>
      <c r="Z396" s="180"/>
      <c r="AA396" s="180"/>
      <c r="AB396" s="180"/>
      <c r="AC396" s="180"/>
      <c r="AD396" s="180"/>
      <c r="AE396" s="180"/>
      <c r="AF396" s="180"/>
      <c r="AG396" s="180"/>
      <c r="AH396" s="180"/>
      <c r="AI396" s="176"/>
      <c r="AJ396" s="377">
        <f t="shared" si="176"/>
        <v>0</v>
      </c>
      <c r="AK396" s="284">
        <f t="shared" si="128"/>
        <v>0</v>
      </c>
      <c r="AL396" s="164" t="b">
        <f t="shared" si="125"/>
        <v>1</v>
      </c>
      <c r="AM396" s="284">
        <f t="shared" si="126"/>
        <v>0</v>
      </c>
      <c r="AN396" s="232"/>
      <c r="AO396" s="232"/>
      <c r="AP396" s="232"/>
      <c r="AQ396" s="232"/>
      <c r="AR396" s="232"/>
      <c r="AS396" s="232"/>
      <c r="AT396" s="153"/>
      <c r="AU396" s="41"/>
      <c r="AV396" s="42"/>
      <c r="AW396" s="96">
        <f t="shared" si="129"/>
        <v>0</v>
      </c>
      <c r="AX396" s="118">
        <f t="shared" si="131"/>
        <v>0</v>
      </c>
      <c r="AY396" s="152" t="b">
        <f t="shared" si="127"/>
        <v>1</v>
      </c>
    </row>
    <row r="397" spans="1:51" s="40" customFormat="1">
      <c r="A397" s="231"/>
      <c r="B397" s="44"/>
      <c r="C397" s="44"/>
      <c r="D397" s="44"/>
      <c r="E397" s="44"/>
      <c r="F397" s="232"/>
      <c r="G397" s="233"/>
      <c r="H397" s="293">
        <f>I397+3200000</f>
        <v>24266600</v>
      </c>
      <c r="I397" s="294">
        <v>21066600</v>
      </c>
      <c r="J397" s="294" t="e">
        <f>I410+L410</f>
        <v>#REF!</v>
      </c>
      <c r="K397" s="294"/>
      <c r="L397" s="294">
        <v>3200000</v>
      </c>
      <c r="M397" s="294">
        <f>L397-1333400</f>
        <v>1866600</v>
      </c>
      <c r="N397" s="294">
        <f>L397-M397</f>
        <v>1333400</v>
      </c>
      <c r="O397" s="235"/>
      <c r="P397" s="235"/>
      <c r="Q397" s="235"/>
      <c r="R397" s="235"/>
      <c r="S397" s="235"/>
      <c r="T397" s="235"/>
      <c r="U397" s="235"/>
      <c r="V397" s="235"/>
      <c r="W397" s="235"/>
      <c r="X397" s="235"/>
      <c r="Y397" s="235"/>
      <c r="Z397" s="235"/>
      <c r="AA397" s="235"/>
      <c r="AB397" s="235"/>
      <c r="AC397" s="235"/>
      <c r="AD397" s="235"/>
      <c r="AE397" s="235"/>
      <c r="AF397" s="235"/>
      <c r="AG397" s="235"/>
      <c r="AH397" s="235"/>
      <c r="AI397" s="44"/>
      <c r="AJ397" s="377">
        <f t="shared" si="176"/>
        <v>24266600</v>
      </c>
      <c r="AK397" s="284">
        <f t="shared" si="128"/>
        <v>25600000</v>
      </c>
      <c r="AL397" s="164" t="b">
        <f t="shared" si="125"/>
        <v>0</v>
      </c>
      <c r="AM397" s="284">
        <f t="shared" si="126"/>
        <v>-25600000</v>
      </c>
      <c r="AN397" s="232"/>
      <c r="AO397" s="232"/>
      <c r="AP397" s="232"/>
      <c r="AQ397" s="232"/>
      <c r="AR397" s="232"/>
      <c r="AS397" s="232"/>
      <c r="AT397" s="153"/>
      <c r="AU397" s="41"/>
      <c r="AV397" s="42"/>
      <c r="AW397" s="96">
        <f t="shared" si="129"/>
        <v>24266600</v>
      </c>
      <c r="AX397" s="118">
        <f t="shared" si="131"/>
        <v>25600000</v>
      </c>
      <c r="AY397" s="152" t="b">
        <f t="shared" si="127"/>
        <v>0</v>
      </c>
    </row>
    <row r="398" spans="1:51" s="40" customFormat="1">
      <c r="A398" s="181"/>
      <c r="B398" s="182"/>
      <c r="C398" s="182"/>
      <c r="D398" s="182"/>
      <c r="E398" s="182"/>
      <c r="F398" s="183"/>
      <c r="G398" s="184"/>
      <c r="H398" s="184"/>
      <c r="I398" s="185"/>
      <c r="J398" s="185"/>
      <c r="K398" s="185"/>
      <c r="L398" s="185"/>
      <c r="M398" s="185"/>
      <c r="N398" s="185"/>
      <c r="O398" s="186"/>
      <c r="P398" s="186"/>
      <c r="Q398" s="186"/>
      <c r="R398" s="186"/>
      <c r="S398" s="186"/>
      <c r="T398" s="186"/>
      <c r="U398" s="186" t="e">
        <f>10000000-I414</f>
        <v>#REF!</v>
      </c>
      <c r="V398" s="186"/>
      <c r="W398" s="186"/>
      <c r="X398" s="186"/>
      <c r="Y398" s="186"/>
      <c r="Z398" s="186"/>
      <c r="AA398" s="186"/>
      <c r="AB398" s="186"/>
      <c r="AC398" s="186"/>
      <c r="AD398" s="186"/>
      <c r="AE398" s="186"/>
      <c r="AF398" s="186"/>
      <c r="AG398" s="186"/>
      <c r="AH398" s="186"/>
      <c r="AI398" s="182"/>
      <c r="AJ398" s="377">
        <f t="shared" si="176"/>
        <v>0</v>
      </c>
      <c r="AK398" s="284">
        <f t="shared" si="128"/>
        <v>0</v>
      </c>
      <c r="AL398" s="164" t="b">
        <f t="shared" si="125"/>
        <v>1</v>
      </c>
      <c r="AM398" s="284">
        <f t="shared" si="126"/>
        <v>0</v>
      </c>
      <c r="AN398" s="232"/>
      <c r="AO398" s="232"/>
      <c r="AP398" s="232"/>
      <c r="AQ398" s="232"/>
      <c r="AR398" s="232"/>
      <c r="AS398" s="232"/>
      <c r="AT398" s="153"/>
      <c r="AU398" s="41"/>
      <c r="AV398" s="42"/>
      <c r="AW398" s="96" t="e">
        <f t="shared" si="129"/>
        <v>#REF!</v>
      </c>
      <c r="AX398" s="118">
        <f t="shared" si="131"/>
        <v>0</v>
      </c>
      <c r="AY398" s="152" t="b">
        <f t="shared" si="127"/>
        <v>1</v>
      </c>
    </row>
    <row r="399" spans="1:51" s="3" customFormat="1">
      <c r="A399" s="632" t="s">
        <v>0</v>
      </c>
      <c r="B399" s="632" t="s">
        <v>1</v>
      </c>
      <c r="C399" s="632"/>
      <c r="D399" s="632"/>
      <c r="E399" s="632"/>
      <c r="F399" s="632" t="s">
        <v>3</v>
      </c>
      <c r="G399" s="632" t="s">
        <v>4</v>
      </c>
      <c r="H399" s="637" t="s">
        <v>229</v>
      </c>
      <c r="I399" s="638"/>
      <c r="J399" s="638"/>
      <c r="K399" s="638"/>
      <c r="L399" s="638"/>
      <c r="M399" s="638"/>
      <c r="N399" s="638"/>
      <c r="O399" s="638"/>
      <c r="P399" s="638"/>
      <c r="Q399" s="638"/>
      <c r="R399" s="638"/>
      <c r="S399" s="638"/>
      <c r="T399" s="638"/>
      <c r="U399" s="638"/>
      <c r="V399" s="638"/>
      <c r="W399" s="638"/>
      <c r="X399" s="638"/>
      <c r="Y399" s="638"/>
      <c r="Z399" s="638"/>
      <c r="AA399" s="638"/>
      <c r="AB399" s="638"/>
      <c r="AC399" s="638"/>
      <c r="AD399" s="638"/>
      <c r="AE399" s="638"/>
      <c r="AF399" s="638"/>
      <c r="AG399" s="638"/>
      <c r="AH399" s="639"/>
      <c r="AI399" s="632" t="s">
        <v>11</v>
      </c>
      <c r="AJ399" s="377">
        <f t="shared" si="176"/>
        <v>0</v>
      </c>
      <c r="AK399" s="284" t="e">
        <f t="shared" si="128"/>
        <v>#VALUE!</v>
      </c>
      <c r="AL399" s="164" t="e">
        <f t="shared" si="125"/>
        <v>#VALUE!</v>
      </c>
      <c r="AM399" s="284" t="e">
        <f t="shared" si="126"/>
        <v>#VALUE!</v>
      </c>
      <c r="AN399" s="311"/>
      <c r="AO399" s="311"/>
      <c r="AP399" s="311"/>
      <c r="AQ399" s="311"/>
      <c r="AR399" s="311"/>
      <c r="AS399" s="311"/>
      <c r="AT399" s="152"/>
      <c r="AW399" s="96">
        <f t="shared" si="129"/>
        <v>0</v>
      </c>
      <c r="AX399" s="118" t="e">
        <f t="shared" si="131"/>
        <v>#VALUE!</v>
      </c>
      <c r="AY399" s="152" t="e">
        <f t="shared" si="127"/>
        <v>#VALUE!</v>
      </c>
    </row>
    <row r="400" spans="1:51" s="3" customFormat="1">
      <c r="A400" s="633"/>
      <c r="B400" s="633"/>
      <c r="C400" s="633"/>
      <c r="D400" s="633"/>
      <c r="E400" s="633"/>
      <c r="F400" s="633"/>
      <c r="G400" s="633"/>
      <c r="H400" s="634" t="s">
        <v>5</v>
      </c>
      <c r="I400" s="635"/>
      <c r="J400" s="636"/>
      <c r="K400" s="634" t="s">
        <v>6</v>
      </c>
      <c r="L400" s="635"/>
      <c r="M400" s="636"/>
      <c r="N400" s="634" t="s">
        <v>7</v>
      </c>
      <c r="O400" s="635"/>
      <c r="P400" s="636"/>
      <c r="Q400" s="634" t="s">
        <v>8</v>
      </c>
      <c r="R400" s="635"/>
      <c r="S400" s="636"/>
      <c r="T400" s="634" t="s">
        <v>9</v>
      </c>
      <c r="U400" s="635"/>
      <c r="V400" s="636"/>
      <c r="W400" s="637" t="s">
        <v>10</v>
      </c>
      <c r="X400" s="638"/>
      <c r="Y400" s="639"/>
      <c r="Z400" s="634" t="s">
        <v>240</v>
      </c>
      <c r="AA400" s="635"/>
      <c r="AB400" s="636"/>
      <c r="AC400" s="637" t="s">
        <v>241</v>
      </c>
      <c r="AD400" s="638"/>
      <c r="AE400" s="639"/>
      <c r="AF400" s="634" t="s">
        <v>246</v>
      </c>
      <c r="AG400" s="635"/>
      <c r="AH400" s="636"/>
      <c r="AI400" s="633"/>
      <c r="AJ400" s="377">
        <f t="shared" si="176"/>
        <v>0</v>
      </c>
      <c r="AK400" s="284" t="e">
        <f>H400+K400+N400+Q400+T400+#REF!+#REF!+#REF!+AF400</f>
        <v>#VALUE!</v>
      </c>
      <c r="AL400" s="164" t="e">
        <f t="shared" si="125"/>
        <v>#VALUE!</v>
      </c>
      <c r="AM400" s="284" t="e">
        <f t="shared" si="126"/>
        <v>#VALUE!</v>
      </c>
      <c r="AN400" s="311"/>
      <c r="AO400" s="311"/>
      <c r="AP400" s="311"/>
      <c r="AQ400" s="311"/>
      <c r="AR400" s="311"/>
      <c r="AS400" s="311"/>
      <c r="AT400" s="152"/>
      <c r="AW400" s="96" t="e">
        <f>I400+L400+O400+R400+U400+W400</f>
        <v>#VALUE!</v>
      </c>
      <c r="AX400" s="118" t="e">
        <f>H400+K400+N400+Q400+T400+#REF!</f>
        <v>#VALUE!</v>
      </c>
      <c r="AY400" s="152" t="e">
        <f t="shared" si="127"/>
        <v>#VALUE!</v>
      </c>
    </row>
    <row r="401" spans="1:51">
      <c r="A401" s="142"/>
      <c r="B401" s="143"/>
      <c r="C401" s="144"/>
      <c r="D401" s="144"/>
      <c r="E401" s="145"/>
      <c r="F401" s="146"/>
      <c r="G401" s="146"/>
      <c r="H401" s="402" t="s">
        <v>237</v>
      </c>
      <c r="I401" s="141" t="s">
        <v>238</v>
      </c>
      <c r="J401" s="403" t="s">
        <v>235</v>
      </c>
      <c r="K401" s="402" t="s">
        <v>237</v>
      </c>
      <c r="L401" s="141" t="s">
        <v>238</v>
      </c>
      <c r="M401" s="403" t="s">
        <v>235</v>
      </c>
      <c r="N401" s="402" t="s">
        <v>237</v>
      </c>
      <c r="O401" s="141" t="s">
        <v>238</v>
      </c>
      <c r="P401" s="403" t="s">
        <v>235</v>
      </c>
      <c r="Q401" s="402" t="s">
        <v>237</v>
      </c>
      <c r="R401" s="141" t="s">
        <v>238</v>
      </c>
      <c r="S401" s="403" t="s">
        <v>235</v>
      </c>
      <c r="T401" s="402" t="s">
        <v>237</v>
      </c>
      <c r="U401" s="141" t="s">
        <v>238</v>
      </c>
      <c r="V401" s="403" t="s">
        <v>235</v>
      </c>
      <c r="W401" s="402" t="s">
        <v>237</v>
      </c>
      <c r="X401" s="141" t="s">
        <v>238</v>
      </c>
      <c r="Y401" s="403" t="s">
        <v>235</v>
      </c>
      <c r="Z401" s="402" t="s">
        <v>237</v>
      </c>
      <c r="AA401" s="141" t="s">
        <v>238</v>
      </c>
      <c r="AB401" s="403" t="s">
        <v>235</v>
      </c>
      <c r="AC401" s="402" t="s">
        <v>237</v>
      </c>
      <c r="AD401" s="141" t="s">
        <v>238</v>
      </c>
      <c r="AE401" s="403" t="s">
        <v>235</v>
      </c>
      <c r="AF401" s="402" t="s">
        <v>237</v>
      </c>
      <c r="AG401" s="141" t="s">
        <v>238</v>
      </c>
      <c r="AH401" s="403" t="s">
        <v>235</v>
      </c>
      <c r="AI401" s="146"/>
      <c r="AJ401" s="377" t="e">
        <f t="shared" si="176"/>
        <v>#VALUE!</v>
      </c>
      <c r="AK401" s="284" t="e">
        <f t="shared" si="128"/>
        <v>#VALUE!</v>
      </c>
      <c r="AL401" s="164" t="e">
        <f t="shared" si="125"/>
        <v>#VALUE!</v>
      </c>
      <c r="AM401" s="284" t="e">
        <f t="shared" si="126"/>
        <v>#VALUE!</v>
      </c>
      <c r="AN401" s="278"/>
      <c r="AO401" s="278"/>
      <c r="AP401" s="278"/>
      <c r="AQ401" s="278"/>
      <c r="AR401" s="278"/>
      <c r="AS401" s="278"/>
      <c r="AW401" s="96" t="e">
        <f t="shared" si="129"/>
        <v>#VALUE!</v>
      </c>
      <c r="AX401" s="118" t="e">
        <f t="shared" si="131"/>
        <v>#VALUE!</v>
      </c>
      <c r="AY401" s="152" t="e">
        <f t="shared" si="127"/>
        <v>#VALUE!</v>
      </c>
    </row>
    <row r="402" spans="1:51">
      <c r="A402" s="147"/>
      <c r="B402" s="148"/>
      <c r="C402" s="149"/>
      <c r="D402" s="149"/>
      <c r="E402" s="150"/>
      <c r="F402" s="151"/>
      <c r="G402" s="151"/>
      <c r="H402" s="151"/>
      <c r="I402" s="151"/>
      <c r="J402" s="151"/>
      <c r="K402" s="151"/>
      <c r="L402" s="151"/>
      <c r="M402" s="151"/>
      <c r="N402" s="151"/>
      <c r="O402" s="151"/>
      <c r="P402" s="151"/>
      <c r="Q402" s="151"/>
      <c r="R402" s="151"/>
      <c r="S402" s="151"/>
      <c r="T402" s="151"/>
      <c r="U402" s="151"/>
      <c r="V402" s="151"/>
      <c r="W402" s="151"/>
      <c r="X402" s="151"/>
      <c r="Y402" s="151"/>
      <c r="Z402" s="151"/>
      <c r="AA402" s="151"/>
      <c r="AB402" s="151"/>
      <c r="AC402" s="151"/>
      <c r="AD402" s="151"/>
      <c r="AE402" s="151"/>
      <c r="AF402" s="151"/>
      <c r="AG402" s="151"/>
      <c r="AH402" s="151"/>
      <c r="AI402" s="151"/>
      <c r="AJ402" s="377">
        <f t="shared" si="176"/>
        <v>0</v>
      </c>
      <c r="AK402" s="284">
        <f t="shared" si="128"/>
        <v>0</v>
      </c>
      <c r="AL402" s="164" t="b">
        <f t="shared" si="125"/>
        <v>1</v>
      </c>
      <c r="AM402" s="284">
        <f t="shared" si="126"/>
        <v>0</v>
      </c>
      <c r="AN402" s="278"/>
      <c r="AO402" s="278"/>
      <c r="AP402" s="278"/>
      <c r="AQ402" s="278"/>
      <c r="AR402" s="278"/>
      <c r="AS402" s="278"/>
      <c r="AV402" s="42" t="b">
        <f t="shared" ref="AV402" si="177">G402=AU402</f>
        <v>1</v>
      </c>
      <c r="AW402" s="96">
        <f t="shared" si="129"/>
        <v>0</v>
      </c>
      <c r="AX402" s="118">
        <f t="shared" si="131"/>
        <v>0</v>
      </c>
      <c r="AY402" s="152" t="b">
        <f t="shared" si="127"/>
        <v>1</v>
      </c>
    </row>
    <row r="403" spans="1:51" s="16" customFormat="1">
      <c r="A403" s="26">
        <v>5</v>
      </c>
      <c r="B403" s="653" t="s">
        <v>128</v>
      </c>
      <c r="C403" s="654"/>
      <c r="D403" s="654"/>
      <c r="E403" s="655"/>
      <c r="F403" s="30" t="s">
        <v>160</v>
      </c>
      <c r="G403" s="17" t="e">
        <f>G404</f>
        <v>#REF!</v>
      </c>
      <c r="H403" s="17" t="e">
        <f t="shared" ref="H403:AH403" si="178">H404</f>
        <v>#REF!</v>
      </c>
      <c r="I403" s="17" t="e">
        <f t="shared" si="178"/>
        <v>#REF!</v>
      </c>
      <c r="J403" s="17" t="e">
        <f t="shared" si="178"/>
        <v>#REF!</v>
      </c>
      <c r="K403" s="17" t="e">
        <f t="shared" si="178"/>
        <v>#REF!</v>
      </c>
      <c r="L403" s="17" t="e">
        <f t="shared" si="178"/>
        <v>#REF!</v>
      </c>
      <c r="M403" s="17" t="e">
        <f t="shared" si="178"/>
        <v>#REF!</v>
      </c>
      <c r="N403" s="17">
        <f t="shared" si="178"/>
        <v>0</v>
      </c>
      <c r="O403" s="17">
        <f t="shared" si="178"/>
        <v>0</v>
      </c>
      <c r="P403" s="17">
        <f t="shared" si="178"/>
        <v>0</v>
      </c>
      <c r="Q403" s="17">
        <f t="shared" si="178"/>
        <v>0</v>
      </c>
      <c r="R403" s="17">
        <f t="shared" si="178"/>
        <v>0</v>
      </c>
      <c r="S403" s="17">
        <f t="shared" si="178"/>
        <v>0</v>
      </c>
      <c r="T403" s="17">
        <f t="shared" si="178"/>
        <v>0</v>
      </c>
      <c r="U403" s="17">
        <f t="shared" si="178"/>
        <v>0</v>
      </c>
      <c r="V403" s="17">
        <f t="shared" si="178"/>
        <v>0</v>
      </c>
      <c r="W403" s="17">
        <f t="shared" si="178"/>
        <v>0</v>
      </c>
      <c r="X403" s="17">
        <f t="shared" si="178"/>
        <v>0</v>
      </c>
      <c r="Y403" s="17">
        <f t="shared" si="178"/>
        <v>0</v>
      </c>
      <c r="Z403" s="17" t="e">
        <f t="shared" si="178"/>
        <v>#REF!</v>
      </c>
      <c r="AA403" s="17">
        <f t="shared" si="178"/>
        <v>0</v>
      </c>
      <c r="AB403" s="17">
        <f t="shared" si="178"/>
        <v>9600000</v>
      </c>
      <c r="AC403" s="17">
        <f t="shared" si="178"/>
        <v>0</v>
      </c>
      <c r="AD403" s="17">
        <f t="shared" si="178"/>
        <v>0</v>
      </c>
      <c r="AE403" s="17">
        <f t="shared" si="178"/>
        <v>0</v>
      </c>
      <c r="AF403" s="17">
        <f t="shared" si="178"/>
        <v>0</v>
      </c>
      <c r="AG403" s="17">
        <f t="shared" si="178"/>
        <v>0</v>
      </c>
      <c r="AH403" s="17">
        <f t="shared" si="178"/>
        <v>0</v>
      </c>
      <c r="AI403" s="15"/>
      <c r="AJ403" s="377" t="e">
        <f t="shared" si="176"/>
        <v>#REF!</v>
      </c>
      <c r="AK403" s="284" t="e">
        <f t="shared" si="128"/>
        <v>#REF!</v>
      </c>
      <c r="AL403" s="164" t="e">
        <f t="shared" si="125"/>
        <v>#REF!</v>
      </c>
      <c r="AM403" s="284" t="e">
        <f t="shared" si="126"/>
        <v>#REF!</v>
      </c>
      <c r="AN403" s="221"/>
      <c r="AO403" s="221"/>
      <c r="AP403" s="221"/>
      <c r="AQ403" s="221"/>
      <c r="AR403" s="221"/>
      <c r="AS403" s="221"/>
      <c r="AT403" s="25"/>
      <c r="AU403" s="104" t="e">
        <f t="shared" si="169"/>
        <v>#REF!</v>
      </c>
      <c r="AV403" s="105" t="e">
        <f t="shared" si="167"/>
        <v>#REF!</v>
      </c>
      <c r="AW403" s="96" t="e">
        <f t="shared" si="129"/>
        <v>#REF!</v>
      </c>
      <c r="AX403" s="118" t="e">
        <f t="shared" si="131"/>
        <v>#REF!</v>
      </c>
      <c r="AY403" s="152" t="e">
        <f t="shared" si="127"/>
        <v>#REF!</v>
      </c>
    </row>
    <row r="404" spans="1:51" s="110" customFormat="1">
      <c r="A404" s="119"/>
      <c r="B404" s="108" t="s">
        <v>22</v>
      </c>
      <c r="C404" s="630" t="s">
        <v>127</v>
      </c>
      <c r="D404" s="651"/>
      <c r="E404" s="652"/>
      <c r="F404" s="94" t="s">
        <v>129</v>
      </c>
      <c r="G404" s="116" t="e">
        <f>G407+G405</f>
        <v>#REF!</v>
      </c>
      <c r="H404" s="116" t="e">
        <f t="shared" ref="H404:AH404" si="179">H407+H405</f>
        <v>#REF!</v>
      </c>
      <c r="I404" s="116" t="e">
        <f t="shared" si="179"/>
        <v>#REF!</v>
      </c>
      <c r="J404" s="116" t="e">
        <f t="shared" si="179"/>
        <v>#REF!</v>
      </c>
      <c r="K404" s="116" t="e">
        <f t="shared" si="179"/>
        <v>#REF!</v>
      </c>
      <c r="L404" s="116" t="e">
        <f t="shared" si="179"/>
        <v>#REF!</v>
      </c>
      <c r="M404" s="116" t="e">
        <f t="shared" si="179"/>
        <v>#REF!</v>
      </c>
      <c r="N404" s="116">
        <f t="shared" si="179"/>
        <v>0</v>
      </c>
      <c r="O404" s="116">
        <f t="shared" si="179"/>
        <v>0</v>
      </c>
      <c r="P404" s="116">
        <f t="shared" si="179"/>
        <v>0</v>
      </c>
      <c r="Q404" s="116">
        <f t="shared" si="179"/>
        <v>0</v>
      </c>
      <c r="R404" s="116">
        <f t="shared" si="179"/>
        <v>0</v>
      </c>
      <c r="S404" s="116">
        <f t="shared" si="179"/>
        <v>0</v>
      </c>
      <c r="T404" s="116">
        <f t="shared" si="179"/>
        <v>0</v>
      </c>
      <c r="U404" s="116">
        <f t="shared" si="179"/>
        <v>0</v>
      </c>
      <c r="V404" s="116">
        <f t="shared" si="179"/>
        <v>0</v>
      </c>
      <c r="W404" s="116">
        <f t="shared" si="179"/>
        <v>0</v>
      </c>
      <c r="X404" s="116">
        <f t="shared" si="179"/>
        <v>0</v>
      </c>
      <c r="Y404" s="116">
        <f t="shared" si="179"/>
        <v>0</v>
      </c>
      <c r="Z404" s="116" t="e">
        <f t="shared" si="179"/>
        <v>#REF!</v>
      </c>
      <c r="AA404" s="116">
        <f t="shared" si="179"/>
        <v>0</v>
      </c>
      <c r="AB404" s="116">
        <f t="shared" si="179"/>
        <v>9600000</v>
      </c>
      <c r="AC404" s="116">
        <f t="shared" si="179"/>
        <v>0</v>
      </c>
      <c r="AD404" s="116">
        <f t="shared" si="179"/>
        <v>0</v>
      </c>
      <c r="AE404" s="116">
        <f t="shared" si="179"/>
        <v>0</v>
      </c>
      <c r="AF404" s="116">
        <f t="shared" si="179"/>
        <v>0</v>
      </c>
      <c r="AG404" s="116">
        <f t="shared" si="179"/>
        <v>0</v>
      </c>
      <c r="AH404" s="116">
        <f t="shared" si="179"/>
        <v>0</v>
      </c>
      <c r="AI404" s="94"/>
      <c r="AJ404" s="377" t="e">
        <f t="shared" si="176"/>
        <v>#REF!</v>
      </c>
      <c r="AK404" s="284" t="e">
        <f t="shared" si="128"/>
        <v>#REF!</v>
      </c>
      <c r="AL404" s="164" t="e">
        <f t="shared" si="125"/>
        <v>#REF!</v>
      </c>
      <c r="AM404" s="284" t="e">
        <f t="shared" si="126"/>
        <v>#REF!</v>
      </c>
      <c r="AN404" s="221"/>
      <c r="AO404" s="221"/>
      <c r="AP404" s="221"/>
      <c r="AQ404" s="221"/>
      <c r="AR404" s="221"/>
      <c r="AS404" s="221"/>
      <c r="AT404" s="236"/>
      <c r="AU404" s="118" t="e">
        <f t="shared" si="169"/>
        <v>#REF!</v>
      </c>
      <c r="AV404" s="110" t="e">
        <f t="shared" si="167"/>
        <v>#REF!</v>
      </c>
      <c r="AW404" s="96" t="e">
        <f t="shared" si="129"/>
        <v>#REF!</v>
      </c>
      <c r="AX404" s="118" t="e">
        <f t="shared" si="131"/>
        <v>#REF!</v>
      </c>
      <c r="AY404" s="152" t="e">
        <f t="shared" si="127"/>
        <v>#REF!</v>
      </c>
    </row>
    <row r="405" spans="1:51" s="25" customFormat="1">
      <c r="A405" s="29"/>
      <c r="B405" s="353"/>
      <c r="C405" s="20"/>
      <c r="D405" s="656" t="s">
        <v>14</v>
      </c>
      <c r="E405" s="657"/>
      <c r="F405" s="51" t="s">
        <v>131</v>
      </c>
      <c r="G405" s="24">
        <f>G406</f>
        <v>9600000</v>
      </c>
      <c r="H405" s="24">
        <f t="shared" ref="H405:AI405" si="180">H406</f>
        <v>0</v>
      </c>
      <c r="I405" s="24">
        <f t="shared" si="180"/>
        <v>0</v>
      </c>
      <c r="J405" s="24">
        <f t="shared" si="180"/>
        <v>0</v>
      </c>
      <c r="K405" s="24">
        <f t="shared" si="180"/>
        <v>0</v>
      </c>
      <c r="L405" s="24">
        <f t="shared" si="180"/>
        <v>0</v>
      </c>
      <c r="M405" s="24">
        <f t="shared" si="180"/>
        <v>0</v>
      </c>
      <c r="N405" s="24">
        <f t="shared" si="180"/>
        <v>0</v>
      </c>
      <c r="O405" s="24">
        <f t="shared" si="180"/>
        <v>0</v>
      </c>
      <c r="P405" s="24">
        <f t="shared" si="180"/>
        <v>0</v>
      </c>
      <c r="Q405" s="24">
        <f t="shared" si="180"/>
        <v>0</v>
      </c>
      <c r="R405" s="24">
        <f t="shared" si="180"/>
        <v>0</v>
      </c>
      <c r="S405" s="24">
        <f t="shared" si="180"/>
        <v>0</v>
      </c>
      <c r="T405" s="24">
        <f t="shared" si="180"/>
        <v>0</v>
      </c>
      <c r="U405" s="24">
        <f t="shared" si="180"/>
        <v>0</v>
      </c>
      <c r="V405" s="24">
        <f t="shared" si="180"/>
        <v>0</v>
      </c>
      <c r="W405" s="24">
        <f t="shared" si="180"/>
        <v>0</v>
      </c>
      <c r="X405" s="24">
        <f t="shared" si="180"/>
        <v>0</v>
      </c>
      <c r="Y405" s="24">
        <f t="shared" si="180"/>
        <v>0</v>
      </c>
      <c r="Z405" s="24">
        <f t="shared" si="180"/>
        <v>9600000</v>
      </c>
      <c r="AA405" s="24">
        <f t="shared" si="180"/>
        <v>0</v>
      </c>
      <c r="AB405" s="24">
        <f t="shared" si="180"/>
        <v>9600000</v>
      </c>
      <c r="AC405" s="24">
        <f t="shared" si="180"/>
        <v>0</v>
      </c>
      <c r="AD405" s="24">
        <f t="shared" si="180"/>
        <v>0</v>
      </c>
      <c r="AE405" s="24">
        <f t="shared" si="180"/>
        <v>0</v>
      </c>
      <c r="AF405" s="24">
        <f t="shared" si="180"/>
        <v>0</v>
      </c>
      <c r="AG405" s="24">
        <f t="shared" si="180"/>
        <v>0</v>
      </c>
      <c r="AH405" s="24">
        <f t="shared" si="180"/>
        <v>0</v>
      </c>
      <c r="AI405" s="24">
        <f t="shared" si="180"/>
        <v>0</v>
      </c>
      <c r="AJ405" s="377"/>
      <c r="AK405" s="284"/>
      <c r="AL405" s="164"/>
      <c r="AM405" s="284"/>
      <c r="AN405" s="221"/>
      <c r="AO405" s="221"/>
      <c r="AP405" s="221"/>
      <c r="AQ405" s="221"/>
      <c r="AR405" s="221"/>
      <c r="AS405" s="221"/>
      <c r="AT405" s="236"/>
      <c r="AU405" s="336"/>
      <c r="AW405" s="335"/>
      <c r="AX405" s="336"/>
      <c r="AY405" s="152"/>
    </row>
    <row r="406" spans="1:51" s="54" customFormat="1">
      <c r="A406" s="50"/>
      <c r="B406" s="355"/>
      <c r="C406" s="187"/>
      <c r="D406" s="363"/>
      <c r="E406" s="88" t="s">
        <v>166</v>
      </c>
      <c r="F406" s="71" t="s">
        <v>167</v>
      </c>
      <c r="G406" s="52">
        <v>9600000</v>
      </c>
      <c r="H406" s="52"/>
      <c r="I406" s="52"/>
      <c r="J406" s="52"/>
      <c r="K406" s="52"/>
      <c r="L406" s="52"/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52"/>
      <c r="X406" s="52"/>
      <c r="Y406" s="52"/>
      <c r="Z406" s="52">
        <v>9600000</v>
      </c>
      <c r="AA406" s="52"/>
      <c r="AB406" s="52">
        <f>Z406-AA406</f>
        <v>9600000</v>
      </c>
      <c r="AC406" s="52"/>
      <c r="AD406" s="52"/>
      <c r="AE406" s="52"/>
      <c r="AF406" s="52"/>
      <c r="AG406" s="52"/>
      <c r="AH406" s="52"/>
      <c r="AI406" s="51"/>
      <c r="AJ406" s="377"/>
      <c r="AK406" s="357"/>
      <c r="AL406" s="200"/>
      <c r="AM406" s="357"/>
      <c r="AN406" s="200"/>
      <c r="AO406" s="200"/>
      <c r="AP406" s="200"/>
      <c r="AQ406" s="200"/>
      <c r="AR406" s="200"/>
      <c r="AS406" s="200"/>
      <c r="AT406" s="358"/>
      <c r="AU406" s="64"/>
      <c r="AW406" s="335"/>
      <c r="AX406" s="64"/>
      <c r="AY406" s="359"/>
    </row>
    <row r="407" spans="1:51" s="80" customFormat="1">
      <c r="A407" s="337"/>
      <c r="B407" s="338"/>
      <c r="C407" s="339"/>
      <c r="D407" s="645" t="s">
        <v>15</v>
      </c>
      <c r="E407" s="646"/>
      <c r="F407" s="81" t="s">
        <v>130</v>
      </c>
      <c r="G407" s="87" t="e">
        <f>SUM(G408:G417)</f>
        <v>#REF!</v>
      </c>
      <c r="H407" s="87" t="e">
        <f t="shared" ref="H407:AB407" si="181">SUM(H408:H417)</f>
        <v>#REF!</v>
      </c>
      <c r="I407" s="87" t="e">
        <f t="shared" si="181"/>
        <v>#REF!</v>
      </c>
      <c r="J407" s="87" t="e">
        <f t="shared" si="181"/>
        <v>#REF!</v>
      </c>
      <c r="K407" s="87" t="e">
        <f t="shared" si="181"/>
        <v>#REF!</v>
      </c>
      <c r="L407" s="87" t="e">
        <f t="shared" si="181"/>
        <v>#REF!</v>
      </c>
      <c r="M407" s="87" t="e">
        <f t="shared" si="181"/>
        <v>#REF!</v>
      </c>
      <c r="N407" s="87">
        <f t="shared" si="181"/>
        <v>0</v>
      </c>
      <c r="O407" s="87">
        <f t="shared" si="181"/>
        <v>0</v>
      </c>
      <c r="P407" s="87">
        <f t="shared" si="181"/>
        <v>0</v>
      </c>
      <c r="Q407" s="87">
        <f t="shared" si="181"/>
        <v>0</v>
      </c>
      <c r="R407" s="87">
        <f t="shared" si="181"/>
        <v>0</v>
      </c>
      <c r="S407" s="87">
        <f t="shared" si="181"/>
        <v>0</v>
      </c>
      <c r="T407" s="87">
        <f t="shared" si="181"/>
        <v>0</v>
      </c>
      <c r="U407" s="87">
        <f t="shared" si="181"/>
        <v>0</v>
      </c>
      <c r="V407" s="87">
        <f t="shared" si="181"/>
        <v>0</v>
      </c>
      <c r="W407" s="87">
        <f t="shared" si="181"/>
        <v>0</v>
      </c>
      <c r="X407" s="87">
        <f t="shared" si="181"/>
        <v>0</v>
      </c>
      <c r="Y407" s="87">
        <f t="shared" si="181"/>
        <v>0</v>
      </c>
      <c r="Z407" s="87" t="e">
        <f t="shared" si="181"/>
        <v>#REF!</v>
      </c>
      <c r="AA407" s="87">
        <f t="shared" si="181"/>
        <v>0</v>
      </c>
      <c r="AB407" s="87">
        <f t="shared" si="181"/>
        <v>0</v>
      </c>
      <c r="AC407" s="87"/>
      <c r="AD407" s="87"/>
      <c r="AE407" s="87"/>
      <c r="AF407" s="87"/>
      <c r="AG407" s="87"/>
      <c r="AH407" s="87"/>
      <c r="AI407" s="81"/>
      <c r="AJ407" s="377" t="e">
        <f t="shared" si="176"/>
        <v>#REF!</v>
      </c>
      <c r="AK407" s="284" t="e">
        <f t="shared" si="128"/>
        <v>#REF!</v>
      </c>
      <c r="AL407" s="164" t="e">
        <f t="shared" si="125"/>
        <v>#REF!</v>
      </c>
      <c r="AM407" s="284" t="e">
        <f t="shared" si="126"/>
        <v>#REF!</v>
      </c>
      <c r="AN407" s="164"/>
      <c r="AO407" s="164"/>
      <c r="AP407" s="164"/>
      <c r="AQ407" s="164"/>
      <c r="AR407" s="164"/>
      <c r="AS407" s="164"/>
      <c r="AU407" s="341" t="e">
        <f t="shared" si="169"/>
        <v>#REF!</v>
      </c>
      <c r="AV407" s="59" t="e">
        <f t="shared" si="167"/>
        <v>#REF!</v>
      </c>
      <c r="AW407" s="335" t="e">
        <f t="shared" si="129"/>
        <v>#REF!</v>
      </c>
      <c r="AX407" s="336" t="e">
        <f t="shared" si="131"/>
        <v>#REF!</v>
      </c>
      <c r="AY407" s="152" t="e">
        <f t="shared" ref="AY407:AY526" si="182">G407=AX407</f>
        <v>#REF!</v>
      </c>
    </row>
    <row r="408" spans="1:51" s="153" customFormat="1">
      <c r="A408" s="332"/>
      <c r="B408" s="333"/>
      <c r="C408" s="334"/>
      <c r="D408" s="334"/>
      <c r="E408" s="88" t="s">
        <v>55</v>
      </c>
      <c r="F408" s="71" t="s">
        <v>56</v>
      </c>
      <c r="G408" s="69">
        <v>6521800</v>
      </c>
      <c r="H408" s="69" t="e">
        <f>#REF!</f>
        <v>#REF!</v>
      </c>
      <c r="I408" s="70" t="e">
        <f>#REF!</f>
        <v>#REF!</v>
      </c>
      <c r="J408" s="70" t="e">
        <f>H408-I408</f>
        <v>#REF!</v>
      </c>
      <c r="K408" s="70" t="e">
        <f>G408-H408</f>
        <v>#REF!</v>
      </c>
      <c r="L408" s="70"/>
      <c r="M408" s="70" t="e">
        <f>K408-L408</f>
        <v>#REF!</v>
      </c>
      <c r="N408" s="70"/>
      <c r="O408" s="70"/>
      <c r="P408" s="70"/>
      <c r="Q408" s="70"/>
      <c r="R408" s="70"/>
      <c r="S408" s="70"/>
      <c r="T408" s="70"/>
      <c r="U408" s="70"/>
      <c r="V408" s="70"/>
      <c r="W408" s="70"/>
      <c r="X408" s="70"/>
      <c r="Y408" s="70"/>
      <c r="Z408" s="70" t="e">
        <f>G408-H408-K408</f>
        <v>#REF!</v>
      </c>
      <c r="AA408" s="70"/>
      <c r="AB408" s="70"/>
      <c r="AC408" s="70"/>
      <c r="AD408" s="70"/>
      <c r="AE408" s="70"/>
      <c r="AF408" s="70"/>
      <c r="AG408" s="70"/>
      <c r="AH408" s="70"/>
      <c r="AI408" s="71"/>
      <c r="AJ408" s="377" t="e">
        <f t="shared" si="176"/>
        <v>#REF!</v>
      </c>
      <c r="AK408" s="284" t="e">
        <f t="shared" si="128"/>
        <v>#REF!</v>
      </c>
      <c r="AL408" s="164" t="e">
        <f t="shared" si="125"/>
        <v>#REF!</v>
      </c>
      <c r="AM408" s="284" t="e">
        <f t="shared" si="126"/>
        <v>#REF!</v>
      </c>
      <c r="AN408" s="232"/>
      <c r="AO408" s="232"/>
      <c r="AP408" s="232"/>
      <c r="AQ408" s="232"/>
      <c r="AR408" s="232"/>
      <c r="AS408" s="232"/>
      <c r="AU408" s="335" t="e">
        <f t="shared" si="169"/>
        <v>#REF!</v>
      </c>
      <c r="AV408" s="72" t="e">
        <f t="shared" si="167"/>
        <v>#REF!</v>
      </c>
      <c r="AW408" s="335" t="e">
        <f t="shared" ref="AW408:AW527" si="183">I408+L408+O408+R408+U408+X408</f>
        <v>#REF!</v>
      </c>
      <c r="AX408" s="336" t="e">
        <f t="shared" si="131"/>
        <v>#REF!</v>
      </c>
      <c r="AY408" s="152" t="e">
        <f t="shared" si="182"/>
        <v>#REF!</v>
      </c>
    </row>
    <row r="409" spans="1:51" s="153" customFormat="1">
      <c r="A409" s="332"/>
      <c r="B409" s="333"/>
      <c r="C409" s="334"/>
      <c r="D409" s="334"/>
      <c r="E409" s="88" t="s">
        <v>16</v>
      </c>
      <c r="F409" s="71" t="s">
        <v>19</v>
      </c>
      <c r="G409" s="69" t="e">
        <f>#REF!</f>
        <v>#REF!</v>
      </c>
      <c r="H409" s="69" t="e">
        <f>#REF!</f>
        <v>#REF!</v>
      </c>
      <c r="I409" s="70" t="e">
        <f>#REF!+120000</f>
        <v>#REF!</v>
      </c>
      <c r="J409" s="70" t="e">
        <f t="shared" ref="J409:J416" si="184">H409-I409</f>
        <v>#REF!</v>
      </c>
      <c r="K409" s="70" t="e">
        <f>G409-H409</f>
        <v>#REF!</v>
      </c>
      <c r="L409" s="70">
        <v>420000</v>
      </c>
      <c r="M409" s="70" t="e">
        <f t="shared" ref="M409:M416" si="185">K409-L409</f>
        <v>#REF!</v>
      </c>
      <c r="N409" s="70"/>
      <c r="O409" s="70"/>
      <c r="P409" s="70"/>
      <c r="Q409" s="70"/>
      <c r="R409" s="70"/>
      <c r="S409" s="70"/>
      <c r="T409" s="70"/>
      <c r="U409" s="70"/>
      <c r="V409" s="70"/>
      <c r="W409" s="70"/>
      <c r="X409" s="70"/>
      <c r="Y409" s="70"/>
      <c r="Z409" s="70" t="e">
        <f t="shared" ref="Z409:Z416" si="186">G409-H409-K409</f>
        <v>#REF!</v>
      </c>
      <c r="AA409" s="70"/>
      <c r="AB409" s="70"/>
      <c r="AC409" s="70"/>
      <c r="AD409" s="70"/>
      <c r="AE409" s="70"/>
      <c r="AF409" s="70"/>
      <c r="AG409" s="70"/>
      <c r="AH409" s="70"/>
      <c r="AI409" s="71"/>
      <c r="AJ409" s="377" t="e">
        <f t="shared" si="176"/>
        <v>#REF!</v>
      </c>
      <c r="AK409" s="284" t="e">
        <f t="shared" si="128"/>
        <v>#REF!</v>
      </c>
      <c r="AL409" s="164" t="e">
        <f t="shared" si="125"/>
        <v>#REF!</v>
      </c>
      <c r="AM409" s="284" t="e">
        <f t="shared" si="126"/>
        <v>#REF!</v>
      </c>
      <c r="AN409" s="232"/>
      <c r="AO409" s="232"/>
      <c r="AP409" s="232"/>
      <c r="AQ409" s="232"/>
      <c r="AR409" s="232"/>
      <c r="AS409" s="232"/>
      <c r="AU409" s="335" t="e">
        <f t="shared" si="169"/>
        <v>#REF!</v>
      </c>
      <c r="AV409" s="72" t="e">
        <f t="shared" si="167"/>
        <v>#REF!</v>
      </c>
      <c r="AW409" s="335" t="e">
        <f t="shared" si="183"/>
        <v>#REF!</v>
      </c>
      <c r="AX409" s="336" t="e">
        <f t="shared" ref="AX409:AX528" si="187">H409+K409+N409+Q409+T409+W409</f>
        <v>#REF!</v>
      </c>
      <c r="AY409" s="152" t="e">
        <f t="shared" si="182"/>
        <v>#REF!</v>
      </c>
    </row>
    <row r="410" spans="1:51" s="153" customFormat="1">
      <c r="A410" s="332"/>
      <c r="B410" s="333"/>
      <c r="C410" s="334"/>
      <c r="D410" s="334"/>
      <c r="E410" s="88" t="s">
        <v>17</v>
      </c>
      <c r="F410" s="71" t="s">
        <v>18</v>
      </c>
      <c r="G410" s="69" t="e">
        <f>#REF!</f>
        <v>#REF!</v>
      </c>
      <c r="H410" s="69" t="e">
        <f>#REF!</f>
        <v>#REF!</v>
      </c>
      <c r="I410" s="239">
        <v>9600000</v>
      </c>
      <c r="J410" s="70" t="e">
        <f t="shared" si="184"/>
        <v>#REF!</v>
      </c>
      <c r="K410" s="70" t="e">
        <f>G410-H410</f>
        <v>#REF!</v>
      </c>
      <c r="L410" s="70" t="e">
        <f>#REF!+3200000+1866600+3200000</f>
        <v>#REF!</v>
      </c>
      <c r="M410" s="70" t="e">
        <f t="shared" si="185"/>
        <v>#REF!</v>
      </c>
      <c r="N410" s="70"/>
      <c r="O410" s="70"/>
      <c r="P410" s="70"/>
      <c r="Q410" s="70"/>
      <c r="R410" s="70"/>
      <c r="S410" s="70"/>
      <c r="T410" s="70"/>
      <c r="U410" s="70"/>
      <c r="V410" s="70"/>
      <c r="W410" s="70"/>
      <c r="X410" s="70"/>
      <c r="Y410" s="70"/>
      <c r="Z410" s="70" t="e">
        <f t="shared" si="186"/>
        <v>#REF!</v>
      </c>
      <c r="AA410" s="70"/>
      <c r="AB410" s="70"/>
      <c r="AC410" s="70"/>
      <c r="AD410" s="70"/>
      <c r="AE410" s="70"/>
      <c r="AF410" s="70"/>
      <c r="AG410" s="70"/>
      <c r="AH410" s="70"/>
      <c r="AI410" s="71"/>
      <c r="AJ410" s="377" t="e">
        <f t="shared" si="176"/>
        <v>#REF!</v>
      </c>
      <c r="AK410" s="284" t="e">
        <f t="shared" si="128"/>
        <v>#REF!</v>
      </c>
      <c r="AL410" s="164" t="e">
        <f t="shared" si="125"/>
        <v>#REF!</v>
      </c>
      <c r="AM410" s="284" t="e">
        <f t="shared" si="126"/>
        <v>#REF!</v>
      </c>
      <c r="AN410" s="232"/>
      <c r="AO410" s="232"/>
      <c r="AP410" s="232"/>
      <c r="AQ410" s="232"/>
      <c r="AR410" s="232"/>
      <c r="AS410" s="232"/>
      <c r="AU410" s="335" t="e">
        <f t="shared" si="169"/>
        <v>#REF!</v>
      </c>
      <c r="AV410" s="72" t="e">
        <f t="shared" si="167"/>
        <v>#REF!</v>
      </c>
      <c r="AW410" s="335" t="e">
        <f t="shared" si="183"/>
        <v>#REF!</v>
      </c>
      <c r="AX410" s="336" t="e">
        <f t="shared" si="187"/>
        <v>#REF!</v>
      </c>
      <c r="AY410" s="152" t="e">
        <f t="shared" si="182"/>
        <v>#REF!</v>
      </c>
    </row>
    <row r="411" spans="1:51" s="153" customFormat="1">
      <c r="A411" s="332"/>
      <c r="B411" s="333"/>
      <c r="C411" s="334"/>
      <c r="D411" s="334"/>
      <c r="E411" s="88" t="s">
        <v>31</v>
      </c>
      <c r="F411" s="71" t="s">
        <v>32</v>
      </c>
      <c r="G411" s="69">
        <v>2480000</v>
      </c>
      <c r="H411" s="69" t="e">
        <f>#REF!</f>
        <v>#REF!</v>
      </c>
      <c r="I411" s="70" t="e">
        <f>#REF!</f>
        <v>#REF!</v>
      </c>
      <c r="J411" s="70" t="e">
        <f t="shared" si="184"/>
        <v>#REF!</v>
      </c>
      <c r="K411" s="70" t="e">
        <f>G411-H411</f>
        <v>#REF!</v>
      </c>
      <c r="L411" s="70">
        <v>966000</v>
      </c>
      <c r="M411" s="70" t="e">
        <f t="shared" si="185"/>
        <v>#REF!</v>
      </c>
      <c r="N411" s="70"/>
      <c r="O411" s="70"/>
      <c r="P411" s="70"/>
      <c r="Q411" s="70"/>
      <c r="R411" s="70"/>
      <c r="S411" s="70"/>
      <c r="T411" s="70"/>
      <c r="U411" s="70"/>
      <c r="V411" s="70"/>
      <c r="W411" s="70"/>
      <c r="X411" s="70"/>
      <c r="Y411" s="70"/>
      <c r="Z411" s="70" t="e">
        <f t="shared" si="186"/>
        <v>#REF!</v>
      </c>
      <c r="AA411" s="70"/>
      <c r="AB411" s="70"/>
      <c r="AC411" s="70"/>
      <c r="AD411" s="70"/>
      <c r="AE411" s="70"/>
      <c r="AF411" s="70"/>
      <c r="AG411" s="70"/>
      <c r="AH411" s="70"/>
      <c r="AI411" s="71"/>
      <c r="AJ411" s="377" t="e">
        <f t="shared" si="176"/>
        <v>#REF!</v>
      </c>
      <c r="AK411" s="284" t="e">
        <f t="shared" si="128"/>
        <v>#REF!</v>
      </c>
      <c r="AL411" s="164" t="e">
        <f t="shared" si="125"/>
        <v>#REF!</v>
      </c>
      <c r="AM411" s="284" t="e">
        <f t="shared" si="126"/>
        <v>#REF!</v>
      </c>
      <c r="AN411" s="232"/>
      <c r="AO411" s="232"/>
      <c r="AP411" s="232"/>
      <c r="AQ411" s="232"/>
      <c r="AR411" s="232"/>
      <c r="AS411" s="232"/>
      <c r="AU411" s="335" t="e">
        <f t="shared" si="169"/>
        <v>#REF!</v>
      </c>
      <c r="AV411" s="72" t="e">
        <f t="shared" si="167"/>
        <v>#REF!</v>
      </c>
      <c r="AW411" s="335" t="e">
        <f t="shared" si="183"/>
        <v>#REF!</v>
      </c>
      <c r="AX411" s="336" t="e">
        <f t="shared" si="187"/>
        <v>#REF!</v>
      </c>
      <c r="AY411" s="152" t="e">
        <f t="shared" si="182"/>
        <v>#REF!</v>
      </c>
    </row>
    <row r="412" spans="1:51" s="153" customFormat="1">
      <c r="A412" s="332"/>
      <c r="B412" s="333"/>
      <c r="C412" s="334"/>
      <c r="D412" s="334"/>
      <c r="E412" s="88" t="s">
        <v>59</v>
      </c>
      <c r="F412" s="71" t="s">
        <v>60</v>
      </c>
      <c r="G412" s="69">
        <v>4897600</v>
      </c>
      <c r="H412" s="69" t="e">
        <f>#REF!</f>
        <v>#REF!</v>
      </c>
      <c r="I412" s="70">
        <v>2000000</v>
      </c>
      <c r="J412" s="70" t="e">
        <f t="shared" si="184"/>
        <v>#REF!</v>
      </c>
      <c r="K412" s="70" t="e">
        <f t="shared" ref="K412:K417" si="188">G412-H412</f>
        <v>#REF!</v>
      </c>
      <c r="L412" s="70">
        <v>473350</v>
      </c>
      <c r="M412" s="70" t="e">
        <f t="shared" si="185"/>
        <v>#REF!</v>
      </c>
      <c r="N412" s="70"/>
      <c r="O412" s="70"/>
      <c r="P412" s="70"/>
      <c r="Q412" s="70"/>
      <c r="R412" s="70"/>
      <c r="S412" s="70"/>
      <c r="T412" s="70"/>
      <c r="U412" s="70"/>
      <c r="V412" s="70"/>
      <c r="W412" s="70"/>
      <c r="X412" s="70"/>
      <c r="Y412" s="70"/>
      <c r="Z412" s="70" t="e">
        <f t="shared" si="186"/>
        <v>#REF!</v>
      </c>
      <c r="AA412" s="70"/>
      <c r="AB412" s="70"/>
      <c r="AC412" s="70"/>
      <c r="AD412" s="70"/>
      <c r="AE412" s="70"/>
      <c r="AF412" s="70"/>
      <c r="AG412" s="70"/>
      <c r="AH412" s="70"/>
      <c r="AI412" s="71"/>
      <c r="AJ412" s="377">
        <f t="shared" si="176"/>
        <v>2473350</v>
      </c>
      <c r="AK412" s="284" t="e">
        <f t="shared" si="128"/>
        <v>#REF!</v>
      </c>
      <c r="AL412" s="164" t="e">
        <f t="shared" si="125"/>
        <v>#REF!</v>
      </c>
      <c r="AM412" s="284" t="e">
        <f t="shared" si="126"/>
        <v>#REF!</v>
      </c>
      <c r="AN412" s="232"/>
      <c r="AO412" s="232"/>
      <c r="AP412" s="232"/>
      <c r="AQ412" s="232"/>
      <c r="AR412" s="232"/>
      <c r="AS412" s="232"/>
      <c r="AU412" s="335" t="e">
        <f t="shared" si="169"/>
        <v>#REF!</v>
      </c>
      <c r="AV412" s="72" t="e">
        <f t="shared" si="167"/>
        <v>#REF!</v>
      </c>
      <c r="AW412" s="335">
        <f t="shared" si="183"/>
        <v>2473350</v>
      </c>
      <c r="AX412" s="336" t="e">
        <f t="shared" si="187"/>
        <v>#REF!</v>
      </c>
      <c r="AY412" s="152" t="e">
        <f t="shared" si="182"/>
        <v>#REF!</v>
      </c>
    </row>
    <row r="413" spans="1:51" s="153" customFormat="1">
      <c r="A413" s="332"/>
      <c r="B413" s="333"/>
      <c r="C413" s="334"/>
      <c r="D413" s="334"/>
      <c r="E413" s="88" t="s">
        <v>125</v>
      </c>
      <c r="F413" s="71" t="s">
        <v>126</v>
      </c>
      <c r="G413" s="69">
        <v>1250000</v>
      </c>
      <c r="H413" s="69" t="e">
        <f>#REF!</f>
        <v>#REF!</v>
      </c>
      <c r="I413" s="70"/>
      <c r="J413" s="70" t="e">
        <f t="shared" si="184"/>
        <v>#REF!</v>
      </c>
      <c r="K413" s="70" t="e">
        <f t="shared" si="188"/>
        <v>#REF!</v>
      </c>
      <c r="L413" s="70">
        <v>825000</v>
      </c>
      <c r="M413" s="70" t="e">
        <f t="shared" si="185"/>
        <v>#REF!</v>
      </c>
      <c r="N413" s="70"/>
      <c r="O413" s="70"/>
      <c r="P413" s="70"/>
      <c r="Q413" s="70"/>
      <c r="R413" s="70"/>
      <c r="S413" s="70"/>
      <c r="T413" s="70"/>
      <c r="U413" s="70"/>
      <c r="V413" s="70"/>
      <c r="W413" s="70"/>
      <c r="X413" s="70"/>
      <c r="Y413" s="70"/>
      <c r="Z413" s="70" t="e">
        <f t="shared" si="186"/>
        <v>#REF!</v>
      </c>
      <c r="AA413" s="70"/>
      <c r="AB413" s="70"/>
      <c r="AC413" s="70"/>
      <c r="AD413" s="70"/>
      <c r="AE413" s="70"/>
      <c r="AF413" s="70"/>
      <c r="AG413" s="70"/>
      <c r="AH413" s="70"/>
      <c r="AI413" s="71"/>
      <c r="AJ413" s="377">
        <f t="shared" si="176"/>
        <v>825000</v>
      </c>
      <c r="AK413" s="284" t="e">
        <f t="shared" si="128"/>
        <v>#REF!</v>
      </c>
      <c r="AL413" s="164" t="e">
        <f t="shared" si="125"/>
        <v>#REF!</v>
      </c>
      <c r="AM413" s="284" t="e">
        <f t="shared" si="126"/>
        <v>#REF!</v>
      </c>
      <c r="AN413" s="232"/>
      <c r="AO413" s="232"/>
      <c r="AP413" s="232"/>
      <c r="AQ413" s="232"/>
      <c r="AR413" s="232"/>
      <c r="AS413" s="232"/>
      <c r="AU413" s="335" t="e">
        <f t="shared" si="169"/>
        <v>#REF!</v>
      </c>
      <c r="AV413" s="72" t="e">
        <f t="shared" si="167"/>
        <v>#REF!</v>
      </c>
      <c r="AW413" s="335">
        <f t="shared" si="183"/>
        <v>825000</v>
      </c>
      <c r="AX413" s="336" t="e">
        <f t="shared" si="187"/>
        <v>#REF!</v>
      </c>
      <c r="AY413" s="152" t="e">
        <f t="shared" si="182"/>
        <v>#REF!</v>
      </c>
    </row>
    <row r="414" spans="1:51" s="153" customFormat="1">
      <c r="A414" s="332"/>
      <c r="B414" s="333"/>
      <c r="C414" s="334"/>
      <c r="D414" s="334"/>
      <c r="E414" s="88" t="s">
        <v>61</v>
      </c>
      <c r="F414" s="71" t="s">
        <v>62</v>
      </c>
      <c r="G414" s="69">
        <v>26500000</v>
      </c>
      <c r="H414" s="69" t="e">
        <f>#REF!</f>
        <v>#REF!</v>
      </c>
      <c r="I414" s="70" t="e">
        <f>#REF!</f>
        <v>#REF!</v>
      </c>
      <c r="J414" s="70" t="e">
        <f t="shared" si="184"/>
        <v>#REF!</v>
      </c>
      <c r="K414" s="70">
        <v>12984400</v>
      </c>
      <c r="L414" s="70" t="e">
        <f>#REF!+3602400</f>
        <v>#REF!</v>
      </c>
      <c r="M414" s="70" t="e">
        <f t="shared" si="185"/>
        <v>#REF!</v>
      </c>
      <c r="N414" s="70"/>
      <c r="O414" s="70"/>
      <c r="P414" s="70"/>
      <c r="Q414" s="70"/>
      <c r="R414" s="70"/>
      <c r="S414" s="70"/>
      <c r="T414" s="70"/>
      <c r="U414" s="70"/>
      <c r="V414" s="70"/>
      <c r="W414" s="70"/>
      <c r="X414" s="70"/>
      <c r="Y414" s="70"/>
      <c r="Z414" s="70">
        <v>3515600</v>
      </c>
      <c r="AA414" s="70"/>
      <c r="AB414" s="70"/>
      <c r="AC414" s="70"/>
      <c r="AD414" s="70"/>
      <c r="AE414" s="70"/>
      <c r="AF414" s="70"/>
      <c r="AG414" s="70"/>
      <c r="AH414" s="70"/>
      <c r="AI414" s="71"/>
      <c r="AJ414" s="377" t="e">
        <f t="shared" si="176"/>
        <v>#REF!</v>
      </c>
      <c r="AK414" s="284" t="e">
        <f t="shared" si="128"/>
        <v>#REF!</v>
      </c>
      <c r="AL414" s="164" t="e">
        <f t="shared" si="125"/>
        <v>#REF!</v>
      </c>
      <c r="AM414" s="284" t="e">
        <f t="shared" si="126"/>
        <v>#REF!</v>
      </c>
      <c r="AN414" s="232"/>
      <c r="AO414" s="232"/>
      <c r="AP414" s="232"/>
      <c r="AQ414" s="232"/>
      <c r="AR414" s="232"/>
      <c r="AS414" s="232"/>
      <c r="AU414" s="335" t="e">
        <f t="shared" si="169"/>
        <v>#REF!</v>
      </c>
      <c r="AV414" s="72" t="e">
        <f t="shared" si="167"/>
        <v>#REF!</v>
      </c>
      <c r="AW414" s="335" t="e">
        <f t="shared" si="183"/>
        <v>#REF!</v>
      </c>
      <c r="AX414" s="336" t="e">
        <f t="shared" si="187"/>
        <v>#REF!</v>
      </c>
      <c r="AY414" s="152" t="e">
        <f t="shared" si="182"/>
        <v>#REF!</v>
      </c>
    </row>
    <row r="415" spans="1:51" s="153" customFormat="1">
      <c r="A415" s="332"/>
      <c r="B415" s="333"/>
      <c r="C415" s="334"/>
      <c r="D415" s="334"/>
      <c r="E415" s="88" t="s">
        <v>266</v>
      </c>
      <c r="F415" s="71" t="s">
        <v>267</v>
      </c>
      <c r="G415" s="69">
        <v>10000000</v>
      </c>
      <c r="H415" s="69"/>
      <c r="I415" s="70"/>
      <c r="J415" s="70"/>
      <c r="K415" s="70">
        <f t="shared" si="188"/>
        <v>10000000</v>
      </c>
      <c r="L415" s="70"/>
      <c r="M415" s="70"/>
      <c r="N415" s="70"/>
      <c r="O415" s="70"/>
      <c r="P415" s="70"/>
      <c r="Q415" s="70"/>
      <c r="R415" s="70"/>
      <c r="S415" s="70"/>
      <c r="T415" s="70"/>
      <c r="U415" s="70"/>
      <c r="V415" s="70"/>
      <c r="W415" s="70"/>
      <c r="X415" s="70"/>
      <c r="Y415" s="70"/>
      <c r="Z415" s="70">
        <f t="shared" si="186"/>
        <v>0</v>
      </c>
      <c r="AA415" s="70"/>
      <c r="AB415" s="70"/>
      <c r="AC415" s="70"/>
      <c r="AD415" s="70"/>
      <c r="AE415" s="70"/>
      <c r="AF415" s="70"/>
      <c r="AG415" s="70"/>
      <c r="AH415" s="70"/>
      <c r="AI415" s="71"/>
      <c r="AJ415" s="377"/>
      <c r="AK415" s="284"/>
      <c r="AL415" s="164"/>
      <c r="AM415" s="284"/>
      <c r="AN415" s="232"/>
      <c r="AO415" s="232"/>
      <c r="AP415" s="232"/>
      <c r="AQ415" s="232"/>
      <c r="AR415" s="232"/>
      <c r="AS415" s="232"/>
      <c r="AU415" s="335"/>
      <c r="AV415" s="72"/>
      <c r="AW415" s="335"/>
      <c r="AX415" s="336"/>
      <c r="AY415" s="152"/>
    </row>
    <row r="416" spans="1:51" s="153" customFormat="1">
      <c r="A416" s="332"/>
      <c r="B416" s="333"/>
      <c r="C416" s="334"/>
      <c r="D416" s="334"/>
      <c r="E416" s="88" t="s">
        <v>20</v>
      </c>
      <c r="F416" s="71" t="s">
        <v>21</v>
      </c>
      <c r="G416" s="69">
        <v>14591200</v>
      </c>
      <c r="H416" s="69" t="e">
        <f>#REF!</f>
        <v>#REF!</v>
      </c>
      <c r="I416" s="70" t="e">
        <f>#REF!</f>
        <v>#REF!</v>
      </c>
      <c r="J416" s="70" t="e">
        <f t="shared" si="184"/>
        <v>#REF!</v>
      </c>
      <c r="K416" s="70" t="e">
        <f t="shared" si="188"/>
        <v>#REF!</v>
      </c>
      <c r="L416" s="70" t="e">
        <f>#REF!+2970000</f>
        <v>#REF!</v>
      </c>
      <c r="M416" s="70" t="e">
        <f t="shared" si="185"/>
        <v>#REF!</v>
      </c>
      <c r="N416" s="70"/>
      <c r="O416" s="70"/>
      <c r="P416" s="70"/>
      <c r="Q416" s="70"/>
      <c r="R416" s="70"/>
      <c r="S416" s="70"/>
      <c r="T416" s="70"/>
      <c r="U416" s="70"/>
      <c r="V416" s="70"/>
      <c r="W416" s="70"/>
      <c r="X416" s="70"/>
      <c r="Y416" s="70"/>
      <c r="Z416" s="70" t="e">
        <f t="shared" si="186"/>
        <v>#REF!</v>
      </c>
      <c r="AA416" s="70"/>
      <c r="AB416" s="70"/>
      <c r="AC416" s="70"/>
      <c r="AD416" s="70"/>
      <c r="AE416" s="70"/>
      <c r="AF416" s="70"/>
      <c r="AG416" s="70"/>
      <c r="AH416" s="70"/>
      <c r="AI416" s="71"/>
      <c r="AJ416" s="377" t="e">
        <f t="shared" si="176"/>
        <v>#REF!</v>
      </c>
      <c r="AK416" s="284" t="e">
        <f t="shared" si="128"/>
        <v>#REF!</v>
      </c>
      <c r="AL416" s="164" t="e">
        <f t="shared" si="125"/>
        <v>#REF!</v>
      </c>
      <c r="AM416" s="284" t="e">
        <f t="shared" si="126"/>
        <v>#REF!</v>
      </c>
      <c r="AN416" s="232"/>
      <c r="AO416" s="232"/>
      <c r="AP416" s="232"/>
      <c r="AQ416" s="232"/>
      <c r="AR416" s="232"/>
      <c r="AS416" s="232"/>
      <c r="AU416" s="335" t="e">
        <f>SUM(I416:X416)</f>
        <v>#REF!</v>
      </c>
      <c r="AV416" s="72" t="e">
        <f t="shared" si="167"/>
        <v>#REF!</v>
      </c>
      <c r="AW416" s="335" t="e">
        <f t="shared" si="183"/>
        <v>#REF!</v>
      </c>
      <c r="AX416" s="336" t="e">
        <f t="shared" si="187"/>
        <v>#REF!</v>
      </c>
      <c r="AY416" s="152" t="e">
        <f t="shared" si="182"/>
        <v>#REF!</v>
      </c>
    </row>
    <row r="417" spans="1:51" s="153" customFormat="1">
      <c r="A417" s="332"/>
      <c r="B417" s="333"/>
      <c r="C417" s="334"/>
      <c r="D417" s="334"/>
      <c r="E417" s="88" t="s">
        <v>266</v>
      </c>
      <c r="F417" s="71" t="s">
        <v>268</v>
      </c>
      <c r="G417" s="69">
        <v>5000000</v>
      </c>
      <c r="H417" s="69"/>
      <c r="I417" s="70"/>
      <c r="J417" s="70"/>
      <c r="K417" s="70">
        <f t="shared" si="188"/>
        <v>5000000</v>
      </c>
      <c r="L417" s="70"/>
      <c r="M417" s="70"/>
      <c r="N417" s="70"/>
      <c r="O417" s="70"/>
      <c r="P417" s="70"/>
      <c r="Q417" s="70"/>
      <c r="R417" s="70"/>
      <c r="S417" s="70"/>
      <c r="T417" s="70"/>
      <c r="U417" s="70"/>
      <c r="V417" s="70"/>
      <c r="W417" s="70"/>
      <c r="X417" s="70"/>
      <c r="Y417" s="70"/>
      <c r="Z417" s="70"/>
      <c r="AA417" s="70"/>
      <c r="AB417" s="70"/>
      <c r="AC417" s="70"/>
      <c r="AD417" s="70"/>
      <c r="AE417" s="70"/>
      <c r="AF417" s="70"/>
      <c r="AG417" s="70"/>
      <c r="AH417" s="70"/>
      <c r="AI417" s="71"/>
      <c r="AJ417" s="377"/>
      <c r="AK417" s="284"/>
      <c r="AL417" s="164"/>
      <c r="AM417" s="284"/>
      <c r="AN417" s="232"/>
      <c r="AO417" s="232"/>
      <c r="AP417" s="232"/>
      <c r="AQ417" s="232"/>
      <c r="AR417" s="232"/>
      <c r="AS417" s="232"/>
      <c r="AU417" s="335"/>
      <c r="AV417" s="72"/>
      <c r="AW417" s="335"/>
      <c r="AX417" s="336"/>
      <c r="AY417" s="152"/>
    </row>
    <row r="418" spans="1:51" s="153" customFormat="1">
      <c r="A418" s="332"/>
      <c r="B418" s="333"/>
      <c r="C418" s="334"/>
      <c r="D418" s="334"/>
      <c r="E418" s="88"/>
      <c r="F418" s="71"/>
      <c r="G418" s="69"/>
      <c r="H418" s="69"/>
      <c r="I418" s="70"/>
      <c r="J418" s="70"/>
      <c r="K418" s="70"/>
      <c r="L418" s="70"/>
      <c r="M418" s="70"/>
      <c r="N418" s="70"/>
      <c r="O418" s="70"/>
      <c r="P418" s="70"/>
      <c r="Q418" s="70"/>
      <c r="R418" s="70"/>
      <c r="S418" s="70"/>
      <c r="T418" s="70"/>
      <c r="U418" s="70"/>
      <c r="V418" s="70"/>
      <c r="W418" s="70"/>
      <c r="X418" s="70"/>
      <c r="Y418" s="70"/>
      <c r="Z418" s="70"/>
      <c r="AA418" s="70"/>
      <c r="AB418" s="70"/>
      <c r="AC418" s="70"/>
      <c r="AD418" s="70"/>
      <c r="AE418" s="70"/>
      <c r="AF418" s="70"/>
      <c r="AG418" s="70"/>
      <c r="AH418" s="70"/>
      <c r="AI418" s="71"/>
      <c r="AJ418" s="377"/>
      <c r="AK418" s="284"/>
      <c r="AL418" s="164"/>
      <c r="AM418" s="284"/>
      <c r="AN418" s="232"/>
      <c r="AO418" s="232"/>
      <c r="AP418" s="232"/>
      <c r="AQ418" s="232"/>
      <c r="AR418" s="232"/>
      <c r="AS418" s="232"/>
      <c r="AU418" s="335"/>
      <c r="AV418" s="72"/>
      <c r="AW418" s="335"/>
      <c r="AX418" s="336"/>
      <c r="AY418" s="152"/>
    </row>
    <row r="419" spans="1:51" s="153" customFormat="1">
      <c r="A419" s="332"/>
      <c r="B419" s="333"/>
      <c r="C419" s="334"/>
      <c r="D419" s="334"/>
      <c r="E419" s="88"/>
      <c r="F419" s="71"/>
      <c r="G419" s="69"/>
      <c r="H419" s="69"/>
      <c r="I419" s="70"/>
      <c r="J419" s="70"/>
      <c r="K419" s="70"/>
      <c r="L419" s="70"/>
      <c r="M419" s="70"/>
      <c r="N419" s="70"/>
      <c r="O419" s="70"/>
      <c r="P419" s="70"/>
      <c r="Q419" s="70"/>
      <c r="R419" s="70"/>
      <c r="S419" s="70"/>
      <c r="T419" s="70"/>
      <c r="U419" s="70"/>
      <c r="V419" s="70"/>
      <c r="W419" s="70"/>
      <c r="X419" s="70"/>
      <c r="Y419" s="70"/>
      <c r="Z419" s="70"/>
      <c r="AA419" s="70"/>
      <c r="AB419" s="70"/>
      <c r="AC419" s="70"/>
      <c r="AD419" s="70"/>
      <c r="AE419" s="70"/>
      <c r="AF419" s="70"/>
      <c r="AG419" s="70"/>
      <c r="AH419" s="70"/>
      <c r="AI419" s="71"/>
      <c r="AJ419" s="380"/>
      <c r="AK419" s="284"/>
      <c r="AL419" s="164"/>
      <c r="AM419" s="284"/>
      <c r="AN419" s="232"/>
      <c r="AO419" s="232"/>
      <c r="AP419" s="232"/>
      <c r="AQ419" s="232"/>
      <c r="AR419" s="232"/>
      <c r="AS419" s="232"/>
      <c r="AU419" s="335"/>
      <c r="AV419" s="72"/>
      <c r="AW419" s="335"/>
      <c r="AX419" s="336"/>
      <c r="AY419" s="152"/>
    </row>
    <row r="420" spans="1:51" s="320" customFormat="1">
      <c r="A420" s="360"/>
      <c r="B420" s="177"/>
      <c r="C420" s="177"/>
      <c r="D420" s="177"/>
      <c r="E420" s="177"/>
      <c r="F420" s="177"/>
      <c r="G420" s="178"/>
      <c r="H420" s="178"/>
      <c r="I420" s="179"/>
      <c r="J420" s="179"/>
      <c r="K420" s="179"/>
      <c r="L420" s="179"/>
      <c r="M420" s="179"/>
      <c r="N420" s="179"/>
      <c r="O420" s="179"/>
      <c r="P420" s="179"/>
      <c r="Q420" s="179"/>
      <c r="R420" s="179"/>
      <c r="S420" s="179"/>
      <c r="T420" s="179"/>
      <c r="U420" s="179"/>
      <c r="V420" s="179"/>
      <c r="W420" s="179"/>
      <c r="X420" s="179"/>
      <c r="Y420" s="179"/>
      <c r="Z420" s="179"/>
      <c r="AA420" s="179"/>
      <c r="AB420" s="179"/>
      <c r="AC420" s="179"/>
      <c r="AD420" s="179"/>
      <c r="AE420" s="179"/>
      <c r="AF420" s="179"/>
      <c r="AG420" s="179"/>
      <c r="AH420" s="179"/>
      <c r="AI420" s="177"/>
      <c r="AJ420" s="377"/>
      <c r="AK420" s="314"/>
      <c r="AL420" s="313"/>
      <c r="AM420" s="314"/>
      <c r="AN420" s="319"/>
      <c r="AO420" s="319"/>
      <c r="AP420" s="319"/>
      <c r="AQ420" s="319"/>
      <c r="AR420" s="319"/>
      <c r="AS420" s="319"/>
      <c r="AU420" s="315"/>
      <c r="AV420" s="316"/>
      <c r="AW420" s="315"/>
      <c r="AX420" s="317"/>
      <c r="AY420" s="318"/>
    </row>
    <row r="421" spans="1:51" s="320" customFormat="1">
      <c r="A421" s="361"/>
      <c r="B421" s="232"/>
      <c r="C421" s="232"/>
      <c r="D421" s="232"/>
      <c r="E421" s="232"/>
      <c r="F421" s="232"/>
      <c r="G421" s="233"/>
      <c r="H421" s="233"/>
      <c r="I421" s="234"/>
      <c r="J421" s="234"/>
      <c r="K421" s="234"/>
      <c r="L421" s="234"/>
      <c r="M421" s="234"/>
      <c r="N421" s="234"/>
      <c r="O421" s="234"/>
      <c r="P421" s="234"/>
      <c r="Q421" s="234"/>
      <c r="R421" s="234"/>
      <c r="S421" s="234"/>
      <c r="T421" s="234"/>
      <c r="U421" s="234"/>
      <c r="V421" s="234"/>
      <c r="W421" s="234"/>
      <c r="X421" s="234"/>
      <c r="Y421" s="234"/>
      <c r="Z421" s="234"/>
      <c r="AA421" s="234"/>
      <c r="AB421" s="234"/>
      <c r="AC421" s="234"/>
      <c r="AD421" s="234"/>
      <c r="AE421" s="234"/>
      <c r="AF421" s="234"/>
      <c r="AG421" s="234"/>
      <c r="AH421" s="234"/>
      <c r="AI421" s="232"/>
      <c r="AJ421" s="377"/>
      <c r="AK421" s="314"/>
      <c r="AL421" s="313"/>
      <c r="AM421" s="314"/>
      <c r="AN421" s="319"/>
      <c r="AO421" s="319"/>
      <c r="AP421" s="319"/>
      <c r="AQ421" s="319"/>
      <c r="AR421" s="319"/>
      <c r="AS421" s="319"/>
      <c r="AU421" s="315"/>
      <c r="AV421" s="316"/>
      <c r="AW421" s="315"/>
      <c r="AX421" s="317"/>
      <c r="AY421" s="318"/>
    </row>
    <row r="422" spans="1:51" s="320" customFormat="1">
      <c r="A422" s="361"/>
      <c r="B422" s="232"/>
      <c r="C422" s="232"/>
      <c r="D422" s="232"/>
      <c r="E422" s="232"/>
      <c r="F422" s="232"/>
      <c r="G422" s="233"/>
      <c r="H422" s="233"/>
      <c r="I422" s="234"/>
      <c r="J422" s="234"/>
      <c r="K422" s="234"/>
      <c r="L422" s="234"/>
      <c r="M422" s="234"/>
      <c r="N422" s="234"/>
      <c r="O422" s="234"/>
      <c r="P422" s="234"/>
      <c r="Q422" s="234"/>
      <c r="R422" s="234"/>
      <c r="S422" s="234"/>
      <c r="T422" s="234"/>
      <c r="U422" s="234"/>
      <c r="V422" s="234"/>
      <c r="W422" s="234"/>
      <c r="X422" s="234"/>
      <c r="Y422" s="234"/>
      <c r="Z422" s="234"/>
      <c r="AA422" s="234"/>
      <c r="AB422" s="234"/>
      <c r="AC422" s="234"/>
      <c r="AD422" s="234"/>
      <c r="AE422" s="234"/>
      <c r="AF422" s="234"/>
      <c r="AG422" s="234"/>
      <c r="AH422" s="234"/>
      <c r="AI422" s="232"/>
      <c r="AJ422" s="377"/>
      <c r="AK422" s="314"/>
      <c r="AL422" s="313"/>
      <c r="AM422" s="314"/>
      <c r="AN422" s="319"/>
      <c r="AO422" s="319"/>
      <c r="AP422" s="319"/>
      <c r="AQ422" s="319"/>
      <c r="AR422" s="319"/>
      <c r="AS422" s="319"/>
      <c r="AU422" s="315"/>
      <c r="AV422" s="316"/>
      <c r="AW422" s="315"/>
      <c r="AX422" s="317"/>
      <c r="AY422" s="318"/>
    </row>
    <row r="423" spans="1:51" s="320" customFormat="1">
      <c r="A423" s="361"/>
      <c r="B423" s="232"/>
      <c r="C423" s="232"/>
      <c r="D423" s="232"/>
      <c r="E423" s="232"/>
      <c r="F423" s="232"/>
      <c r="G423" s="233"/>
      <c r="H423" s="233"/>
      <c r="I423" s="234"/>
      <c r="J423" s="234"/>
      <c r="K423" s="234"/>
      <c r="L423" s="234"/>
      <c r="M423" s="234"/>
      <c r="N423" s="234"/>
      <c r="O423" s="234"/>
      <c r="P423" s="234"/>
      <c r="Q423" s="234"/>
      <c r="R423" s="234"/>
      <c r="S423" s="234"/>
      <c r="T423" s="234"/>
      <c r="U423" s="234"/>
      <c r="V423" s="234"/>
      <c r="W423" s="234"/>
      <c r="X423" s="234"/>
      <c r="Y423" s="234"/>
      <c r="Z423" s="234"/>
      <c r="AA423" s="234"/>
      <c r="AB423" s="234"/>
      <c r="AC423" s="234"/>
      <c r="AD423" s="234"/>
      <c r="AE423" s="234"/>
      <c r="AF423" s="234"/>
      <c r="AG423" s="234"/>
      <c r="AH423" s="234"/>
      <c r="AI423" s="232"/>
      <c r="AJ423" s="377"/>
      <c r="AK423" s="314"/>
      <c r="AL423" s="313"/>
      <c r="AM423" s="314"/>
      <c r="AN423" s="319"/>
      <c r="AO423" s="319"/>
      <c r="AP423" s="319"/>
      <c r="AQ423" s="319"/>
      <c r="AR423" s="319"/>
      <c r="AS423" s="319"/>
      <c r="AU423" s="315"/>
      <c r="AV423" s="316"/>
      <c r="AW423" s="315"/>
      <c r="AX423" s="317"/>
      <c r="AY423" s="318"/>
    </row>
    <row r="424" spans="1:51" s="320" customFormat="1">
      <c r="A424" s="361"/>
      <c r="B424" s="232"/>
      <c r="C424" s="232"/>
      <c r="D424" s="232"/>
      <c r="E424" s="232"/>
      <c r="F424" s="232"/>
      <c r="G424" s="233"/>
      <c r="H424" s="233"/>
      <c r="I424" s="234"/>
      <c r="J424" s="234"/>
      <c r="K424" s="234"/>
      <c r="L424" s="234"/>
      <c r="M424" s="234"/>
      <c r="N424" s="234"/>
      <c r="O424" s="234"/>
      <c r="P424" s="234"/>
      <c r="Q424" s="234"/>
      <c r="R424" s="234"/>
      <c r="S424" s="234"/>
      <c r="T424" s="234"/>
      <c r="U424" s="234"/>
      <c r="V424" s="234"/>
      <c r="W424" s="234"/>
      <c r="X424" s="234"/>
      <c r="Y424" s="234"/>
      <c r="Z424" s="234"/>
      <c r="AA424" s="234"/>
      <c r="AB424" s="234"/>
      <c r="AC424" s="234"/>
      <c r="AD424" s="234"/>
      <c r="AE424" s="234"/>
      <c r="AF424" s="234"/>
      <c r="AG424" s="234"/>
      <c r="AH424" s="234"/>
      <c r="AI424" s="232"/>
      <c r="AJ424" s="377"/>
      <c r="AK424" s="314"/>
      <c r="AL424" s="313"/>
      <c r="AM424" s="314"/>
      <c r="AN424" s="319"/>
      <c r="AO424" s="319"/>
      <c r="AP424" s="319"/>
      <c r="AQ424" s="319"/>
      <c r="AR424" s="319"/>
      <c r="AS424" s="319"/>
      <c r="AU424" s="315"/>
      <c r="AV424" s="316"/>
      <c r="AW424" s="315"/>
      <c r="AX424" s="317"/>
      <c r="AY424" s="318"/>
    </row>
    <row r="425" spans="1:51" s="320" customFormat="1">
      <c r="A425" s="361"/>
      <c r="B425" s="232"/>
      <c r="C425" s="232"/>
      <c r="D425" s="232"/>
      <c r="E425" s="232"/>
      <c r="F425" s="232"/>
      <c r="G425" s="233"/>
      <c r="H425" s="233"/>
      <c r="I425" s="234"/>
      <c r="J425" s="234"/>
      <c r="K425" s="234"/>
      <c r="L425" s="234"/>
      <c r="M425" s="234"/>
      <c r="N425" s="234"/>
      <c r="O425" s="234"/>
      <c r="P425" s="234"/>
      <c r="Q425" s="234"/>
      <c r="R425" s="234"/>
      <c r="S425" s="234"/>
      <c r="T425" s="234"/>
      <c r="U425" s="234"/>
      <c r="V425" s="234"/>
      <c r="W425" s="234"/>
      <c r="X425" s="234"/>
      <c r="Y425" s="234"/>
      <c r="Z425" s="234"/>
      <c r="AA425" s="234"/>
      <c r="AB425" s="234"/>
      <c r="AC425" s="234"/>
      <c r="AD425" s="234"/>
      <c r="AE425" s="234"/>
      <c r="AF425" s="234"/>
      <c r="AG425" s="234"/>
      <c r="AH425" s="234"/>
      <c r="AI425" s="232"/>
      <c r="AJ425" s="377"/>
      <c r="AK425" s="314"/>
      <c r="AL425" s="313"/>
      <c r="AM425" s="314"/>
      <c r="AN425" s="319"/>
      <c r="AO425" s="319"/>
      <c r="AP425" s="319"/>
      <c r="AQ425" s="319"/>
      <c r="AR425" s="319"/>
      <c r="AS425" s="319"/>
      <c r="AU425" s="315"/>
      <c r="AV425" s="316"/>
      <c r="AW425" s="315"/>
      <c r="AX425" s="317"/>
      <c r="AY425" s="318"/>
    </row>
    <row r="426" spans="1:51" s="320" customFormat="1">
      <c r="A426" s="361"/>
      <c r="B426" s="232"/>
      <c r="C426" s="232"/>
      <c r="D426" s="232"/>
      <c r="E426" s="232"/>
      <c r="F426" s="232"/>
      <c r="G426" s="233"/>
      <c r="H426" s="233"/>
      <c r="I426" s="234"/>
      <c r="J426" s="234"/>
      <c r="K426" s="234"/>
      <c r="L426" s="234"/>
      <c r="M426" s="234"/>
      <c r="N426" s="234"/>
      <c r="O426" s="234"/>
      <c r="P426" s="234"/>
      <c r="Q426" s="234"/>
      <c r="R426" s="234"/>
      <c r="S426" s="234"/>
      <c r="T426" s="234"/>
      <c r="U426" s="234"/>
      <c r="V426" s="234"/>
      <c r="W426" s="234"/>
      <c r="X426" s="234"/>
      <c r="Y426" s="234"/>
      <c r="Z426" s="234"/>
      <c r="AA426" s="234"/>
      <c r="AB426" s="234"/>
      <c r="AC426" s="234"/>
      <c r="AD426" s="234"/>
      <c r="AE426" s="234"/>
      <c r="AF426" s="234"/>
      <c r="AG426" s="234"/>
      <c r="AH426" s="234"/>
      <c r="AI426" s="232"/>
      <c r="AJ426" s="377"/>
      <c r="AK426" s="314"/>
      <c r="AL426" s="313"/>
      <c r="AM426" s="314"/>
      <c r="AN426" s="319"/>
      <c r="AO426" s="319"/>
      <c r="AP426" s="319"/>
      <c r="AQ426" s="319"/>
      <c r="AR426" s="319"/>
      <c r="AS426" s="319"/>
      <c r="AU426" s="315"/>
      <c r="AV426" s="316"/>
      <c r="AW426" s="315"/>
      <c r="AX426" s="317"/>
      <c r="AY426" s="318"/>
    </row>
    <row r="427" spans="1:51" s="320" customFormat="1">
      <c r="A427" s="361"/>
      <c r="B427" s="232"/>
      <c r="C427" s="232"/>
      <c r="D427" s="232"/>
      <c r="E427" s="232"/>
      <c r="F427" s="232"/>
      <c r="G427" s="233"/>
      <c r="H427" s="233"/>
      <c r="I427" s="234"/>
      <c r="J427" s="234"/>
      <c r="K427" s="234"/>
      <c r="L427" s="234"/>
      <c r="M427" s="234"/>
      <c r="N427" s="234"/>
      <c r="O427" s="234"/>
      <c r="P427" s="234"/>
      <c r="Q427" s="234"/>
      <c r="R427" s="234"/>
      <c r="S427" s="234"/>
      <c r="T427" s="234"/>
      <c r="U427" s="234"/>
      <c r="V427" s="234"/>
      <c r="W427" s="234"/>
      <c r="X427" s="234"/>
      <c r="Y427" s="234"/>
      <c r="Z427" s="234"/>
      <c r="AA427" s="234"/>
      <c r="AB427" s="234"/>
      <c r="AC427" s="234"/>
      <c r="AD427" s="234"/>
      <c r="AE427" s="234"/>
      <c r="AF427" s="234"/>
      <c r="AG427" s="234"/>
      <c r="AH427" s="234"/>
      <c r="AI427" s="232"/>
      <c r="AJ427" s="377"/>
      <c r="AK427" s="314"/>
      <c r="AL427" s="313"/>
      <c r="AM427" s="314"/>
      <c r="AN427" s="319"/>
      <c r="AO427" s="319"/>
      <c r="AP427" s="319"/>
      <c r="AQ427" s="319"/>
      <c r="AR427" s="319"/>
      <c r="AS427" s="319"/>
      <c r="AU427" s="315"/>
      <c r="AV427" s="316"/>
      <c r="AW427" s="315"/>
      <c r="AX427" s="317"/>
      <c r="AY427" s="318"/>
    </row>
    <row r="428" spans="1:51" s="320" customFormat="1">
      <c r="A428" s="361"/>
      <c r="B428" s="232"/>
      <c r="C428" s="232"/>
      <c r="D428" s="232"/>
      <c r="E428" s="232"/>
      <c r="F428" s="232"/>
      <c r="G428" s="233"/>
      <c r="H428" s="233"/>
      <c r="I428" s="234"/>
      <c r="J428" s="234"/>
      <c r="K428" s="234"/>
      <c r="L428" s="234"/>
      <c r="M428" s="234"/>
      <c r="N428" s="234"/>
      <c r="O428" s="234"/>
      <c r="P428" s="234"/>
      <c r="Q428" s="234"/>
      <c r="R428" s="234"/>
      <c r="S428" s="234"/>
      <c r="T428" s="234"/>
      <c r="U428" s="234"/>
      <c r="V428" s="234"/>
      <c r="W428" s="234"/>
      <c r="X428" s="234"/>
      <c r="Y428" s="234"/>
      <c r="Z428" s="234"/>
      <c r="AA428" s="234"/>
      <c r="AB428" s="234"/>
      <c r="AC428" s="234"/>
      <c r="AD428" s="234"/>
      <c r="AE428" s="234"/>
      <c r="AF428" s="234"/>
      <c r="AG428" s="234"/>
      <c r="AH428" s="234"/>
      <c r="AI428" s="232"/>
      <c r="AJ428" s="377"/>
      <c r="AK428" s="314"/>
      <c r="AL428" s="313"/>
      <c r="AM428" s="314"/>
      <c r="AN428" s="319"/>
      <c r="AO428" s="319"/>
      <c r="AP428" s="319"/>
      <c r="AQ428" s="319"/>
      <c r="AR428" s="319"/>
      <c r="AS428" s="319"/>
      <c r="AU428" s="315"/>
      <c r="AV428" s="316"/>
      <c r="AW428" s="315"/>
      <c r="AX428" s="317"/>
      <c r="AY428" s="318"/>
    </row>
    <row r="429" spans="1:51" s="320" customFormat="1">
      <c r="A429" s="361"/>
      <c r="B429" s="232"/>
      <c r="C429" s="232"/>
      <c r="D429" s="232"/>
      <c r="E429" s="232"/>
      <c r="F429" s="232"/>
      <c r="G429" s="233"/>
      <c r="H429" s="233"/>
      <c r="I429" s="234"/>
      <c r="J429" s="234"/>
      <c r="K429" s="234"/>
      <c r="L429" s="234"/>
      <c r="M429" s="234"/>
      <c r="N429" s="234"/>
      <c r="O429" s="234"/>
      <c r="P429" s="234"/>
      <c r="Q429" s="234"/>
      <c r="R429" s="234"/>
      <c r="S429" s="234"/>
      <c r="T429" s="234"/>
      <c r="U429" s="234"/>
      <c r="V429" s="234"/>
      <c r="W429" s="234"/>
      <c r="X429" s="234"/>
      <c r="Y429" s="234"/>
      <c r="Z429" s="234"/>
      <c r="AA429" s="234"/>
      <c r="AB429" s="234"/>
      <c r="AC429" s="234"/>
      <c r="AD429" s="234"/>
      <c r="AE429" s="234"/>
      <c r="AF429" s="234"/>
      <c r="AG429" s="234"/>
      <c r="AH429" s="234"/>
      <c r="AI429" s="232"/>
      <c r="AJ429" s="377"/>
      <c r="AK429" s="314"/>
      <c r="AL429" s="313"/>
      <c r="AM429" s="314"/>
      <c r="AN429" s="319"/>
      <c r="AO429" s="319"/>
      <c r="AP429" s="319"/>
      <c r="AQ429" s="319"/>
      <c r="AR429" s="319"/>
      <c r="AS429" s="319"/>
      <c r="AU429" s="315"/>
      <c r="AV429" s="316"/>
      <c r="AW429" s="315"/>
      <c r="AX429" s="317"/>
      <c r="AY429" s="318"/>
    </row>
    <row r="430" spans="1:51" s="320" customFormat="1">
      <c r="A430" s="361"/>
      <c r="B430" s="232"/>
      <c r="C430" s="232"/>
      <c r="D430" s="232"/>
      <c r="E430" s="232"/>
      <c r="F430" s="232"/>
      <c r="G430" s="233"/>
      <c r="H430" s="233"/>
      <c r="I430" s="234"/>
      <c r="J430" s="234"/>
      <c r="K430" s="234"/>
      <c r="L430" s="234"/>
      <c r="M430" s="234"/>
      <c r="N430" s="234"/>
      <c r="O430" s="234"/>
      <c r="P430" s="234"/>
      <c r="Q430" s="234"/>
      <c r="R430" s="234"/>
      <c r="S430" s="234"/>
      <c r="T430" s="234"/>
      <c r="U430" s="234"/>
      <c r="V430" s="234"/>
      <c r="W430" s="234"/>
      <c r="X430" s="234"/>
      <c r="Y430" s="234"/>
      <c r="Z430" s="234"/>
      <c r="AA430" s="234"/>
      <c r="AB430" s="234"/>
      <c r="AC430" s="234"/>
      <c r="AD430" s="234"/>
      <c r="AE430" s="234"/>
      <c r="AF430" s="234"/>
      <c r="AG430" s="234"/>
      <c r="AH430" s="234"/>
      <c r="AI430" s="232"/>
      <c r="AJ430" s="377"/>
      <c r="AK430" s="314"/>
      <c r="AL430" s="313"/>
      <c r="AM430" s="314"/>
      <c r="AN430" s="319"/>
      <c r="AO430" s="319"/>
      <c r="AP430" s="319"/>
      <c r="AQ430" s="319"/>
      <c r="AR430" s="319"/>
      <c r="AS430" s="319"/>
      <c r="AU430" s="315"/>
      <c r="AV430" s="316"/>
      <c r="AW430" s="315"/>
      <c r="AX430" s="317"/>
      <c r="AY430" s="318"/>
    </row>
    <row r="431" spans="1:51" s="320" customFormat="1">
      <c r="A431" s="361"/>
      <c r="B431" s="232"/>
      <c r="C431" s="232"/>
      <c r="D431" s="232"/>
      <c r="E431" s="232"/>
      <c r="F431" s="232"/>
      <c r="G431" s="233"/>
      <c r="H431" s="233"/>
      <c r="I431" s="234"/>
      <c r="J431" s="234"/>
      <c r="K431" s="234"/>
      <c r="L431" s="234"/>
      <c r="M431" s="234"/>
      <c r="N431" s="234"/>
      <c r="O431" s="234"/>
      <c r="P431" s="234"/>
      <c r="Q431" s="234"/>
      <c r="R431" s="234"/>
      <c r="S431" s="234"/>
      <c r="T431" s="234"/>
      <c r="U431" s="234"/>
      <c r="V431" s="234"/>
      <c r="W431" s="234"/>
      <c r="X431" s="234"/>
      <c r="Y431" s="234"/>
      <c r="Z431" s="234"/>
      <c r="AA431" s="234"/>
      <c r="AB431" s="234"/>
      <c r="AC431" s="234"/>
      <c r="AD431" s="234"/>
      <c r="AE431" s="234"/>
      <c r="AF431" s="234"/>
      <c r="AG431" s="234"/>
      <c r="AH431" s="234"/>
      <c r="AI431" s="232"/>
      <c r="AJ431" s="377"/>
      <c r="AK431" s="314"/>
      <c r="AL431" s="313"/>
      <c r="AM431" s="314"/>
      <c r="AN431" s="319"/>
      <c r="AO431" s="319"/>
      <c r="AP431" s="319"/>
      <c r="AQ431" s="319"/>
      <c r="AR431" s="319"/>
      <c r="AS431" s="319"/>
      <c r="AU431" s="315"/>
      <c r="AV431" s="316"/>
      <c r="AW431" s="315"/>
      <c r="AX431" s="317"/>
      <c r="AY431" s="318"/>
    </row>
    <row r="432" spans="1:51" s="320" customFormat="1">
      <c r="A432" s="361"/>
      <c r="B432" s="232"/>
      <c r="C432" s="232"/>
      <c r="D432" s="232"/>
      <c r="E432" s="232"/>
      <c r="F432" s="232"/>
      <c r="G432" s="233"/>
      <c r="H432" s="233"/>
      <c r="I432" s="234"/>
      <c r="J432" s="234"/>
      <c r="K432" s="234"/>
      <c r="L432" s="234"/>
      <c r="M432" s="234"/>
      <c r="N432" s="234"/>
      <c r="O432" s="234"/>
      <c r="P432" s="234"/>
      <c r="Q432" s="234"/>
      <c r="R432" s="234"/>
      <c r="S432" s="234"/>
      <c r="T432" s="234"/>
      <c r="U432" s="234"/>
      <c r="V432" s="234"/>
      <c r="W432" s="234"/>
      <c r="X432" s="234"/>
      <c r="Y432" s="234"/>
      <c r="Z432" s="234"/>
      <c r="AA432" s="234"/>
      <c r="AB432" s="234"/>
      <c r="AC432" s="234"/>
      <c r="AD432" s="234"/>
      <c r="AE432" s="234"/>
      <c r="AF432" s="234"/>
      <c r="AG432" s="234"/>
      <c r="AH432" s="234"/>
      <c r="AI432" s="232"/>
      <c r="AJ432" s="377"/>
      <c r="AK432" s="314"/>
      <c r="AL432" s="313"/>
      <c r="AM432" s="314"/>
      <c r="AN432" s="319"/>
      <c r="AO432" s="319"/>
      <c r="AP432" s="319"/>
      <c r="AQ432" s="319"/>
      <c r="AR432" s="319"/>
      <c r="AS432" s="319"/>
      <c r="AU432" s="315"/>
      <c r="AV432" s="316"/>
      <c r="AW432" s="315"/>
      <c r="AX432" s="317"/>
      <c r="AY432" s="318"/>
    </row>
    <row r="433" spans="1:51" s="320" customFormat="1">
      <c r="A433" s="361"/>
      <c r="B433" s="232"/>
      <c r="C433" s="232"/>
      <c r="D433" s="232"/>
      <c r="E433" s="232"/>
      <c r="F433" s="232"/>
      <c r="G433" s="233"/>
      <c r="H433" s="233"/>
      <c r="I433" s="234"/>
      <c r="J433" s="234"/>
      <c r="K433" s="234"/>
      <c r="L433" s="234"/>
      <c r="M433" s="234"/>
      <c r="N433" s="234"/>
      <c r="O433" s="234"/>
      <c r="P433" s="234"/>
      <c r="Q433" s="234"/>
      <c r="R433" s="234"/>
      <c r="S433" s="234"/>
      <c r="T433" s="234"/>
      <c r="U433" s="234"/>
      <c r="V433" s="234"/>
      <c r="W433" s="234"/>
      <c r="X433" s="234"/>
      <c r="Y433" s="234"/>
      <c r="Z433" s="234"/>
      <c r="AA433" s="234"/>
      <c r="AB433" s="234"/>
      <c r="AC433" s="234"/>
      <c r="AD433" s="234"/>
      <c r="AE433" s="234"/>
      <c r="AF433" s="234"/>
      <c r="AG433" s="234"/>
      <c r="AH433" s="234"/>
      <c r="AI433" s="232"/>
      <c r="AJ433" s="377"/>
      <c r="AK433" s="314"/>
      <c r="AL433" s="313"/>
      <c r="AM433" s="314"/>
      <c r="AN433" s="319"/>
      <c r="AO433" s="319"/>
      <c r="AP433" s="319"/>
      <c r="AQ433" s="319"/>
      <c r="AR433" s="319"/>
      <c r="AS433" s="319"/>
      <c r="AU433" s="315"/>
      <c r="AV433" s="316"/>
      <c r="AW433" s="315"/>
      <c r="AX433" s="317"/>
      <c r="AY433" s="318"/>
    </row>
    <row r="434" spans="1:51" s="320" customFormat="1">
      <c r="A434" s="361"/>
      <c r="B434" s="232"/>
      <c r="C434" s="232"/>
      <c r="D434" s="232"/>
      <c r="E434" s="232"/>
      <c r="F434" s="232"/>
      <c r="G434" s="233"/>
      <c r="H434" s="233"/>
      <c r="I434" s="234"/>
      <c r="J434" s="234"/>
      <c r="K434" s="234"/>
      <c r="L434" s="234"/>
      <c r="M434" s="234"/>
      <c r="N434" s="234"/>
      <c r="O434" s="234"/>
      <c r="P434" s="234"/>
      <c r="Q434" s="234"/>
      <c r="R434" s="234"/>
      <c r="S434" s="234"/>
      <c r="T434" s="234"/>
      <c r="U434" s="234"/>
      <c r="V434" s="234"/>
      <c r="W434" s="234"/>
      <c r="X434" s="234"/>
      <c r="Y434" s="234"/>
      <c r="Z434" s="234"/>
      <c r="AA434" s="234"/>
      <c r="AB434" s="234"/>
      <c r="AC434" s="234"/>
      <c r="AD434" s="234"/>
      <c r="AE434" s="234"/>
      <c r="AF434" s="234"/>
      <c r="AG434" s="234"/>
      <c r="AH434" s="234"/>
      <c r="AI434" s="232"/>
      <c r="AJ434" s="377"/>
      <c r="AK434" s="314"/>
      <c r="AL434" s="313"/>
      <c r="AM434" s="314"/>
      <c r="AN434" s="319"/>
      <c r="AO434" s="319"/>
      <c r="AP434" s="319"/>
      <c r="AQ434" s="319"/>
      <c r="AR434" s="319"/>
      <c r="AS434" s="319"/>
      <c r="AU434" s="315"/>
      <c r="AV434" s="316"/>
      <c r="AW434" s="315"/>
      <c r="AX434" s="317"/>
      <c r="AY434" s="318"/>
    </row>
    <row r="435" spans="1:51" s="3" customFormat="1">
      <c r="A435" s="632" t="s">
        <v>0</v>
      </c>
      <c r="B435" s="632" t="s">
        <v>1</v>
      </c>
      <c r="C435" s="632"/>
      <c r="D435" s="632"/>
      <c r="E435" s="632"/>
      <c r="F435" s="632" t="s">
        <v>3</v>
      </c>
      <c r="G435" s="632" t="s">
        <v>4</v>
      </c>
      <c r="H435" s="637" t="s">
        <v>229</v>
      </c>
      <c r="I435" s="638"/>
      <c r="J435" s="638"/>
      <c r="K435" s="638"/>
      <c r="L435" s="638"/>
      <c r="M435" s="638"/>
      <c r="N435" s="638"/>
      <c r="O435" s="638"/>
      <c r="P435" s="638"/>
      <c r="Q435" s="638"/>
      <c r="R435" s="638"/>
      <c r="S435" s="638"/>
      <c r="T435" s="638"/>
      <c r="U435" s="638"/>
      <c r="V435" s="638"/>
      <c r="W435" s="638"/>
      <c r="X435" s="638"/>
      <c r="Y435" s="638"/>
      <c r="Z435" s="638"/>
      <c r="AA435" s="638"/>
      <c r="AB435" s="638"/>
      <c r="AC435" s="638"/>
      <c r="AD435" s="638"/>
      <c r="AE435" s="638"/>
      <c r="AF435" s="638"/>
      <c r="AG435" s="638"/>
      <c r="AH435" s="639"/>
      <c r="AI435" s="632" t="s">
        <v>11</v>
      </c>
      <c r="AJ435" s="377">
        <f t="shared" ref="AJ435:AJ438" si="189">I435+L435</f>
        <v>0</v>
      </c>
      <c r="AK435" s="284" t="e">
        <f t="shared" ref="AK435" si="190">H435+K435+N435+Q435+T435+W435+Z435+AC435+AF435</f>
        <v>#VALUE!</v>
      </c>
      <c r="AL435" s="164" t="e">
        <f t="shared" ref="AL435:AL438" si="191">AK435=G435</f>
        <v>#VALUE!</v>
      </c>
      <c r="AM435" s="284" t="e">
        <f t="shared" ref="AM435:AM438" si="192">G435-AK435</f>
        <v>#VALUE!</v>
      </c>
      <c r="AN435" s="311"/>
      <c r="AO435" s="311"/>
      <c r="AP435" s="311"/>
      <c r="AQ435" s="311"/>
      <c r="AR435" s="311"/>
      <c r="AS435" s="311"/>
      <c r="AT435" s="152"/>
      <c r="AW435" s="96">
        <f t="shared" ref="AW435" si="193">I435+L435+O435+R435+U435+X435</f>
        <v>0</v>
      </c>
      <c r="AX435" s="118" t="e">
        <f t="shared" ref="AX435" si="194">H435+K435+N435+Q435+T435+W435</f>
        <v>#VALUE!</v>
      </c>
      <c r="AY435" s="152" t="e">
        <f t="shared" ref="AY435:AY438" si="195">G435=AX435</f>
        <v>#VALUE!</v>
      </c>
    </row>
    <row r="436" spans="1:51" s="3" customFormat="1">
      <c r="A436" s="633"/>
      <c r="B436" s="633"/>
      <c r="C436" s="633"/>
      <c r="D436" s="633"/>
      <c r="E436" s="633"/>
      <c r="F436" s="633"/>
      <c r="G436" s="633"/>
      <c r="H436" s="634" t="s">
        <v>5</v>
      </c>
      <c r="I436" s="635"/>
      <c r="J436" s="636"/>
      <c r="K436" s="634" t="s">
        <v>6</v>
      </c>
      <c r="L436" s="635"/>
      <c r="M436" s="636"/>
      <c r="N436" s="634" t="s">
        <v>7</v>
      </c>
      <c r="O436" s="635"/>
      <c r="P436" s="636"/>
      <c r="Q436" s="634" t="s">
        <v>8</v>
      </c>
      <c r="R436" s="635"/>
      <c r="S436" s="636"/>
      <c r="T436" s="634" t="s">
        <v>9</v>
      </c>
      <c r="U436" s="635"/>
      <c r="V436" s="636"/>
      <c r="W436" s="637" t="s">
        <v>10</v>
      </c>
      <c r="X436" s="638"/>
      <c r="Y436" s="639"/>
      <c r="Z436" s="634" t="s">
        <v>240</v>
      </c>
      <c r="AA436" s="635"/>
      <c r="AB436" s="636"/>
      <c r="AC436" s="637" t="s">
        <v>241</v>
      </c>
      <c r="AD436" s="638"/>
      <c r="AE436" s="639"/>
      <c r="AF436" s="634" t="s">
        <v>246</v>
      </c>
      <c r="AG436" s="635"/>
      <c r="AH436" s="636"/>
      <c r="AI436" s="633"/>
      <c r="AJ436" s="377">
        <f t="shared" si="189"/>
        <v>0</v>
      </c>
      <c r="AK436" s="284" t="e">
        <f>H436+K436+N436+Q436+T436+#REF!+#REF!+#REF!+AF436</f>
        <v>#VALUE!</v>
      </c>
      <c r="AL436" s="164" t="e">
        <f t="shared" si="191"/>
        <v>#VALUE!</v>
      </c>
      <c r="AM436" s="284" t="e">
        <f t="shared" si="192"/>
        <v>#VALUE!</v>
      </c>
      <c r="AN436" s="311"/>
      <c r="AO436" s="311"/>
      <c r="AP436" s="311"/>
      <c r="AQ436" s="311"/>
      <c r="AR436" s="311"/>
      <c r="AS436" s="311"/>
      <c r="AT436" s="152"/>
      <c r="AW436" s="96" t="e">
        <f>I436+L436+O436+R436+U436+W436</f>
        <v>#VALUE!</v>
      </c>
      <c r="AX436" s="118" t="e">
        <f>H436+K436+N436+Q436+T436+#REF!</f>
        <v>#VALUE!</v>
      </c>
      <c r="AY436" s="152" t="e">
        <f t="shared" si="195"/>
        <v>#VALUE!</v>
      </c>
    </row>
    <row r="437" spans="1:51">
      <c r="A437" s="142"/>
      <c r="B437" s="143"/>
      <c r="C437" s="144"/>
      <c r="D437" s="144"/>
      <c r="E437" s="145"/>
      <c r="F437" s="146"/>
      <c r="G437" s="146"/>
      <c r="H437" s="402" t="s">
        <v>237</v>
      </c>
      <c r="I437" s="141" t="s">
        <v>238</v>
      </c>
      <c r="J437" s="403" t="s">
        <v>235</v>
      </c>
      <c r="K437" s="402" t="s">
        <v>237</v>
      </c>
      <c r="L437" s="141" t="s">
        <v>238</v>
      </c>
      <c r="M437" s="403" t="s">
        <v>235</v>
      </c>
      <c r="N437" s="402" t="s">
        <v>237</v>
      </c>
      <c r="O437" s="141" t="s">
        <v>238</v>
      </c>
      <c r="P437" s="403" t="s">
        <v>235</v>
      </c>
      <c r="Q437" s="402" t="s">
        <v>237</v>
      </c>
      <c r="R437" s="141" t="s">
        <v>238</v>
      </c>
      <c r="S437" s="403" t="s">
        <v>235</v>
      </c>
      <c r="T437" s="402" t="s">
        <v>237</v>
      </c>
      <c r="U437" s="141" t="s">
        <v>238</v>
      </c>
      <c r="V437" s="403" t="s">
        <v>235</v>
      </c>
      <c r="W437" s="402" t="s">
        <v>237</v>
      </c>
      <c r="X437" s="141" t="s">
        <v>238</v>
      </c>
      <c r="Y437" s="403" t="s">
        <v>235</v>
      </c>
      <c r="Z437" s="402" t="s">
        <v>237</v>
      </c>
      <c r="AA437" s="141" t="s">
        <v>238</v>
      </c>
      <c r="AB437" s="403" t="s">
        <v>235</v>
      </c>
      <c r="AC437" s="402" t="s">
        <v>237</v>
      </c>
      <c r="AD437" s="141" t="s">
        <v>238</v>
      </c>
      <c r="AE437" s="403" t="s">
        <v>235</v>
      </c>
      <c r="AF437" s="402" t="s">
        <v>237</v>
      </c>
      <c r="AG437" s="141" t="s">
        <v>238</v>
      </c>
      <c r="AH437" s="403" t="s">
        <v>235</v>
      </c>
      <c r="AI437" s="146"/>
      <c r="AJ437" s="377" t="e">
        <f t="shared" si="189"/>
        <v>#VALUE!</v>
      </c>
      <c r="AK437" s="284" t="e">
        <f t="shared" ref="AK437:AK438" si="196">H437+K437+N437+Q437+T437+W437+Z437+AC437+AF437</f>
        <v>#VALUE!</v>
      </c>
      <c r="AL437" s="164" t="e">
        <f t="shared" si="191"/>
        <v>#VALUE!</v>
      </c>
      <c r="AM437" s="284" t="e">
        <f t="shared" si="192"/>
        <v>#VALUE!</v>
      </c>
      <c r="AN437" s="278"/>
      <c r="AO437" s="278"/>
      <c r="AP437" s="278"/>
      <c r="AQ437" s="278"/>
      <c r="AR437" s="278"/>
      <c r="AS437" s="278"/>
      <c r="AW437" s="96" t="e">
        <f t="shared" ref="AW437:AW438" si="197">I437+L437+O437+R437+U437+X437</f>
        <v>#VALUE!</v>
      </c>
      <c r="AX437" s="118" t="e">
        <f t="shared" ref="AX437:AX438" si="198">H437+K437+N437+Q437+T437+W437</f>
        <v>#VALUE!</v>
      </c>
      <c r="AY437" s="152" t="e">
        <f t="shared" si="195"/>
        <v>#VALUE!</v>
      </c>
    </row>
    <row r="438" spans="1:51">
      <c r="A438" s="147"/>
      <c r="B438" s="148"/>
      <c r="C438" s="149"/>
      <c r="D438" s="149"/>
      <c r="E438" s="150"/>
      <c r="F438" s="151"/>
      <c r="G438" s="151"/>
      <c r="H438" s="151"/>
      <c r="I438" s="151"/>
      <c r="J438" s="151"/>
      <c r="K438" s="151"/>
      <c r="L438" s="151"/>
      <c r="M438" s="151"/>
      <c r="N438" s="151"/>
      <c r="O438" s="151"/>
      <c r="P438" s="151"/>
      <c r="Q438" s="151"/>
      <c r="R438" s="151"/>
      <c r="S438" s="151"/>
      <c r="T438" s="151"/>
      <c r="U438" s="151"/>
      <c r="V438" s="151"/>
      <c r="W438" s="151"/>
      <c r="X438" s="151"/>
      <c r="Y438" s="151"/>
      <c r="Z438" s="151"/>
      <c r="AA438" s="151"/>
      <c r="AB438" s="151"/>
      <c r="AC438" s="151"/>
      <c r="AD438" s="151"/>
      <c r="AE438" s="151"/>
      <c r="AF438" s="151"/>
      <c r="AG438" s="151"/>
      <c r="AH438" s="151"/>
      <c r="AI438" s="151"/>
      <c r="AJ438" s="377">
        <f t="shared" si="189"/>
        <v>0</v>
      </c>
      <c r="AK438" s="284">
        <f t="shared" si="196"/>
        <v>0</v>
      </c>
      <c r="AL438" s="164" t="b">
        <f t="shared" si="191"/>
        <v>1</v>
      </c>
      <c r="AM438" s="284">
        <f t="shared" si="192"/>
        <v>0</v>
      </c>
      <c r="AN438" s="278"/>
      <c r="AO438" s="278"/>
      <c r="AP438" s="278"/>
      <c r="AQ438" s="278"/>
      <c r="AR438" s="278"/>
      <c r="AS438" s="278"/>
      <c r="AV438" s="42" t="b">
        <f t="shared" ref="AV438" si="199">G438=AU438</f>
        <v>1</v>
      </c>
      <c r="AW438" s="96">
        <f t="shared" si="197"/>
        <v>0</v>
      </c>
      <c r="AX438" s="118">
        <f t="shared" si="198"/>
        <v>0</v>
      </c>
      <c r="AY438" s="152" t="b">
        <f t="shared" si="195"/>
        <v>1</v>
      </c>
    </row>
    <row r="439" spans="1:51" s="95" customFormat="1">
      <c r="A439" s="18">
        <v>6</v>
      </c>
      <c r="B439" s="653" t="s">
        <v>209</v>
      </c>
      <c r="C439" s="654"/>
      <c r="D439" s="654"/>
      <c r="E439" s="655"/>
      <c r="F439" s="98">
        <v>15</v>
      </c>
      <c r="G439" s="99" t="e">
        <f t="shared" ref="G439:AH439" si="200">G440+G449+G497+G523</f>
        <v>#REF!</v>
      </c>
      <c r="H439" s="99" t="e">
        <f t="shared" si="200"/>
        <v>#REF!</v>
      </c>
      <c r="I439" s="99" t="e">
        <f t="shared" si="200"/>
        <v>#REF!</v>
      </c>
      <c r="J439" s="99" t="e">
        <f t="shared" si="200"/>
        <v>#REF!</v>
      </c>
      <c r="K439" s="99" t="e">
        <f t="shared" si="200"/>
        <v>#REF!</v>
      </c>
      <c r="L439" s="99" t="e">
        <f t="shared" si="200"/>
        <v>#REF!</v>
      </c>
      <c r="M439" s="99" t="e">
        <f t="shared" si="200"/>
        <v>#REF!</v>
      </c>
      <c r="N439" s="99" t="e">
        <f t="shared" si="200"/>
        <v>#REF!</v>
      </c>
      <c r="O439" s="99" t="e">
        <f t="shared" si="200"/>
        <v>#REF!</v>
      </c>
      <c r="P439" s="99" t="e">
        <f t="shared" si="200"/>
        <v>#REF!</v>
      </c>
      <c r="Q439" s="99">
        <f t="shared" si="200"/>
        <v>0</v>
      </c>
      <c r="R439" s="99">
        <f t="shared" si="200"/>
        <v>0</v>
      </c>
      <c r="S439" s="99">
        <f t="shared" si="200"/>
        <v>0</v>
      </c>
      <c r="T439" s="99">
        <f t="shared" si="200"/>
        <v>0</v>
      </c>
      <c r="U439" s="99">
        <f t="shared" si="200"/>
        <v>0</v>
      </c>
      <c r="V439" s="99">
        <f t="shared" si="200"/>
        <v>0</v>
      </c>
      <c r="W439" s="99" t="e">
        <f t="shared" si="200"/>
        <v>#REF!</v>
      </c>
      <c r="X439" s="99">
        <f t="shared" si="200"/>
        <v>5700000</v>
      </c>
      <c r="Y439" s="99" t="e">
        <f t="shared" si="200"/>
        <v>#REF!</v>
      </c>
      <c r="Z439" s="99">
        <f t="shared" si="200"/>
        <v>233044800</v>
      </c>
      <c r="AA439" s="99">
        <f t="shared" si="200"/>
        <v>0</v>
      </c>
      <c r="AB439" s="99">
        <f t="shared" si="200"/>
        <v>233044800</v>
      </c>
      <c r="AC439" s="99">
        <f t="shared" si="200"/>
        <v>1131955200</v>
      </c>
      <c r="AD439" s="99">
        <f t="shared" si="200"/>
        <v>0</v>
      </c>
      <c r="AE439" s="99">
        <f t="shared" si="200"/>
        <v>1131955200</v>
      </c>
      <c r="AF439" s="99">
        <f t="shared" si="200"/>
        <v>0</v>
      </c>
      <c r="AG439" s="99">
        <f t="shared" si="200"/>
        <v>0</v>
      </c>
      <c r="AH439" s="99">
        <f t="shared" si="200"/>
        <v>0</v>
      </c>
      <c r="AI439" s="18"/>
      <c r="AJ439" s="373"/>
      <c r="AK439" s="284" t="e">
        <f t="shared" si="128"/>
        <v>#REF!</v>
      </c>
      <c r="AL439" s="164" t="e">
        <f t="shared" si="125"/>
        <v>#REF!</v>
      </c>
      <c r="AM439" s="284" t="e">
        <f t="shared" si="126"/>
        <v>#REF!</v>
      </c>
      <c r="AN439" s="221"/>
      <c r="AO439" s="221"/>
      <c r="AP439" s="221"/>
      <c r="AQ439" s="221"/>
      <c r="AR439" s="221"/>
      <c r="AS439" s="221"/>
      <c r="AT439" s="152"/>
      <c r="AU439" s="100" t="e">
        <f>SUM(I439:X439)</f>
        <v>#REF!</v>
      </c>
      <c r="AV439" s="101" t="e">
        <f t="shared" si="167"/>
        <v>#REF!</v>
      </c>
      <c r="AW439" s="96" t="e">
        <f t="shared" si="183"/>
        <v>#REF!</v>
      </c>
      <c r="AX439" s="118" t="e">
        <f t="shared" si="187"/>
        <v>#REF!</v>
      </c>
      <c r="AY439" s="152" t="e">
        <f t="shared" si="182"/>
        <v>#REF!</v>
      </c>
    </row>
    <row r="440" spans="1:51" s="122" customFormat="1">
      <c r="A440" s="93"/>
      <c r="B440" s="108" t="s">
        <v>22</v>
      </c>
      <c r="C440" s="630" t="s">
        <v>210</v>
      </c>
      <c r="D440" s="630"/>
      <c r="E440" s="631"/>
      <c r="F440" s="120">
        <v>15009</v>
      </c>
      <c r="G440" s="121" t="e">
        <f>SUM(G442:G447)</f>
        <v>#REF!</v>
      </c>
      <c r="H440" s="121">
        <f t="shared" ref="H440:AH440" si="201">SUM(H442:H447)</f>
        <v>0</v>
      </c>
      <c r="I440" s="121">
        <f t="shared" si="201"/>
        <v>0</v>
      </c>
      <c r="J440" s="121">
        <f t="shared" si="201"/>
        <v>0</v>
      </c>
      <c r="K440" s="121">
        <f t="shared" si="201"/>
        <v>0</v>
      </c>
      <c r="L440" s="121">
        <f t="shared" si="201"/>
        <v>0</v>
      </c>
      <c r="M440" s="121">
        <f t="shared" si="201"/>
        <v>0</v>
      </c>
      <c r="N440" s="121" t="e">
        <f t="shared" si="201"/>
        <v>#REF!</v>
      </c>
      <c r="O440" s="121" t="e">
        <f t="shared" si="201"/>
        <v>#REF!</v>
      </c>
      <c r="P440" s="121" t="e">
        <f t="shared" si="201"/>
        <v>#REF!</v>
      </c>
      <c r="Q440" s="121">
        <f t="shared" si="201"/>
        <v>0</v>
      </c>
      <c r="R440" s="121">
        <f t="shared" si="201"/>
        <v>0</v>
      </c>
      <c r="S440" s="121">
        <f t="shared" si="201"/>
        <v>0</v>
      </c>
      <c r="T440" s="121">
        <f t="shared" si="201"/>
        <v>0</v>
      </c>
      <c r="U440" s="121">
        <f t="shared" si="201"/>
        <v>0</v>
      </c>
      <c r="V440" s="121">
        <f t="shared" si="201"/>
        <v>0</v>
      </c>
      <c r="W440" s="121">
        <f t="shared" si="201"/>
        <v>0</v>
      </c>
      <c r="X440" s="121">
        <f t="shared" si="201"/>
        <v>0</v>
      </c>
      <c r="Y440" s="121">
        <f t="shared" si="201"/>
        <v>0</v>
      </c>
      <c r="Z440" s="121">
        <f t="shared" si="201"/>
        <v>0</v>
      </c>
      <c r="AA440" s="121">
        <f t="shared" si="201"/>
        <v>0</v>
      </c>
      <c r="AB440" s="121">
        <f t="shared" si="201"/>
        <v>0</v>
      </c>
      <c r="AC440" s="121">
        <f t="shared" si="201"/>
        <v>0</v>
      </c>
      <c r="AD440" s="121">
        <f t="shared" si="201"/>
        <v>0</v>
      </c>
      <c r="AE440" s="121">
        <f t="shared" si="201"/>
        <v>0</v>
      </c>
      <c r="AF440" s="121">
        <f t="shared" si="201"/>
        <v>0</v>
      </c>
      <c r="AG440" s="121">
        <f t="shared" si="201"/>
        <v>0</v>
      </c>
      <c r="AH440" s="121">
        <f t="shared" si="201"/>
        <v>0</v>
      </c>
      <c r="AI440" s="93"/>
      <c r="AJ440" s="372"/>
      <c r="AK440" s="284" t="e">
        <f t="shared" si="128"/>
        <v>#REF!</v>
      </c>
      <c r="AL440" s="164" t="e">
        <f t="shared" si="125"/>
        <v>#REF!</v>
      </c>
      <c r="AM440" s="284" t="e">
        <f t="shared" si="126"/>
        <v>#REF!</v>
      </c>
      <c r="AN440" s="164"/>
      <c r="AO440" s="164"/>
      <c r="AP440" s="164"/>
      <c r="AQ440" s="164"/>
      <c r="AR440" s="164"/>
      <c r="AS440" s="164"/>
      <c r="AT440" s="80"/>
      <c r="AU440" s="111" t="e">
        <f t="shared" ref="AU440:AU637" si="202">SUM(I440:X440)</f>
        <v>#REF!</v>
      </c>
      <c r="AV440" s="112" t="e">
        <f t="shared" si="167"/>
        <v>#REF!</v>
      </c>
      <c r="AW440" s="96" t="e">
        <f t="shared" si="183"/>
        <v>#REF!</v>
      </c>
      <c r="AX440" s="118" t="e">
        <f t="shared" si="187"/>
        <v>#REF!</v>
      </c>
      <c r="AY440" s="152" t="e">
        <f t="shared" si="182"/>
        <v>#REF!</v>
      </c>
    </row>
    <row r="441" spans="1:51" s="80" customFormat="1">
      <c r="A441" s="81"/>
      <c r="B441" s="338"/>
      <c r="C441" s="339"/>
      <c r="D441" s="647" t="s">
        <v>15</v>
      </c>
      <c r="E441" s="647"/>
      <c r="F441" s="81" t="s">
        <v>130</v>
      </c>
      <c r="G441" s="89" t="e">
        <f>SUM(G442:G447)</f>
        <v>#REF!</v>
      </c>
      <c r="H441" s="89">
        <f t="shared" ref="H441:Q441" si="203">SUM(H442:H447)</f>
        <v>0</v>
      </c>
      <c r="I441" s="89">
        <f t="shared" si="203"/>
        <v>0</v>
      </c>
      <c r="J441" s="89">
        <f t="shared" si="203"/>
        <v>0</v>
      </c>
      <c r="K441" s="89">
        <f t="shared" si="203"/>
        <v>0</v>
      </c>
      <c r="L441" s="89">
        <f t="shared" si="203"/>
        <v>0</v>
      </c>
      <c r="M441" s="89">
        <f t="shared" si="203"/>
        <v>0</v>
      </c>
      <c r="N441" s="89" t="e">
        <f t="shared" si="203"/>
        <v>#REF!</v>
      </c>
      <c r="O441" s="89" t="e">
        <f t="shared" si="203"/>
        <v>#REF!</v>
      </c>
      <c r="P441" s="89" t="e">
        <f t="shared" si="203"/>
        <v>#REF!</v>
      </c>
      <c r="Q441" s="89">
        <f t="shared" si="203"/>
        <v>0</v>
      </c>
      <c r="R441" s="81"/>
      <c r="S441" s="81"/>
      <c r="T441" s="81"/>
      <c r="U441" s="81"/>
      <c r="V441" s="81"/>
      <c r="W441" s="81"/>
      <c r="X441" s="81"/>
      <c r="Y441" s="81"/>
      <c r="Z441" s="81"/>
      <c r="AA441" s="81"/>
      <c r="AB441" s="81"/>
      <c r="AC441" s="81"/>
      <c r="AD441" s="81"/>
      <c r="AE441" s="81"/>
      <c r="AF441" s="81"/>
      <c r="AG441" s="81"/>
      <c r="AH441" s="81"/>
      <c r="AI441" s="81"/>
      <c r="AJ441" s="372"/>
      <c r="AK441" s="284" t="e">
        <f t="shared" si="128"/>
        <v>#REF!</v>
      </c>
      <c r="AL441" s="164" t="e">
        <f t="shared" si="125"/>
        <v>#REF!</v>
      </c>
      <c r="AM441" s="284" t="e">
        <f t="shared" si="126"/>
        <v>#REF!</v>
      </c>
      <c r="AN441" s="164"/>
      <c r="AO441" s="164"/>
      <c r="AP441" s="164"/>
      <c r="AQ441" s="164"/>
      <c r="AR441" s="164"/>
      <c r="AS441" s="164"/>
      <c r="AU441" s="335" t="e">
        <f t="shared" si="202"/>
        <v>#REF!</v>
      </c>
      <c r="AV441" s="72" t="e">
        <f t="shared" si="167"/>
        <v>#REF!</v>
      </c>
      <c r="AW441" s="335" t="e">
        <f t="shared" si="183"/>
        <v>#REF!</v>
      </c>
      <c r="AX441" s="336" t="e">
        <f t="shared" si="187"/>
        <v>#REF!</v>
      </c>
      <c r="AY441" s="152" t="e">
        <f t="shared" si="182"/>
        <v>#REF!</v>
      </c>
    </row>
    <row r="442" spans="1:51" s="153" customFormat="1">
      <c r="A442" s="71"/>
      <c r="B442" s="333"/>
      <c r="C442" s="334"/>
      <c r="D442" s="334"/>
      <c r="E442" s="88" t="s">
        <v>55</v>
      </c>
      <c r="F442" s="71" t="s">
        <v>56</v>
      </c>
      <c r="G442" s="90">
        <v>2281700</v>
      </c>
      <c r="H442" s="90"/>
      <c r="I442" s="71"/>
      <c r="J442" s="71"/>
      <c r="K442" s="71"/>
      <c r="L442" s="71"/>
      <c r="M442" s="71"/>
      <c r="N442" s="103">
        <v>2281700</v>
      </c>
      <c r="O442" s="103" t="e">
        <f>#REF!</f>
        <v>#REF!</v>
      </c>
      <c r="P442" s="103" t="e">
        <f>N442-O442</f>
        <v>#REF!</v>
      </c>
      <c r="Q442" s="103"/>
      <c r="R442" s="71"/>
      <c r="S442" s="71"/>
      <c r="T442" s="71"/>
      <c r="U442" s="71"/>
      <c r="V442" s="71"/>
      <c r="W442" s="71"/>
      <c r="X442" s="71"/>
      <c r="Y442" s="71"/>
      <c r="Z442" s="71"/>
      <c r="AA442" s="71"/>
      <c r="AB442" s="71"/>
      <c r="AC442" s="71"/>
      <c r="AD442" s="71"/>
      <c r="AE442" s="71"/>
      <c r="AF442" s="71"/>
      <c r="AG442" s="71"/>
      <c r="AH442" s="71"/>
      <c r="AI442" s="71"/>
      <c r="AJ442" s="374"/>
      <c r="AK442" s="284">
        <f t="shared" si="128"/>
        <v>2281700</v>
      </c>
      <c r="AL442" s="164" t="b">
        <f t="shared" si="125"/>
        <v>1</v>
      </c>
      <c r="AM442" s="284">
        <f t="shared" si="126"/>
        <v>0</v>
      </c>
      <c r="AN442" s="232"/>
      <c r="AO442" s="232"/>
      <c r="AP442" s="232"/>
      <c r="AQ442" s="232"/>
      <c r="AR442" s="232"/>
      <c r="AS442" s="232"/>
      <c r="AU442" s="335" t="e">
        <f t="shared" si="202"/>
        <v>#REF!</v>
      </c>
      <c r="AV442" s="72" t="e">
        <f t="shared" si="167"/>
        <v>#REF!</v>
      </c>
      <c r="AW442" s="335" t="e">
        <f t="shared" si="183"/>
        <v>#REF!</v>
      </c>
      <c r="AX442" s="336">
        <f t="shared" si="187"/>
        <v>2281700</v>
      </c>
      <c r="AY442" s="152" t="b">
        <f t="shared" si="182"/>
        <v>1</v>
      </c>
    </row>
    <row r="443" spans="1:51" s="153" customFormat="1">
      <c r="A443" s="71"/>
      <c r="B443" s="333"/>
      <c r="C443" s="334"/>
      <c r="D443" s="334"/>
      <c r="E443" s="88" t="s">
        <v>16</v>
      </c>
      <c r="F443" s="71" t="s">
        <v>19</v>
      </c>
      <c r="G443" s="90" t="e">
        <f>#REF!</f>
        <v>#REF!</v>
      </c>
      <c r="H443" s="90"/>
      <c r="I443" s="71"/>
      <c r="J443" s="71"/>
      <c r="K443" s="71"/>
      <c r="L443" s="71"/>
      <c r="M443" s="71"/>
      <c r="N443" s="103" t="e">
        <f>#REF!</f>
        <v>#REF!</v>
      </c>
      <c r="O443" s="103" t="e">
        <f>#REF!</f>
        <v>#REF!</v>
      </c>
      <c r="P443" s="103" t="e">
        <f t="shared" ref="P443:P447" si="204">N443-O443</f>
        <v>#REF!</v>
      </c>
      <c r="Q443" s="103"/>
      <c r="R443" s="71"/>
      <c r="S443" s="71"/>
      <c r="T443" s="71"/>
      <c r="U443" s="71"/>
      <c r="V443" s="71"/>
      <c r="W443" s="71"/>
      <c r="X443" s="71"/>
      <c r="Y443" s="71"/>
      <c r="Z443" s="71"/>
      <c r="AA443" s="71"/>
      <c r="AB443" s="71"/>
      <c r="AC443" s="71"/>
      <c r="AD443" s="71"/>
      <c r="AE443" s="71"/>
      <c r="AF443" s="71"/>
      <c r="AG443" s="71"/>
      <c r="AH443" s="71"/>
      <c r="AI443" s="71"/>
      <c r="AJ443" s="374"/>
      <c r="AK443" s="284" t="e">
        <f t="shared" si="128"/>
        <v>#REF!</v>
      </c>
      <c r="AL443" s="164" t="e">
        <f t="shared" si="125"/>
        <v>#REF!</v>
      </c>
      <c r="AM443" s="284" t="e">
        <f t="shared" si="126"/>
        <v>#REF!</v>
      </c>
      <c r="AN443" s="232"/>
      <c r="AO443" s="232"/>
      <c r="AP443" s="232"/>
      <c r="AQ443" s="232"/>
      <c r="AR443" s="232"/>
      <c r="AS443" s="232"/>
      <c r="AU443" s="335" t="e">
        <f t="shared" si="202"/>
        <v>#REF!</v>
      </c>
      <c r="AV443" s="72" t="e">
        <f t="shared" si="167"/>
        <v>#REF!</v>
      </c>
      <c r="AW443" s="335" t="e">
        <f t="shared" si="183"/>
        <v>#REF!</v>
      </c>
      <c r="AX443" s="336" t="e">
        <f t="shared" si="187"/>
        <v>#REF!</v>
      </c>
      <c r="AY443" s="152" t="e">
        <f t="shared" si="182"/>
        <v>#REF!</v>
      </c>
    </row>
    <row r="444" spans="1:51" s="153" customFormat="1">
      <c r="A444" s="71"/>
      <c r="B444" s="333"/>
      <c r="C444" s="334"/>
      <c r="D444" s="334"/>
      <c r="E444" s="88" t="s">
        <v>59</v>
      </c>
      <c r="F444" s="71" t="s">
        <v>60</v>
      </c>
      <c r="G444" s="90" t="e">
        <f>#REF!</f>
        <v>#REF!</v>
      </c>
      <c r="H444" s="90"/>
      <c r="I444" s="71"/>
      <c r="J444" s="71"/>
      <c r="K444" s="71"/>
      <c r="L444" s="71"/>
      <c r="M444" s="71"/>
      <c r="N444" s="103" t="e">
        <f>#REF!</f>
        <v>#REF!</v>
      </c>
      <c r="O444" s="103"/>
      <c r="P444" s="103" t="e">
        <f t="shared" si="204"/>
        <v>#REF!</v>
      </c>
      <c r="Q444" s="103"/>
      <c r="R444" s="71"/>
      <c r="S444" s="71"/>
      <c r="T444" s="71"/>
      <c r="U444" s="71"/>
      <c r="V444" s="71"/>
      <c r="W444" s="71"/>
      <c r="X444" s="71"/>
      <c r="Y444" s="71"/>
      <c r="Z444" s="71"/>
      <c r="AA444" s="71"/>
      <c r="AB444" s="71"/>
      <c r="AC444" s="71"/>
      <c r="AD444" s="71"/>
      <c r="AE444" s="71"/>
      <c r="AF444" s="71"/>
      <c r="AG444" s="71"/>
      <c r="AH444" s="71"/>
      <c r="AI444" s="71"/>
      <c r="AJ444" s="374"/>
      <c r="AK444" s="284" t="e">
        <f t="shared" si="128"/>
        <v>#REF!</v>
      </c>
      <c r="AL444" s="164" t="e">
        <f t="shared" si="125"/>
        <v>#REF!</v>
      </c>
      <c r="AM444" s="284" t="e">
        <f t="shared" si="126"/>
        <v>#REF!</v>
      </c>
      <c r="AN444" s="232"/>
      <c r="AO444" s="232"/>
      <c r="AP444" s="232"/>
      <c r="AQ444" s="232"/>
      <c r="AR444" s="232"/>
      <c r="AS444" s="232"/>
      <c r="AU444" s="335" t="e">
        <f t="shared" si="202"/>
        <v>#REF!</v>
      </c>
      <c r="AV444" s="72" t="e">
        <f t="shared" si="167"/>
        <v>#REF!</v>
      </c>
      <c r="AW444" s="335">
        <f t="shared" si="183"/>
        <v>0</v>
      </c>
      <c r="AX444" s="336" t="e">
        <f t="shared" si="187"/>
        <v>#REF!</v>
      </c>
      <c r="AY444" s="152" t="e">
        <f t="shared" si="182"/>
        <v>#REF!</v>
      </c>
    </row>
    <row r="445" spans="1:51" s="153" customFormat="1">
      <c r="A445" s="71"/>
      <c r="B445" s="333"/>
      <c r="C445" s="334"/>
      <c r="D445" s="334"/>
      <c r="E445" s="88" t="s">
        <v>61</v>
      </c>
      <c r="F445" s="71" t="s">
        <v>62</v>
      </c>
      <c r="G445" s="90">
        <v>3178300</v>
      </c>
      <c r="H445" s="90"/>
      <c r="I445" s="71"/>
      <c r="J445" s="71"/>
      <c r="K445" s="71"/>
      <c r="L445" s="71"/>
      <c r="M445" s="71"/>
      <c r="N445" s="103">
        <v>3178300</v>
      </c>
      <c r="O445" s="103"/>
      <c r="P445" s="103">
        <f t="shared" si="204"/>
        <v>3178300</v>
      </c>
      <c r="Q445" s="103"/>
      <c r="R445" s="71"/>
      <c r="S445" s="71"/>
      <c r="T445" s="71"/>
      <c r="U445" s="71"/>
      <c r="V445" s="71"/>
      <c r="W445" s="71"/>
      <c r="X445" s="71"/>
      <c r="Y445" s="71"/>
      <c r="Z445" s="71"/>
      <c r="AA445" s="71"/>
      <c r="AB445" s="71"/>
      <c r="AC445" s="71"/>
      <c r="AD445" s="71"/>
      <c r="AE445" s="71"/>
      <c r="AF445" s="71"/>
      <c r="AG445" s="71"/>
      <c r="AH445" s="71"/>
      <c r="AI445" s="71"/>
      <c r="AJ445" s="374"/>
      <c r="AK445" s="284">
        <f t="shared" si="128"/>
        <v>3178300</v>
      </c>
      <c r="AL445" s="164" t="b">
        <f t="shared" si="125"/>
        <v>1</v>
      </c>
      <c r="AM445" s="284">
        <f t="shared" si="126"/>
        <v>0</v>
      </c>
      <c r="AN445" s="232"/>
      <c r="AO445" s="232"/>
      <c r="AP445" s="232"/>
      <c r="AQ445" s="232"/>
      <c r="AR445" s="232"/>
      <c r="AS445" s="232"/>
      <c r="AU445" s="335">
        <f t="shared" si="202"/>
        <v>6356600</v>
      </c>
      <c r="AV445" s="72" t="b">
        <f t="shared" si="167"/>
        <v>0</v>
      </c>
      <c r="AW445" s="335">
        <f t="shared" si="183"/>
        <v>0</v>
      </c>
      <c r="AX445" s="336">
        <f t="shared" si="187"/>
        <v>3178300</v>
      </c>
      <c r="AY445" s="152" t="b">
        <f t="shared" si="182"/>
        <v>1</v>
      </c>
    </row>
    <row r="446" spans="1:51" s="153" customFormat="1">
      <c r="A446" s="71"/>
      <c r="B446" s="333"/>
      <c r="C446" s="334"/>
      <c r="D446" s="334"/>
      <c r="E446" s="88" t="s">
        <v>185</v>
      </c>
      <c r="F446" s="71" t="s">
        <v>186</v>
      </c>
      <c r="G446" s="90">
        <v>45000000</v>
      </c>
      <c r="H446" s="90"/>
      <c r="I446" s="71"/>
      <c r="J446" s="71"/>
      <c r="K446" s="71"/>
      <c r="L446" s="71"/>
      <c r="M446" s="71"/>
      <c r="N446" s="103">
        <v>45000000</v>
      </c>
      <c r="O446" s="103"/>
      <c r="P446" s="103">
        <f t="shared" si="204"/>
        <v>45000000</v>
      </c>
      <c r="Q446" s="103"/>
      <c r="R446" s="71"/>
      <c r="S446" s="71"/>
      <c r="T446" s="71"/>
      <c r="U446" s="71"/>
      <c r="V446" s="71"/>
      <c r="W446" s="71"/>
      <c r="X446" s="71"/>
      <c r="Y446" s="71"/>
      <c r="Z446" s="71"/>
      <c r="AA446" s="71"/>
      <c r="AB446" s="71"/>
      <c r="AC446" s="71"/>
      <c r="AD446" s="71"/>
      <c r="AE446" s="71"/>
      <c r="AF446" s="71"/>
      <c r="AG446" s="71"/>
      <c r="AH446" s="71"/>
      <c r="AI446" s="71"/>
      <c r="AJ446" s="374"/>
      <c r="AK446" s="284">
        <f t="shared" si="128"/>
        <v>45000000</v>
      </c>
      <c r="AL446" s="164" t="b">
        <f t="shared" si="125"/>
        <v>1</v>
      </c>
      <c r="AM446" s="284">
        <f t="shared" si="126"/>
        <v>0</v>
      </c>
      <c r="AN446" s="232"/>
      <c r="AO446" s="232"/>
      <c r="AP446" s="232"/>
      <c r="AQ446" s="232"/>
      <c r="AR446" s="232"/>
      <c r="AS446" s="232"/>
      <c r="AU446" s="335">
        <f t="shared" si="202"/>
        <v>90000000</v>
      </c>
      <c r="AV446" s="72" t="b">
        <f t="shared" ref="AV446:AV749" si="205">G446=AU446</f>
        <v>0</v>
      </c>
      <c r="AW446" s="335">
        <f t="shared" si="183"/>
        <v>0</v>
      </c>
      <c r="AX446" s="336">
        <f t="shared" si="187"/>
        <v>45000000</v>
      </c>
      <c r="AY446" s="152" t="b">
        <f t="shared" si="182"/>
        <v>1</v>
      </c>
    </row>
    <row r="447" spans="1:51" s="153" customFormat="1">
      <c r="A447" s="71"/>
      <c r="B447" s="333"/>
      <c r="C447" s="334"/>
      <c r="D447" s="334"/>
      <c r="E447" s="88" t="s">
        <v>20</v>
      </c>
      <c r="F447" s="71" t="s">
        <v>211</v>
      </c>
      <c r="G447" s="90"/>
      <c r="H447" s="90"/>
      <c r="I447" s="71"/>
      <c r="J447" s="71"/>
      <c r="K447" s="71"/>
      <c r="L447" s="71"/>
      <c r="M447" s="71"/>
      <c r="N447" s="103">
        <v>0</v>
      </c>
      <c r="O447" s="103"/>
      <c r="P447" s="103">
        <f t="shared" si="204"/>
        <v>0</v>
      </c>
      <c r="Q447" s="103"/>
      <c r="R447" s="71"/>
      <c r="S447" s="71"/>
      <c r="T447" s="71"/>
      <c r="U447" s="71"/>
      <c r="V447" s="71"/>
      <c r="W447" s="71"/>
      <c r="X447" s="71"/>
      <c r="Y447" s="71"/>
      <c r="Z447" s="71"/>
      <c r="AA447" s="71"/>
      <c r="AB447" s="71"/>
      <c r="AC447" s="71"/>
      <c r="AD447" s="71"/>
      <c r="AE447" s="71"/>
      <c r="AF447" s="71"/>
      <c r="AG447" s="71"/>
      <c r="AH447" s="71"/>
      <c r="AI447" s="71"/>
      <c r="AJ447" s="374"/>
      <c r="AK447" s="284">
        <f t="shared" si="128"/>
        <v>0</v>
      </c>
      <c r="AL447" s="164" t="b">
        <f t="shared" si="125"/>
        <v>1</v>
      </c>
      <c r="AM447" s="284">
        <f t="shared" si="126"/>
        <v>0</v>
      </c>
      <c r="AN447" s="232"/>
      <c r="AO447" s="232"/>
      <c r="AP447" s="232"/>
      <c r="AQ447" s="232"/>
      <c r="AR447" s="232"/>
      <c r="AS447" s="232"/>
      <c r="AU447" s="335">
        <f t="shared" si="202"/>
        <v>0</v>
      </c>
      <c r="AV447" s="72" t="b">
        <f t="shared" si="205"/>
        <v>1</v>
      </c>
      <c r="AW447" s="335">
        <f t="shared" si="183"/>
        <v>0</v>
      </c>
      <c r="AX447" s="336">
        <f t="shared" si="187"/>
        <v>0</v>
      </c>
      <c r="AY447" s="152" t="b">
        <f t="shared" si="182"/>
        <v>1</v>
      </c>
    </row>
    <row r="448" spans="1:51">
      <c r="A448" s="10"/>
      <c r="B448" s="11"/>
      <c r="C448" s="12"/>
      <c r="D448" s="12"/>
      <c r="E448" s="13"/>
      <c r="F448" s="81"/>
      <c r="G448" s="89"/>
      <c r="H448" s="89"/>
      <c r="I448" s="81"/>
      <c r="J448" s="81"/>
      <c r="K448" s="81"/>
      <c r="L448" s="81"/>
      <c r="M448" s="81"/>
      <c r="N448" s="81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372"/>
      <c r="AK448" s="284">
        <f t="shared" si="128"/>
        <v>0</v>
      </c>
      <c r="AL448" s="164" t="b">
        <f t="shared" si="125"/>
        <v>1</v>
      </c>
      <c r="AM448" s="284">
        <f t="shared" si="126"/>
        <v>0</v>
      </c>
      <c r="AN448" s="164"/>
      <c r="AO448" s="164"/>
      <c r="AP448" s="164"/>
      <c r="AQ448" s="164"/>
      <c r="AR448" s="164"/>
      <c r="AS448" s="164"/>
      <c r="AU448" s="41">
        <f t="shared" si="202"/>
        <v>0</v>
      </c>
      <c r="AV448" s="42" t="b">
        <f t="shared" si="205"/>
        <v>1</v>
      </c>
      <c r="AW448" s="96">
        <f t="shared" si="183"/>
        <v>0</v>
      </c>
      <c r="AX448" s="118">
        <f t="shared" si="187"/>
        <v>0</v>
      </c>
      <c r="AY448" s="152" t="b">
        <f t="shared" si="182"/>
        <v>1</v>
      </c>
    </row>
    <row r="449" spans="1:51" s="117" customFormat="1">
      <c r="A449" s="94"/>
      <c r="B449" s="108" t="s">
        <v>22</v>
      </c>
      <c r="C449" s="630" t="s">
        <v>212</v>
      </c>
      <c r="D449" s="630"/>
      <c r="E449" s="631"/>
      <c r="F449" s="120">
        <v>15011</v>
      </c>
      <c r="G449" s="121" t="e">
        <f>G450</f>
        <v>#REF!</v>
      </c>
      <c r="H449" s="121" t="e">
        <f t="shared" ref="H449:AH449" si="206">H450</f>
        <v>#REF!</v>
      </c>
      <c r="I449" s="121" t="e">
        <f t="shared" si="206"/>
        <v>#REF!</v>
      </c>
      <c r="J449" s="121" t="e">
        <f t="shared" si="206"/>
        <v>#REF!</v>
      </c>
      <c r="K449" s="121">
        <f t="shared" si="206"/>
        <v>0</v>
      </c>
      <c r="L449" s="121">
        <f t="shared" si="206"/>
        <v>0</v>
      </c>
      <c r="M449" s="121">
        <f t="shared" si="206"/>
        <v>0</v>
      </c>
      <c r="N449" s="121" t="e">
        <f t="shared" si="206"/>
        <v>#REF!</v>
      </c>
      <c r="O449" s="121" t="e">
        <f t="shared" si="206"/>
        <v>#REF!</v>
      </c>
      <c r="P449" s="121" t="e">
        <f t="shared" si="206"/>
        <v>#REF!</v>
      </c>
      <c r="Q449" s="121">
        <f t="shared" si="206"/>
        <v>0</v>
      </c>
      <c r="R449" s="121">
        <f t="shared" si="206"/>
        <v>0</v>
      </c>
      <c r="S449" s="121">
        <f t="shared" si="206"/>
        <v>0</v>
      </c>
      <c r="T449" s="121">
        <f t="shared" si="206"/>
        <v>0</v>
      </c>
      <c r="U449" s="121">
        <f t="shared" si="206"/>
        <v>0</v>
      </c>
      <c r="V449" s="121">
        <f t="shared" si="206"/>
        <v>0</v>
      </c>
      <c r="W449" s="121">
        <f t="shared" si="206"/>
        <v>0</v>
      </c>
      <c r="X449" s="121">
        <f t="shared" si="206"/>
        <v>0</v>
      </c>
      <c r="Y449" s="121">
        <f t="shared" si="206"/>
        <v>0</v>
      </c>
      <c r="Z449" s="121">
        <f t="shared" si="206"/>
        <v>0</v>
      </c>
      <c r="AA449" s="121">
        <f t="shared" si="206"/>
        <v>0</v>
      </c>
      <c r="AB449" s="121">
        <f t="shared" si="206"/>
        <v>0</v>
      </c>
      <c r="AC449" s="121">
        <f t="shared" si="206"/>
        <v>0</v>
      </c>
      <c r="AD449" s="121">
        <f t="shared" si="206"/>
        <v>0</v>
      </c>
      <c r="AE449" s="121">
        <f t="shared" si="206"/>
        <v>0</v>
      </c>
      <c r="AF449" s="121">
        <f t="shared" si="206"/>
        <v>0</v>
      </c>
      <c r="AG449" s="121">
        <f t="shared" si="206"/>
        <v>0</v>
      </c>
      <c r="AH449" s="121">
        <f t="shared" si="206"/>
        <v>0</v>
      </c>
      <c r="AI449" s="94"/>
      <c r="AJ449" s="373"/>
      <c r="AK449" s="284" t="e">
        <f t="shared" si="128"/>
        <v>#REF!</v>
      </c>
      <c r="AL449" s="164" t="e">
        <f t="shared" si="125"/>
        <v>#REF!</v>
      </c>
      <c r="AM449" s="284" t="e">
        <f t="shared" si="126"/>
        <v>#REF!</v>
      </c>
      <c r="AN449" s="221"/>
      <c r="AO449" s="221"/>
      <c r="AP449" s="221"/>
      <c r="AQ449" s="221"/>
      <c r="AR449" s="221"/>
      <c r="AS449" s="221"/>
      <c r="AT449" s="152"/>
      <c r="AU449" s="123" t="e">
        <f t="shared" si="202"/>
        <v>#REF!</v>
      </c>
      <c r="AV449" s="124" t="e">
        <f t="shared" si="205"/>
        <v>#REF!</v>
      </c>
      <c r="AW449" s="96" t="e">
        <f t="shared" si="183"/>
        <v>#REF!</v>
      </c>
      <c r="AX449" s="118" t="e">
        <f t="shared" si="187"/>
        <v>#REF!</v>
      </c>
      <c r="AY449" s="152" t="e">
        <f t="shared" si="182"/>
        <v>#REF!</v>
      </c>
    </row>
    <row r="450" spans="1:51" s="153" customFormat="1">
      <c r="A450" s="71"/>
      <c r="B450" s="333"/>
      <c r="C450" s="334"/>
      <c r="D450" s="681" t="s">
        <v>15</v>
      </c>
      <c r="E450" s="681"/>
      <c r="F450" s="71" t="s">
        <v>130</v>
      </c>
      <c r="G450" s="90" t="e">
        <f>SUM(G451:G456)</f>
        <v>#REF!</v>
      </c>
      <c r="H450" s="90" t="e">
        <f t="shared" ref="H450:Y450" si="207">SUM(H451:H456)</f>
        <v>#REF!</v>
      </c>
      <c r="I450" s="90" t="e">
        <f t="shared" si="207"/>
        <v>#REF!</v>
      </c>
      <c r="J450" s="90" t="e">
        <f t="shared" si="207"/>
        <v>#REF!</v>
      </c>
      <c r="K450" s="90">
        <f t="shared" si="207"/>
        <v>0</v>
      </c>
      <c r="L450" s="90">
        <f t="shared" si="207"/>
        <v>0</v>
      </c>
      <c r="M450" s="90">
        <f t="shared" si="207"/>
        <v>0</v>
      </c>
      <c r="N450" s="90" t="e">
        <f t="shared" si="207"/>
        <v>#REF!</v>
      </c>
      <c r="O450" s="90" t="e">
        <f t="shared" si="207"/>
        <v>#REF!</v>
      </c>
      <c r="P450" s="90" t="e">
        <f t="shared" si="207"/>
        <v>#REF!</v>
      </c>
      <c r="Q450" s="90">
        <f t="shared" si="207"/>
        <v>0</v>
      </c>
      <c r="R450" s="90">
        <f t="shared" si="207"/>
        <v>0</v>
      </c>
      <c r="S450" s="90">
        <f t="shared" si="207"/>
        <v>0</v>
      </c>
      <c r="T450" s="90">
        <f t="shared" si="207"/>
        <v>0</v>
      </c>
      <c r="U450" s="90">
        <f t="shared" si="207"/>
        <v>0</v>
      </c>
      <c r="V450" s="90">
        <f t="shared" si="207"/>
        <v>0</v>
      </c>
      <c r="W450" s="90">
        <f t="shared" si="207"/>
        <v>0</v>
      </c>
      <c r="X450" s="90">
        <f t="shared" si="207"/>
        <v>0</v>
      </c>
      <c r="Y450" s="90">
        <f t="shared" si="207"/>
        <v>0</v>
      </c>
      <c r="Z450" s="90"/>
      <c r="AA450" s="90"/>
      <c r="AB450" s="90"/>
      <c r="AC450" s="90"/>
      <c r="AD450" s="90"/>
      <c r="AE450" s="90"/>
      <c r="AF450" s="90"/>
      <c r="AG450" s="90"/>
      <c r="AH450" s="90"/>
      <c r="AI450" s="71"/>
      <c r="AJ450" s="374"/>
      <c r="AK450" s="284" t="e">
        <f t="shared" si="128"/>
        <v>#REF!</v>
      </c>
      <c r="AL450" s="164" t="e">
        <f t="shared" si="125"/>
        <v>#REF!</v>
      </c>
      <c r="AM450" s="284" t="e">
        <f t="shared" si="126"/>
        <v>#REF!</v>
      </c>
      <c r="AN450" s="232"/>
      <c r="AO450" s="232"/>
      <c r="AP450" s="232"/>
      <c r="AQ450" s="232"/>
      <c r="AR450" s="232"/>
      <c r="AS450" s="232"/>
      <c r="AU450" s="335" t="e">
        <f t="shared" si="202"/>
        <v>#REF!</v>
      </c>
      <c r="AV450" s="72" t="e">
        <f t="shared" si="205"/>
        <v>#REF!</v>
      </c>
      <c r="AW450" s="335" t="e">
        <f t="shared" si="183"/>
        <v>#REF!</v>
      </c>
      <c r="AX450" s="336" t="e">
        <f t="shared" si="187"/>
        <v>#REF!</v>
      </c>
      <c r="AY450" s="152" t="e">
        <f t="shared" si="182"/>
        <v>#REF!</v>
      </c>
    </row>
    <row r="451" spans="1:51" s="153" customFormat="1">
      <c r="A451" s="71"/>
      <c r="B451" s="333"/>
      <c r="C451" s="334"/>
      <c r="D451" s="334"/>
      <c r="E451" s="88" t="s">
        <v>55</v>
      </c>
      <c r="F451" s="71" t="s">
        <v>213</v>
      </c>
      <c r="G451" s="90">
        <v>1657300</v>
      </c>
      <c r="H451" s="90" t="e">
        <f>#REF!</f>
        <v>#REF!</v>
      </c>
      <c r="I451" s="70" t="e">
        <f>#REF!</f>
        <v>#REF!</v>
      </c>
      <c r="J451" s="70" t="e">
        <f>H451-I451</f>
        <v>#REF!</v>
      </c>
      <c r="K451" s="70"/>
      <c r="L451" s="70"/>
      <c r="M451" s="70"/>
      <c r="N451" s="70" t="e">
        <f>G451-H451</f>
        <v>#REF!</v>
      </c>
      <c r="O451" s="103"/>
      <c r="P451" s="103" t="e">
        <f>N451-O451</f>
        <v>#REF!</v>
      </c>
      <c r="Q451" s="103"/>
      <c r="R451" s="71"/>
      <c r="S451" s="71"/>
      <c r="T451" s="71"/>
      <c r="U451" s="71"/>
      <c r="V451" s="71"/>
      <c r="W451" s="71"/>
      <c r="X451" s="71"/>
      <c r="Y451" s="71"/>
      <c r="Z451" s="71"/>
      <c r="AA451" s="71"/>
      <c r="AB451" s="71"/>
      <c r="AC451" s="71"/>
      <c r="AD451" s="71"/>
      <c r="AE451" s="71"/>
      <c r="AF451" s="71"/>
      <c r="AG451" s="71"/>
      <c r="AH451" s="71"/>
      <c r="AI451" s="71"/>
      <c r="AJ451" s="374"/>
      <c r="AK451" s="284" t="e">
        <f t="shared" si="128"/>
        <v>#REF!</v>
      </c>
      <c r="AL451" s="164" t="e">
        <f t="shared" si="125"/>
        <v>#REF!</v>
      </c>
      <c r="AM451" s="284" t="e">
        <f t="shared" si="126"/>
        <v>#REF!</v>
      </c>
      <c r="AN451" s="232"/>
      <c r="AO451" s="232"/>
      <c r="AP451" s="232"/>
      <c r="AQ451" s="232"/>
      <c r="AR451" s="232"/>
      <c r="AS451" s="232"/>
      <c r="AU451" s="335" t="e">
        <f t="shared" si="202"/>
        <v>#REF!</v>
      </c>
      <c r="AV451" s="72" t="e">
        <f t="shared" si="205"/>
        <v>#REF!</v>
      </c>
      <c r="AW451" s="335" t="e">
        <f t="shared" si="183"/>
        <v>#REF!</v>
      </c>
      <c r="AX451" s="336" t="e">
        <f t="shared" si="187"/>
        <v>#REF!</v>
      </c>
      <c r="AY451" s="152" t="e">
        <f t="shared" si="182"/>
        <v>#REF!</v>
      </c>
    </row>
    <row r="452" spans="1:51" s="153" customFormat="1">
      <c r="A452" s="71"/>
      <c r="B452" s="333"/>
      <c r="C452" s="334"/>
      <c r="D452" s="334"/>
      <c r="E452" s="88" t="s">
        <v>16</v>
      </c>
      <c r="F452" s="71" t="s">
        <v>214</v>
      </c>
      <c r="G452" s="90" t="e">
        <f>#REF!</f>
        <v>#REF!</v>
      </c>
      <c r="H452" s="90" t="e">
        <f>#REF!</f>
        <v>#REF!</v>
      </c>
      <c r="I452" s="70" t="e">
        <f>#REF!</f>
        <v>#REF!</v>
      </c>
      <c r="J452" s="70" t="e">
        <f t="shared" ref="J452:J456" si="208">H452-I452</f>
        <v>#REF!</v>
      </c>
      <c r="K452" s="70"/>
      <c r="L452" s="70"/>
      <c r="M452" s="70"/>
      <c r="N452" s="70" t="e">
        <f>#REF!</f>
        <v>#REF!</v>
      </c>
      <c r="O452" s="103"/>
      <c r="P452" s="103" t="e">
        <f t="shared" ref="P452:P456" si="209">N452-O452</f>
        <v>#REF!</v>
      </c>
      <c r="Q452" s="103"/>
      <c r="R452" s="71"/>
      <c r="S452" s="71"/>
      <c r="T452" s="71"/>
      <c r="U452" s="71"/>
      <c r="V452" s="71"/>
      <c r="W452" s="71"/>
      <c r="X452" s="71"/>
      <c r="Y452" s="71"/>
      <c r="Z452" s="71"/>
      <c r="AA452" s="71"/>
      <c r="AB452" s="71"/>
      <c r="AC452" s="71"/>
      <c r="AD452" s="71"/>
      <c r="AE452" s="71"/>
      <c r="AF452" s="71"/>
      <c r="AG452" s="71"/>
      <c r="AH452" s="71"/>
      <c r="AI452" s="71"/>
      <c r="AJ452" s="374"/>
      <c r="AK452" s="284" t="e">
        <f t="shared" si="128"/>
        <v>#REF!</v>
      </c>
      <c r="AL452" s="164" t="e">
        <f t="shared" si="125"/>
        <v>#REF!</v>
      </c>
      <c r="AM452" s="284" t="e">
        <f t="shared" si="126"/>
        <v>#REF!</v>
      </c>
      <c r="AN452" s="232"/>
      <c r="AO452" s="232"/>
      <c r="AP452" s="232"/>
      <c r="AQ452" s="232"/>
      <c r="AR452" s="232"/>
      <c r="AS452" s="232"/>
      <c r="AU452" s="335" t="e">
        <f t="shared" si="202"/>
        <v>#REF!</v>
      </c>
      <c r="AV452" s="72" t="e">
        <f t="shared" si="205"/>
        <v>#REF!</v>
      </c>
      <c r="AW452" s="335" t="e">
        <f t="shared" si="183"/>
        <v>#REF!</v>
      </c>
      <c r="AX452" s="336" t="e">
        <f t="shared" si="187"/>
        <v>#REF!</v>
      </c>
      <c r="AY452" s="152" t="e">
        <f t="shared" si="182"/>
        <v>#REF!</v>
      </c>
    </row>
    <row r="453" spans="1:51" s="153" customFormat="1">
      <c r="A453" s="71"/>
      <c r="B453" s="333"/>
      <c r="C453" s="334"/>
      <c r="D453" s="334"/>
      <c r="E453" s="88" t="s">
        <v>59</v>
      </c>
      <c r="F453" s="71" t="s">
        <v>60</v>
      </c>
      <c r="G453" s="90" t="e">
        <f>#REF!</f>
        <v>#REF!</v>
      </c>
      <c r="H453" s="90" t="e">
        <f>#REF!</f>
        <v>#REF!</v>
      </c>
      <c r="I453" s="70"/>
      <c r="J453" s="70" t="e">
        <f t="shared" si="208"/>
        <v>#REF!</v>
      </c>
      <c r="K453" s="70"/>
      <c r="L453" s="70"/>
      <c r="M453" s="70"/>
      <c r="N453" s="70" t="e">
        <f>#REF!</f>
        <v>#REF!</v>
      </c>
      <c r="O453" s="103"/>
      <c r="P453" s="103" t="e">
        <f t="shared" si="209"/>
        <v>#REF!</v>
      </c>
      <c r="Q453" s="103"/>
      <c r="R453" s="71"/>
      <c r="S453" s="71"/>
      <c r="T453" s="71"/>
      <c r="U453" s="71"/>
      <c r="V453" s="71"/>
      <c r="W453" s="71"/>
      <c r="X453" s="71"/>
      <c r="Y453" s="71"/>
      <c r="Z453" s="71"/>
      <c r="AA453" s="71"/>
      <c r="AB453" s="71"/>
      <c r="AC453" s="71"/>
      <c r="AD453" s="71"/>
      <c r="AE453" s="71"/>
      <c r="AF453" s="71"/>
      <c r="AG453" s="71"/>
      <c r="AH453" s="71"/>
      <c r="AI453" s="71"/>
      <c r="AJ453" s="374"/>
      <c r="AK453" s="284" t="e">
        <f t="shared" si="128"/>
        <v>#REF!</v>
      </c>
      <c r="AL453" s="164" t="e">
        <f t="shared" si="125"/>
        <v>#REF!</v>
      </c>
      <c r="AM453" s="284" t="e">
        <f t="shared" si="126"/>
        <v>#REF!</v>
      </c>
      <c r="AN453" s="232"/>
      <c r="AO453" s="232"/>
      <c r="AP453" s="232"/>
      <c r="AQ453" s="232"/>
      <c r="AR453" s="232"/>
      <c r="AS453" s="232"/>
      <c r="AU453" s="335" t="e">
        <f t="shared" si="202"/>
        <v>#REF!</v>
      </c>
      <c r="AV453" s="72" t="e">
        <f t="shared" si="205"/>
        <v>#REF!</v>
      </c>
      <c r="AW453" s="335">
        <f t="shared" si="183"/>
        <v>0</v>
      </c>
      <c r="AX453" s="336" t="e">
        <f t="shared" si="187"/>
        <v>#REF!</v>
      </c>
      <c r="AY453" s="152" t="e">
        <f t="shared" si="182"/>
        <v>#REF!</v>
      </c>
    </row>
    <row r="454" spans="1:51" s="153" customFormat="1">
      <c r="A454" s="71"/>
      <c r="B454" s="333"/>
      <c r="C454" s="334"/>
      <c r="D454" s="334"/>
      <c r="E454" s="88" t="s">
        <v>61</v>
      </c>
      <c r="F454" s="71" t="s">
        <v>62</v>
      </c>
      <c r="G454" s="90">
        <v>4302700</v>
      </c>
      <c r="H454" s="90" t="e">
        <f>#REF!</f>
        <v>#REF!</v>
      </c>
      <c r="I454" s="70" t="e">
        <f>#REF!</f>
        <v>#REF!</v>
      </c>
      <c r="J454" s="70" t="e">
        <f t="shared" si="208"/>
        <v>#REF!</v>
      </c>
      <c r="K454" s="70"/>
      <c r="L454" s="70"/>
      <c r="M454" s="70"/>
      <c r="N454" s="70" t="e">
        <f>G454-H454</f>
        <v>#REF!</v>
      </c>
      <c r="O454" s="103" t="e">
        <f>#REF!+1260000</f>
        <v>#REF!</v>
      </c>
      <c r="P454" s="103" t="e">
        <f t="shared" si="209"/>
        <v>#REF!</v>
      </c>
      <c r="Q454" s="103"/>
      <c r="R454" s="71"/>
      <c r="S454" s="71"/>
      <c r="T454" s="71"/>
      <c r="U454" s="71"/>
      <c r="V454" s="71"/>
      <c r="W454" s="71"/>
      <c r="X454" s="71"/>
      <c r="Y454" s="71"/>
      <c r="Z454" s="71"/>
      <c r="AA454" s="71"/>
      <c r="AB454" s="71"/>
      <c r="AC454" s="71"/>
      <c r="AD454" s="71"/>
      <c r="AE454" s="71"/>
      <c r="AF454" s="71"/>
      <c r="AG454" s="71"/>
      <c r="AH454" s="71"/>
      <c r="AI454" s="71"/>
      <c r="AJ454" s="374"/>
      <c r="AK454" s="284" t="e">
        <f t="shared" si="128"/>
        <v>#REF!</v>
      </c>
      <c r="AL454" s="164" t="e">
        <f t="shared" ref="AL454:AL496" si="210">AK454=G454</f>
        <v>#REF!</v>
      </c>
      <c r="AM454" s="284" t="e">
        <f t="shared" ref="AM454:AM534" si="211">G454-AK454</f>
        <v>#REF!</v>
      </c>
      <c r="AN454" s="232"/>
      <c r="AO454" s="232"/>
      <c r="AP454" s="232"/>
      <c r="AQ454" s="232"/>
      <c r="AR454" s="232"/>
      <c r="AS454" s="232"/>
      <c r="AU454" s="335" t="e">
        <f t="shared" si="202"/>
        <v>#REF!</v>
      </c>
      <c r="AV454" s="72" t="e">
        <f t="shared" si="205"/>
        <v>#REF!</v>
      </c>
      <c r="AW454" s="335" t="e">
        <f t="shared" si="183"/>
        <v>#REF!</v>
      </c>
      <c r="AX454" s="336" t="e">
        <f t="shared" si="187"/>
        <v>#REF!</v>
      </c>
      <c r="AY454" s="152" t="e">
        <f t="shared" si="182"/>
        <v>#REF!</v>
      </c>
    </row>
    <row r="455" spans="1:51" s="153" customFormat="1">
      <c r="A455" s="71"/>
      <c r="B455" s="333"/>
      <c r="C455" s="334"/>
      <c r="D455" s="334"/>
      <c r="E455" s="88" t="s">
        <v>185</v>
      </c>
      <c r="F455" s="71" t="s">
        <v>186</v>
      </c>
      <c r="G455" s="90">
        <v>45000000</v>
      </c>
      <c r="H455" s="90" t="e">
        <f>#REF!</f>
        <v>#REF!</v>
      </c>
      <c r="I455" s="70"/>
      <c r="J455" s="70" t="e">
        <f t="shared" si="208"/>
        <v>#REF!</v>
      </c>
      <c r="K455" s="70"/>
      <c r="L455" s="70"/>
      <c r="M455" s="70"/>
      <c r="N455" s="70">
        <v>45000000</v>
      </c>
      <c r="O455" s="103"/>
      <c r="P455" s="103">
        <f t="shared" si="209"/>
        <v>45000000</v>
      </c>
      <c r="Q455" s="103"/>
      <c r="R455" s="71"/>
      <c r="S455" s="71"/>
      <c r="T455" s="71"/>
      <c r="U455" s="71"/>
      <c r="V455" s="71"/>
      <c r="W455" s="71"/>
      <c r="X455" s="71"/>
      <c r="Y455" s="71"/>
      <c r="Z455" s="71"/>
      <c r="AA455" s="71"/>
      <c r="AB455" s="71"/>
      <c r="AC455" s="71"/>
      <c r="AD455" s="71"/>
      <c r="AE455" s="71"/>
      <c r="AF455" s="71"/>
      <c r="AG455" s="71"/>
      <c r="AH455" s="71"/>
      <c r="AI455" s="71"/>
      <c r="AJ455" s="374"/>
      <c r="AK455" s="284" t="e">
        <f t="shared" ref="AK455:AK496" si="212">H455+K455+N455+Q455+T455+W455+Z455+AC455+AF455</f>
        <v>#REF!</v>
      </c>
      <c r="AL455" s="164" t="e">
        <f t="shared" si="210"/>
        <v>#REF!</v>
      </c>
      <c r="AM455" s="284" t="e">
        <f t="shared" si="211"/>
        <v>#REF!</v>
      </c>
      <c r="AN455" s="232"/>
      <c r="AO455" s="232"/>
      <c r="AP455" s="232"/>
      <c r="AQ455" s="232"/>
      <c r="AR455" s="232"/>
      <c r="AS455" s="232"/>
      <c r="AU455" s="335" t="e">
        <f t="shared" si="202"/>
        <v>#REF!</v>
      </c>
      <c r="AV455" s="72" t="e">
        <f t="shared" si="205"/>
        <v>#REF!</v>
      </c>
      <c r="AW455" s="335">
        <f t="shared" si="183"/>
        <v>0</v>
      </c>
      <c r="AX455" s="336" t="e">
        <f t="shared" si="187"/>
        <v>#REF!</v>
      </c>
      <c r="AY455" s="152" t="e">
        <f t="shared" si="182"/>
        <v>#REF!</v>
      </c>
    </row>
    <row r="456" spans="1:51" s="153" customFormat="1">
      <c r="A456" s="71"/>
      <c r="B456" s="333"/>
      <c r="C456" s="334"/>
      <c r="D456" s="334"/>
      <c r="E456" s="88" t="s">
        <v>20</v>
      </c>
      <c r="F456" s="71" t="s">
        <v>21</v>
      </c>
      <c r="G456" s="90">
        <v>0</v>
      </c>
      <c r="H456" s="90">
        <v>0</v>
      </c>
      <c r="I456" s="70"/>
      <c r="J456" s="70">
        <f t="shared" si="208"/>
        <v>0</v>
      </c>
      <c r="K456" s="70"/>
      <c r="L456" s="70"/>
      <c r="M456" s="70"/>
      <c r="N456" s="70">
        <v>0</v>
      </c>
      <c r="O456" s="103"/>
      <c r="P456" s="103">
        <f t="shared" si="209"/>
        <v>0</v>
      </c>
      <c r="Q456" s="103"/>
      <c r="R456" s="71"/>
      <c r="S456" s="71"/>
      <c r="T456" s="71"/>
      <c r="U456" s="71"/>
      <c r="V456" s="71"/>
      <c r="W456" s="71"/>
      <c r="X456" s="71"/>
      <c r="Y456" s="71"/>
      <c r="Z456" s="71"/>
      <c r="AA456" s="71"/>
      <c r="AB456" s="71"/>
      <c r="AC456" s="71"/>
      <c r="AD456" s="71"/>
      <c r="AE456" s="71"/>
      <c r="AF456" s="71"/>
      <c r="AG456" s="71"/>
      <c r="AH456" s="71"/>
      <c r="AI456" s="71"/>
      <c r="AJ456" s="374"/>
      <c r="AK456" s="284">
        <f t="shared" si="212"/>
        <v>0</v>
      </c>
      <c r="AL456" s="164" t="b">
        <f t="shared" si="210"/>
        <v>1</v>
      </c>
      <c r="AM456" s="284">
        <f t="shared" si="211"/>
        <v>0</v>
      </c>
      <c r="AN456" s="232"/>
      <c r="AO456" s="232"/>
      <c r="AP456" s="232"/>
      <c r="AQ456" s="232"/>
      <c r="AR456" s="232"/>
      <c r="AS456" s="232"/>
      <c r="AU456" s="335">
        <f t="shared" si="202"/>
        <v>0</v>
      </c>
      <c r="AV456" s="72" t="b">
        <f t="shared" si="205"/>
        <v>1</v>
      </c>
      <c r="AW456" s="335">
        <f t="shared" si="183"/>
        <v>0</v>
      </c>
      <c r="AX456" s="336">
        <f t="shared" si="187"/>
        <v>0</v>
      </c>
      <c r="AY456" s="152" t="b">
        <f t="shared" si="182"/>
        <v>1</v>
      </c>
    </row>
    <row r="457" spans="1:51" s="80" customFormat="1">
      <c r="A457" s="81"/>
      <c r="B457" s="338"/>
      <c r="C457" s="339"/>
      <c r="D457" s="339"/>
      <c r="E457" s="340"/>
      <c r="F457" s="81"/>
      <c r="G457" s="89"/>
      <c r="H457" s="89"/>
      <c r="I457" s="81"/>
      <c r="J457" s="81"/>
      <c r="K457" s="81"/>
      <c r="L457" s="81"/>
      <c r="M457" s="81"/>
      <c r="N457" s="81"/>
      <c r="O457" s="81"/>
      <c r="P457" s="81"/>
      <c r="Q457" s="81"/>
      <c r="R457" s="81"/>
      <c r="S457" s="81"/>
      <c r="T457" s="81"/>
      <c r="U457" s="81"/>
      <c r="V457" s="81"/>
      <c r="W457" s="81"/>
      <c r="X457" s="81"/>
      <c r="Y457" s="81"/>
      <c r="Z457" s="81"/>
      <c r="AA457" s="81"/>
      <c r="AB457" s="81"/>
      <c r="AC457" s="81"/>
      <c r="AD457" s="81"/>
      <c r="AE457" s="81"/>
      <c r="AF457" s="81"/>
      <c r="AG457" s="81"/>
      <c r="AH457" s="81"/>
      <c r="AI457" s="81"/>
      <c r="AJ457" s="372"/>
      <c r="AK457" s="284">
        <f t="shared" si="212"/>
        <v>0</v>
      </c>
      <c r="AL457" s="164" t="b">
        <f t="shared" si="210"/>
        <v>1</v>
      </c>
      <c r="AM457" s="284">
        <f t="shared" si="211"/>
        <v>0</v>
      </c>
      <c r="AN457" s="164"/>
      <c r="AO457" s="164"/>
      <c r="AP457" s="164"/>
      <c r="AQ457" s="164"/>
      <c r="AR457" s="164"/>
      <c r="AS457" s="164"/>
      <c r="AU457" s="335">
        <f t="shared" si="202"/>
        <v>0</v>
      </c>
      <c r="AV457" s="72" t="b">
        <f t="shared" si="205"/>
        <v>1</v>
      </c>
      <c r="AW457" s="335">
        <f t="shared" si="183"/>
        <v>0</v>
      </c>
      <c r="AX457" s="336">
        <f t="shared" si="187"/>
        <v>0</v>
      </c>
      <c r="AY457" s="152" t="b">
        <f t="shared" si="182"/>
        <v>1</v>
      </c>
    </row>
    <row r="458" spans="1:51">
      <c r="A458" s="10"/>
      <c r="B458" s="11"/>
      <c r="C458" s="12"/>
      <c r="D458" s="12"/>
      <c r="E458" s="13"/>
      <c r="F458" s="81"/>
      <c r="G458" s="89"/>
      <c r="H458" s="89"/>
      <c r="I458" s="81"/>
      <c r="J458" s="81"/>
      <c r="K458" s="81"/>
      <c r="L458" s="81"/>
      <c r="M458" s="81"/>
      <c r="N458" s="81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372"/>
      <c r="AK458" s="284">
        <f t="shared" si="212"/>
        <v>0</v>
      </c>
      <c r="AL458" s="164" t="b">
        <f t="shared" si="210"/>
        <v>1</v>
      </c>
      <c r="AM458" s="284">
        <f t="shared" si="211"/>
        <v>0</v>
      </c>
      <c r="AN458" s="164"/>
      <c r="AO458" s="164"/>
      <c r="AP458" s="164"/>
      <c r="AQ458" s="164"/>
      <c r="AR458" s="164"/>
      <c r="AS458" s="164"/>
      <c r="AU458" s="41"/>
      <c r="AV458" s="42"/>
      <c r="AW458" s="96">
        <f t="shared" si="183"/>
        <v>0</v>
      </c>
      <c r="AX458" s="118">
        <f t="shared" si="187"/>
        <v>0</v>
      </c>
      <c r="AY458" s="152" t="b">
        <f t="shared" si="182"/>
        <v>1</v>
      </c>
    </row>
    <row r="459" spans="1:51">
      <c r="A459" s="10"/>
      <c r="B459" s="11"/>
      <c r="C459" s="12"/>
      <c r="D459" s="12"/>
      <c r="E459" s="13"/>
      <c r="F459" s="81"/>
      <c r="G459" s="89"/>
      <c r="H459" s="89"/>
      <c r="I459" s="81"/>
      <c r="J459" s="81"/>
      <c r="K459" s="81"/>
      <c r="L459" s="81"/>
      <c r="M459" s="81"/>
      <c r="N459" s="81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372"/>
      <c r="AK459" s="284">
        <f t="shared" si="212"/>
        <v>0</v>
      </c>
      <c r="AL459" s="164" t="b">
        <f t="shared" si="210"/>
        <v>1</v>
      </c>
      <c r="AM459" s="284">
        <f t="shared" si="211"/>
        <v>0</v>
      </c>
      <c r="AN459" s="164"/>
      <c r="AO459" s="164"/>
      <c r="AP459" s="164"/>
      <c r="AQ459" s="164"/>
      <c r="AR459" s="164"/>
      <c r="AS459" s="164"/>
      <c r="AU459" s="41"/>
      <c r="AV459" s="42"/>
      <c r="AW459" s="96">
        <f t="shared" si="183"/>
        <v>0</v>
      </c>
      <c r="AX459" s="118">
        <f t="shared" si="187"/>
        <v>0</v>
      </c>
      <c r="AY459" s="152" t="b">
        <f t="shared" si="182"/>
        <v>1</v>
      </c>
    </row>
    <row r="460" spans="1:51">
      <c r="A460" s="10"/>
      <c r="B460" s="11"/>
      <c r="C460" s="12"/>
      <c r="D460" s="12"/>
      <c r="E460" s="13"/>
      <c r="F460" s="81"/>
      <c r="G460" s="89"/>
      <c r="H460" s="89"/>
      <c r="I460" s="81"/>
      <c r="J460" s="81"/>
      <c r="K460" s="81"/>
      <c r="L460" s="81"/>
      <c r="M460" s="81"/>
      <c r="N460" s="81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372"/>
      <c r="AK460" s="284">
        <f t="shared" si="212"/>
        <v>0</v>
      </c>
      <c r="AL460" s="164" t="b">
        <f t="shared" si="210"/>
        <v>1</v>
      </c>
      <c r="AM460" s="284">
        <f t="shared" si="211"/>
        <v>0</v>
      </c>
      <c r="AN460" s="164"/>
      <c r="AO460" s="164"/>
      <c r="AP460" s="164"/>
      <c r="AQ460" s="164"/>
      <c r="AR460" s="164"/>
      <c r="AS460" s="164"/>
      <c r="AU460" s="41"/>
      <c r="AV460" s="42"/>
      <c r="AW460" s="96">
        <f t="shared" si="183"/>
        <v>0</v>
      </c>
      <c r="AX460" s="118">
        <f t="shared" si="187"/>
        <v>0</v>
      </c>
      <c r="AY460" s="152" t="b">
        <f t="shared" si="182"/>
        <v>1</v>
      </c>
    </row>
    <row r="461" spans="1:51">
      <c r="A461" s="10"/>
      <c r="B461" s="11"/>
      <c r="C461" s="12"/>
      <c r="D461" s="12"/>
      <c r="E461" s="13"/>
      <c r="F461" s="81"/>
      <c r="G461" s="89"/>
      <c r="H461" s="89"/>
      <c r="I461" s="81"/>
      <c r="J461" s="81"/>
      <c r="K461" s="81"/>
      <c r="L461" s="81"/>
      <c r="M461" s="81"/>
      <c r="N461" s="81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372"/>
      <c r="AK461" s="284">
        <f t="shared" si="212"/>
        <v>0</v>
      </c>
      <c r="AL461" s="164" t="b">
        <f t="shared" si="210"/>
        <v>1</v>
      </c>
      <c r="AM461" s="284">
        <f t="shared" si="211"/>
        <v>0</v>
      </c>
      <c r="AN461" s="164"/>
      <c r="AO461" s="164"/>
      <c r="AP461" s="164"/>
      <c r="AQ461" s="164"/>
      <c r="AR461" s="164"/>
      <c r="AS461" s="164"/>
      <c r="AU461" s="41"/>
      <c r="AV461" s="42"/>
      <c r="AW461" s="96">
        <f t="shared" si="183"/>
        <v>0</v>
      </c>
      <c r="AX461" s="118">
        <f t="shared" si="187"/>
        <v>0</v>
      </c>
      <c r="AY461" s="152" t="b">
        <f t="shared" si="182"/>
        <v>1</v>
      </c>
    </row>
    <row r="462" spans="1:51">
      <c r="A462" s="10"/>
      <c r="B462" s="11"/>
      <c r="C462" s="12"/>
      <c r="D462" s="12"/>
      <c r="E462" s="13"/>
      <c r="F462" s="81"/>
      <c r="G462" s="89"/>
      <c r="H462" s="89"/>
      <c r="I462" s="81"/>
      <c r="J462" s="81"/>
      <c r="K462" s="81"/>
      <c r="L462" s="81"/>
      <c r="M462" s="81"/>
      <c r="N462" s="81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372"/>
      <c r="AK462" s="284">
        <f t="shared" si="212"/>
        <v>0</v>
      </c>
      <c r="AL462" s="164" t="b">
        <f t="shared" si="210"/>
        <v>1</v>
      </c>
      <c r="AM462" s="284">
        <f t="shared" si="211"/>
        <v>0</v>
      </c>
      <c r="AN462" s="164"/>
      <c r="AO462" s="164"/>
      <c r="AP462" s="164"/>
      <c r="AQ462" s="164"/>
      <c r="AR462" s="164"/>
      <c r="AS462" s="164"/>
      <c r="AU462" s="41"/>
      <c r="AV462" s="42"/>
      <c r="AW462" s="96">
        <f t="shared" si="183"/>
        <v>0</v>
      </c>
      <c r="AX462" s="118">
        <f t="shared" si="187"/>
        <v>0</v>
      </c>
      <c r="AY462" s="152" t="b">
        <f t="shared" si="182"/>
        <v>1</v>
      </c>
    </row>
    <row r="463" spans="1:51">
      <c r="A463" s="10"/>
      <c r="B463" s="11"/>
      <c r="C463" s="12"/>
      <c r="D463" s="12"/>
      <c r="E463" s="13"/>
      <c r="F463" s="81"/>
      <c r="G463" s="89"/>
      <c r="H463" s="89"/>
      <c r="I463" s="81"/>
      <c r="J463" s="81"/>
      <c r="K463" s="81"/>
      <c r="L463" s="81"/>
      <c r="M463" s="81"/>
      <c r="N463" s="81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372"/>
      <c r="AK463" s="284">
        <f t="shared" si="212"/>
        <v>0</v>
      </c>
      <c r="AL463" s="164" t="b">
        <f t="shared" si="210"/>
        <v>1</v>
      </c>
      <c r="AM463" s="284">
        <f t="shared" si="211"/>
        <v>0</v>
      </c>
      <c r="AN463" s="164"/>
      <c r="AO463" s="164"/>
      <c r="AP463" s="164"/>
      <c r="AQ463" s="164"/>
      <c r="AR463" s="164"/>
      <c r="AS463" s="164"/>
      <c r="AU463" s="41"/>
      <c r="AV463" s="42"/>
      <c r="AW463" s="96">
        <f t="shared" si="183"/>
        <v>0</v>
      </c>
      <c r="AX463" s="118">
        <f t="shared" si="187"/>
        <v>0</v>
      </c>
      <c r="AY463" s="152" t="b">
        <f t="shared" si="182"/>
        <v>1</v>
      </c>
    </row>
    <row r="464" spans="1:51">
      <c r="A464" s="10"/>
      <c r="B464" s="11"/>
      <c r="C464" s="12"/>
      <c r="D464" s="12"/>
      <c r="E464" s="13"/>
      <c r="F464" s="81"/>
      <c r="G464" s="89"/>
      <c r="H464" s="89"/>
      <c r="I464" s="81"/>
      <c r="J464" s="81"/>
      <c r="K464" s="81"/>
      <c r="L464" s="81"/>
      <c r="M464" s="81"/>
      <c r="N464" s="81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372"/>
      <c r="AK464" s="284">
        <f t="shared" si="212"/>
        <v>0</v>
      </c>
      <c r="AL464" s="164" t="b">
        <f t="shared" si="210"/>
        <v>1</v>
      </c>
      <c r="AM464" s="284">
        <f t="shared" si="211"/>
        <v>0</v>
      </c>
      <c r="AN464" s="164"/>
      <c r="AO464" s="164"/>
      <c r="AP464" s="164"/>
      <c r="AQ464" s="164"/>
      <c r="AR464" s="164"/>
      <c r="AS464" s="164"/>
      <c r="AU464" s="41"/>
      <c r="AV464" s="42"/>
      <c r="AW464" s="96">
        <f t="shared" si="183"/>
        <v>0</v>
      </c>
      <c r="AX464" s="118">
        <f t="shared" si="187"/>
        <v>0</v>
      </c>
      <c r="AY464" s="152" t="b">
        <f t="shared" si="182"/>
        <v>1</v>
      </c>
    </row>
    <row r="465" spans="1:51">
      <c r="A465" s="10"/>
      <c r="B465" s="11"/>
      <c r="C465" s="12"/>
      <c r="D465" s="12"/>
      <c r="E465" s="13"/>
      <c r="F465" s="81"/>
      <c r="G465" s="89"/>
      <c r="H465" s="89"/>
      <c r="I465" s="81"/>
      <c r="J465" s="81"/>
      <c r="K465" s="81"/>
      <c r="L465" s="81"/>
      <c r="M465" s="81"/>
      <c r="N465" s="81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372"/>
      <c r="AK465" s="284">
        <f t="shared" si="212"/>
        <v>0</v>
      </c>
      <c r="AL465" s="164" t="b">
        <f t="shared" si="210"/>
        <v>1</v>
      </c>
      <c r="AM465" s="284">
        <f t="shared" si="211"/>
        <v>0</v>
      </c>
      <c r="AN465" s="164"/>
      <c r="AO465" s="164"/>
      <c r="AP465" s="164"/>
      <c r="AQ465" s="164"/>
      <c r="AR465" s="164"/>
      <c r="AS465" s="164"/>
      <c r="AU465" s="41"/>
      <c r="AV465" s="42"/>
      <c r="AW465" s="96">
        <f t="shared" si="183"/>
        <v>0</v>
      </c>
      <c r="AX465" s="118">
        <f t="shared" si="187"/>
        <v>0</v>
      </c>
      <c r="AY465" s="152" t="b">
        <f t="shared" si="182"/>
        <v>1</v>
      </c>
    </row>
    <row r="466" spans="1:51">
      <c r="A466" s="159"/>
      <c r="B466" s="159"/>
      <c r="C466" s="159"/>
      <c r="D466" s="159"/>
      <c r="E466" s="159"/>
      <c r="F466" s="160"/>
      <c r="G466" s="207"/>
      <c r="H466" s="207"/>
      <c r="I466" s="160"/>
      <c r="J466" s="160"/>
      <c r="K466" s="160"/>
      <c r="L466" s="160"/>
      <c r="M466" s="160"/>
      <c r="N466" s="160"/>
      <c r="O466" s="159"/>
      <c r="P466" s="159"/>
      <c r="Q466" s="159"/>
      <c r="R466" s="159"/>
      <c r="S466" s="159"/>
      <c r="T466" s="159"/>
      <c r="U466" s="159"/>
      <c r="V466" s="159"/>
      <c r="W466" s="159"/>
      <c r="X466" s="159"/>
      <c r="Y466" s="159"/>
      <c r="Z466" s="159"/>
      <c r="AA466" s="159"/>
      <c r="AB466" s="159"/>
      <c r="AC466" s="159"/>
      <c r="AD466" s="159"/>
      <c r="AE466" s="159"/>
      <c r="AF466" s="159"/>
      <c r="AG466" s="159"/>
      <c r="AH466" s="159"/>
      <c r="AI466" s="159"/>
      <c r="AJ466" s="372"/>
      <c r="AK466" s="284">
        <f t="shared" si="212"/>
        <v>0</v>
      </c>
      <c r="AL466" s="164" t="b">
        <f t="shared" si="210"/>
        <v>1</v>
      </c>
      <c r="AM466" s="284">
        <f t="shared" si="211"/>
        <v>0</v>
      </c>
      <c r="AN466" s="164"/>
      <c r="AO466" s="164"/>
      <c r="AP466" s="164"/>
      <c r="AQ466" s="164"/>
      <c r="AR466" s="164"/>
      <c r="AS466" s="164"/>
      <c r="AU466" s="41"/>
      <c r="AV466" s="42"/>
      <c r="AW466" s="96">
        <f t="shared" si="183"/>
        <v>0</v>
      </c>
      <c r="AX466" s="118">
        <f t="shared" si="187"/>
        <v>0</v>
      </c>
      <c r="AY466" s="152" t="b">
        <f t="shared" si="182"/>
        <v>1</v>
      </c>
    </row>
    <row r="467" spans="1:51">
      <c r="A467" s="14"/>
      <c r="B467" s="14"/>
      <c r="C467" s="14"/>
      <c r="D467" s="14"/>
      <c r="E467" s="14"/>
      <c r="F467" s="164"/>
      <c r="G467" s="208"/>
      <c r="H467" s="208"/>
      <c r="I467" s="164"/>
      <c r="J467" s="164"/>
      <c r="K467" s="164"/>
      <c r="L467" s="164"/>
      <c r="M467" s="164"/>
      <c r="N467" s="16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  <c r="AG467" s="14"/>
      <c r="AH467" s="14"/>
      <c r="AI467" s="14"/>
      <c r="AJ467" s="372"/>
      <c r="AK467" s="284">
        <f t="shared" si="212"/>
        <v>0</v>
      </c>
      <c r="AL467" s="164" t="b">
        <f t="shared" si="210"/>
        <v>1</v>
      </c>
      <c r="AM467" s="284">
        <f t="shared" si="211"/>
        <v>0</v>
      </c>
      <c r="AN467" s="164"/>
      <c r="AO467" s="164"/>
      <c r="AP467" s="164"/>
      <c r="AQ467" s="164"/>
      <c r="AR467" s="164"/>
      <c r="AS467" s="164"/>
      <c r="AU467" s="41"/>
      <c r="AV467" s="42"/>
      <c r="AW467" s="96">
        <f t="shared" si="183"/>
        <v>0</v>
      </c>
      <c r="AX467" s="118">
        <f t="shared" si="187"/>
        <v>0</v>
      </c>
      <c r="AY467" s="152" t="b">
        <f t="shared" si="182"/>
        <v>1</v>
      </c>
    </row>
    <row r="468" spans="1:51">
      <c r="A468" s="14"/>
      <c r="B468" s="14"/>
      <c r="C468" s="14"/>
      <c r="D468" s="14"/>
      <c r="E468" s="14"/>
      <c r="F468" s="164"/>
      <c r="G468" s="208"/>
      <c r="H468" s="208"/>
      <c r="I468" s="164"/>
      <c r="J468" s="164"/>
      <c r="K468" s="164"/>
      <c r="L468" s="164"/>
      <c r="M468" s="164"/>
      <c r="N468" s="16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14"/>
      <c r="AG468" s="14"/>
      <c r="AH468" s="14"/>
      <c r="AI468" s="14"/>
      <c r="AJ468" s="372"/>
      <c r="AK468" s="284">
        <f t="shared" si="212"/>
        <v>0</v>
      </c>
      <c r="AL468" s="164" t="b">
        <f t="shared" si="210"/>
        <v>1</v>
      </c>
      <c r="AM468" s="284">
        <f t="shared" si="211"/>
        <v>0</v>
      </c>
      <c r="AN468" s="164"/>
      <c r="AO468" s="164"/>
      <c r="AP468" s="164"/>
      <c r="AQ468" s="164"/>
      <c r="AR468" s="164"/>
      <c r="AS468" s="164"/>
      <c r="AU468" s="41"/>
      <c r="AV468" s="42"/>
      <c r="AW468" s="96">
        <f t="shared" si="183"/>
        <v>0</v>
      </c>
      <c r="AX468" s="118">
        <f t="shared" si="187"/>
        <v>0</v>
      </c>
      <c r="AY468" s="152" t="b">
        <f t="shared" si="182"/>
        <v>1</v>
      </c>
    </row>
    <row r="469" spans="1:51">
      <c r="A469" s="14"/>
      <c r="B469" s="14"/>
      <c r="C469" s="14"/>
      <c r="D469" s="14"/>
      <c r="E469" s="14"/>
      <c r="F469" s="164"/>
      <c r="G469" s="208"/>
      <c r="H469" s="208"/>
      <c r="I469" s="164"/>
      <c r="J469" s="164"/>
      <c r="K469" s="164"/>
      <c r="L469" s="164"/>
      <c r="M469" s="164"/>
      <c r="N469" s="16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14"/>
      <c r="AG469" s="14"/>
      <c r="AH469" s="14"/>
      <c r="AI469" s="14"/>
      <c r="AJ469" s="372"/>
      <c r="AK469" s="284"/>
      <c r="AL469" s="164"/>
      <c r="AM469" s="284"/>
      <c r="AN469" s="164"/>
      <c r="AO469" s="164"/>
      <c r="AP469" s="164"/>
      <c r="AQ469" s="164"/>
      <c r="AR469" s="164"/>
      <c r="AS469" s="164"/>
      <c r="AU469" s="41"/>
      <c r="AV469" s="42"/>
      <c r="AW469" s="96"/>
      <c r="AX469" s="118"/>
      <c r="AY469" s="152"/>
    </row>
    <row r="470" spans="1:51">
      <c r="A470" s="14"/>
      <c r="B470" s="14"/>
      <c r="C470" s="14"/>
      <c r="D470" s="14"/>
      <c r="E470" s="14"/>
      <c r="F470" s="164"/>
      <c r="G470" s="208"/>
      <c r="H470" s="208"/>
      <c r="I470" s="164"/>
      <c r="J470" s="164"/>
      <c r="K470" s="164"/>
      <c r="L470" s="164"/>
      <c r="M470" s="164"/>
      <c r="N470" s="16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F470" s="14"/>
      <c r="AG470" s="14"/>
      <c r="AH470" s="14"/>
      <c r="AI470" s="14"/>
      <c r="AJ470" s="372"/>
      <c r="AK470" s="284"/>
      <c r="AL470" s="164"/>
      <c r="AM470" s="284"/>
      <c r="AN470" s="164"/>
      <c r="AO470" s="164"/>
      <c r="AP470" s="164"/>
      <c r="AQ470" s="164"/>
      <c r="AR470" s="164"/>
      <c r="AS470" s="164"/>
      <c r="AU470" s="41"/>
      <c r="AV470" s="42"/>
      <c r="AW470" s="96"/>
      <c r="AX470" s="118"/>
      <c r="AY470" s="152"/>
    </row>
    <row r="471" spans="1:51">
      <c r="A471" s="14"/>
      <c r="B471" s="14"/>
      <c r="C471" s="14"/>
      <c r="D471" s="14"/>
      <c r="E471" s="14"/>
      <c r="F471" s="164"/>
      <c r="G471" s="208"/>
      <c r="H471" s="208"/>
      <c r="I471" s="164"/>
      <c r="J471" s="164"/>
      <c r="K471" s="164"/>
      <c r="L471" s="164"/>
      <c r="M471" s="164"/>
      <c r="N471" s="16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  <c r="AF471" s="14"/>
      <c r="AG471" s="14"/>
      <c r="AH471" s="14"/>
      <c r="AI471" s="14"/>
      <c r="AJ471" s="372"/>
      <c r="AK471" s="284"/>
      <c r="AL471" s="164"/>
      <c r="AM471" s="284"/>
      <c r="AN471" s="164"/>
      <c r="AO471" s="164"/>
      <c r="AP471" s="164"/>
      <c r="AQ471" s="164"/>
      <c r="AR471" s="164"/>
      <c r="AS471" s="164"/>
      <c r="AU471" s="41"/>
      <c r="AV471" s="42"/>
      <c r="AW471" s="96"/>
      <c r="AX471" s="118"/>
      <c r="AY471" s="152"/>
    </row>
    <row r="472" spans="1:51">
      <c r="A472" s="14"/>
      <c r="B472" s="14"/>
      <c r="C472" s="14"/>
      <c r="D472" s="14"/>
      <c r="E472" s="14"/>
      <c r="F472" s="164"/>
      <c r="G472" s="208"/>
      <c r="H472" s="208"/>
      <c r="I472" s="164"/>
      <c r="J472" s="164"/>
      <c r="K472" s="164"/>
      <c r="L472" s="164"/>
      <c r="M472" s="164"/>
      <c r="N472" s="16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  <c r="AE472" s="14"/>
      <c r="AF472" s="14"/>
      <c r="AG472" s="14"/>
      <c r="AH472" s="14"/>
      <c r="AI472" s="14"/>
      <c r="AJ472" s="372"/>
      <c r="AK472" s="284"/>
      <c r="AL472" s="164"/>
      <c r="AM472" s="284"/>
      <c r="AN472" s="164"/>
      <c r="AO472" s="164"/>
      <c r="AP472" s="164"/>
      <c r="AQ472" s="164"/>
      <c r="AR472" s="164"/>
      <c r="AS472" s="164"/>
      <c r="AU472" s="41"/>
      <c r="AV472" s="42"/>
      <c r="AW472" s="96"/>
      <c r="AX472" s="118"/>
      <c r="AY472" s="152"/>
    </row>
    <row r="473" spans="1:51">
      <c r="A473" s="14"/>
      <c r="B473" s="14"/>
      <c r="C473" s="14"/>
      <c r="D473" s="14"/>
      <c r="E473" s="14"/>
      <c r="F473" s="164"/>
      <c r="G473" s="208"/>
      <c r="H473" s="208"/>
      <c r="I473" s="164"/>
      <c r="J473" s="164"/>
      <c r="K473" s="164"/>
      <c r="L473" s="164"/>
      <c r="M473" s="164"/>
      <c r="N473" s="16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  <c r="AF473" s="14"/>
      <c r="AG473" s="14"/>
      <c r="AH473" s="14"/>
      <c r="AI473" s="14"/>
      <c r="AJ473" s="372"/>
      <c r="AK473" s="284"/>
      <c r="AL473" s="164"/>
      <c r="AM473" s="284"/>
      <c r="AN473" s="164"/>
      <c r="AO473" s="164"/>
      <c r="AP473" s="164"/>
      <c r="AQ473" s="164"/>
      <c r="AR473" s="164"/>
      <c r="AS473" s="164"/>
      <c r="AU473" s="41"/>
      <c r="AV473" s="42"/>
      <c r="AW473" s="96"/>
      <c r="AX473" s="118"/>
      <c r="AY473" s="152"/>
    </row>
    <row r="474" spans="1:51">
      <c r="A474" s="14"/>
      <c r="B474" s="14"/>
      <c r="C474" s="14"/>
      <c r="D474" s="14"/>
      <c r="E474" s="14"/>
      <c r="F474" s="164"/>
      <c r="G474" s="208"/>
      <c r="H474" s="208"/>
      <c r="I474" s="164"/>
      <c r="J474" s="164"/>
      <c r="K474" s="164"/>
      <c r="L474" s="164"/>
      <c r="M474" s="164"/>
      <c r="N474" s="16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  <c r="AE474" s="14"/>
      <c r="AF474" s="14"/>
      <c r="AG474" s="14"/>
      <c r="AH474" s="14"/>
      <c r="AI474" s="14"/>
      <c r="AJ474" s="372"/>
      <c r="AK474" s="284"/>
      <c r="AL474" s="164"/>
      <c r="AM474" s="284"/>
      <c r="AN474" s="164"/>
      <c r="AO474" s="164"/>
      <c r="AP474" s="164"/>
      <c r="AQ474" s="164"/>
      <c r="AR474" s="164"/>
      <c r="AS474" s="164"/>
      <c r="AU474" s="41"/>
      <c r="AV474" s="42"/>
      <c r="AW474" s="96"/>
      <c r="AX474" s="118"/>
      <c r="AY474" s="152"/>
    </row>
    <row r="475" spans="1:51">
      <c r="A475" s="14"/>
      <c r="B475" s="14"/>
      <c r="C475" s="14"/>
      <c r="D475" s="14"/>
      <c r="E475" s="14"/>
      <c r="F475" s="164"/>
      <c r="G475" s="208"/>
      <c r="H475" s="208"/>
      <c r="I475" s="164"/>
      <c r="J475" s="164"/>
      <c r="K475" s="164"/>
      <c r="L475" s="164"/>
      <c r="M475" s="164"/>
      <c r="N475" s="16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F475" s="14"/>
      <c r="AG475" s="14"/>
      <c r="AH475" s="14"/>
      <c r="AI475" s="14"/>
      <c r="AJ475" s="372"/>
      <c r="AK475" s="284"/>
      <c r="AL475" s="164"/>
      <c r="AM475" s="284"/>
      <c r="AN475" s="164"/>
      <c r="AO475" s="164"/>
      <c r="AP475" s="164"/>
      <c r="AQ475" s="164"/>
      <c r="AR475" s="164"/>
      <c r="AS475" s="164"/>
      <c r="AU475" s="41"/>
      <c r="AV475" s="42"/>
      <c r="AW475" s="96"/>
      <c r="AX475" s="118"/>
      <c r="AY475" s="152"/>
    </row>
    <row r="476" spans="1:51">
      <c r="A476" s="14"/>
      <c r="B476" s="14"/>
      <c r="C476" s="14"/>
      <c r="D476" s="14"/>
      <c r="E476" s="14"/>
      <c r="F476" s="164"/>
      <c r="G476" s="208"/>
      <c r="H476" s="208"/>
      <c r="I476" s="164"/>
      <c r="J476" s="164"/>
      <c r="K476" s="164"/>
      <c r="L476" s="164"/>
      <c r="M476" s="164"/>
      <c r="N476" s="16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F476" s="14"/>
      <c r="AG476" s="14"/>
      <c r="AH476" s="14"/>
      <c r="AI476" s="14"/>
      <c r="AJ476" s="372"/>
      <c r="AK476" s="284"/>
      <c r="AL476" s="164"/>
      <c r="AM476" s="284"/>
      <c r="AN476" s="164"/>
      <c r="AO476" s="164"/>
      <c r="AP476" s="164"/>
      <c r="AQ476" s="164"/>
      <c r="AR476" s="164"/>
      <c r="AS476" s="164"/>
      <c r="AU476" s="41"/>
      <c r="AV476" s="42"/>
      <c r="AW476" s="96"/>
      <c r="AX476" s="118"/>
      <c r="AY476" s="152"/>
    </row>
    <row r="477" spans="1:51">
      <c r="A477" s="14"/>
      <c r="B477" s="14"/>
      <c r="C477" s="14"/>
      <c r="D477" s="14"/>
      <c r="E477" s="14"/>
      <c r="F477" s="164"/>
      <c r="G477" s="208"/>
      <c r="H477" s="208"/>
      <c r="I477" s="164"/>
      <c r="J477" s="164"/>
      <c r="K477" s="164"/>
      <c r="L477" s="164"/>
      <c r="M477" s="164"/>
      <c r="N477" s="16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  <c r="AF477" s="14"/>
      <c r="AG477" s="14"/>
      <c r="AH477" s="14"/>
      <c r="AI477" s="14"/>
      <c r="AJ477" s="372"/>
      <c r="AK477" s="284"/>
      <c r="AL477" s="164"/>
      <c r="AM477" s="284"/>
      <c r="AN477" s="164"/>
      <c r="AO477" s="164"/>
      <c r="AP477" s="164"/>
      <c r="AQ477" s="164"/>
      <c r="AR477" s="164"/>
      <c r="AS477" s="164"/>
      <c r="AU477" s="41"/>
      <c r="AV477" s="42"/>
      <c r="AW477" s="96"/>
      <c r="AX477" s="118"/>
      <c r="AY477" s="152"/>
    </row>
    <row r="478" spans="1:51">
      <c r="A478" s="14"/>
      <c r="B478" s="14"/>
      <c r="C478" s="14"/>
      <c r="D478" s="14"/>
      <c r="E478" s="14"/>
      <c r="F478" s="164"/>
      <c r="G478" s="208"/>
      <c r="H478" s="208"/>
      <c r="I478" s="164"/>
      <c r="J478" s="164"/>
      <c r="K478" s="164"/>
      <c r="L478" s="164"/>
      <c r="M478" s="164"/>
      <c r="N478" s="16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  <c r="AF478" s="14"/>
      <c r="AG478" s="14"/>
      <c r="AH478" s="14"/>
      <c r="AI478" s="14"/>
      <c r="AJ478" s="372"/>
      <c r="AK478" s="284"/>
      <c r="AL478" s="164"/>
      <c r="AM478" s="284"/>
      <c r="AN478" s="164"/>
      <c r="AO478" s="164"/>
      <c r="AP478" s="164"/>
      <c r="AQ478" s="164"/>
      <c r="AR478" s="164"/>
      <c r="AS478" s="164"/>
      <c r="AU478" s="41"/>
      <c r="AV478" s="42"/>
      <c r="AW478" s="96"/>
      <c r="AX478" s="118"/>
      <c r="AY478" s="152"/>
    </row>
    <row r="479" spans="1:51">
      <c r="A479" s="14"/>
      <c r="B479" s="14"/>
      <c r="C479" s="14"/>
      <c r="D479" s="14"/>
      <c r="E479" s="14"/>
      <c r="F479" s="164"/>
      <c r="G479" s="208"/>
      <c r="H479" s="208"/>
      <c r="I479" s="164"/>
      <c r="J479" s="164"/>
      <c r="K479" s="164"/>
      <c r="L479" s="164"/>
      <c r="M479" s="164"/>
      <c r="N479" s="16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F479" s="14"/>
      <c r="AG479" s="14"/>
      <c r="AH479" s="14"/>
      <c r="AI479" s="14"/>
      <c r="AJ479" s="372"/>
      <c r="AK479" s="284"/>
      <c r="AL479" s="164"/>
      <c r="AM479" s="284"/>
      <c r="AN479" s="164"/>
      <c r="AO479" s="164"/>
      <c r="AP479" s="164"/>
      <c r="AQ479" s="164"/>
      <c r="AR479" s="164"/>
      <c r="AS479" s="164"/>
      <c r="AU479" s="41"/>
      <c r="AV479" s="42"/>
      <c r="AW479" s="96"/>
      <c r="AX479" s="118"/>
      <c r="AY479" s="152"/>
    </row>
    <row r="480" spans="1:51">
      <c r="A480" s="14"/>
      <c r="B480" s="14"/>
      <c r="C480" s="14"/>
      <c r="D480" s="14"/>
      <c r="E480" s="14"/>
      <c r="F480" s="164"/>
      <c r="G480" s="208"/>
      <c r="H480" s="208"/>
      <c r="I480" s="164"/>
      <c r="J480" s="164"/>
      <c r="K480" s="164"/>
      <c r="L480" s="164"/>
      <c r="M480" s="164"/>
      <c r="N480" s="16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  <c r="AF480" s="14"/>
      <c r="AG480" s="14"/>
      <c r="AH480" s="14"/>
      <c r="AI480" s="14"/>
      <c r="AJ480" s="372"/>
      <c r="AK480" s="284"/>
      <c r="AL480" s="164"/>
      <c r="AM480" s="284"/>
      <c r="AN480" s="164"/>
      <c r="AO480" s="164"/>
      <c r="AP480" s="164"/>
      <c r="AQ480" s="164"/>
      <c r="AR480" s="164"/>
      <c r="AS480" s="164"/>
      <c r="AU480" s="41"/>
      <c r="AV480" s="42"/>
      <c r="AW480" s="96"/>
      <c r="AX480" s="118"/>
      <c r="AY480" s="152"/>
    </row>
    <row r="481" spans="1:51">
      <c r="A481" s="14"/>
      <c r="B481" s="14"/>
      <c r="C481" s="14"/>
      <c r="D481" s="14"/>
      <c r="E481" s="14"/>
      <c r="F481" s="164"/>
      <c r="G481" s="208"/>
      <c r="H481" s="208"/>
      <c r="I481" s="164"/>
      <c r="J481" s="164"/>
      <c r="K481" s="164"/>
      <c r="L481" s="164"/>
      <c r="M481" s="164"/>
      <c r="N481" s="16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  <c r="AG481" s="14"/>
      <c r="AH481" s="14"/>
      <c r="AI481" s="14"/>
      <c r="AJ481" s="372"/>
      <c r="AK481" s="284"/>
      <c r="AL481" s="164"/>
      <c r="AM481" s="284"/>
      <c r="AN481" s="164"/>
      <c r="AO481" s="164"/>
      <c r="AP481" s="164"/>
      <c r="AQ481" s="164"/>
      <c r="AR481" s="164"/>
      <c r="AS481" s="164"/>
      <c r="AU481" s="41"/>
      <c r="AV481" s="42"/>
      <c r="AW481" s="96"/>
      <c r="AX481" s="118"/>
      <c r="AY481" s="152"/>
    </row>
    <row r="482" spans="1:51">
      <c r="A482" s="14"/>
      <c r="B482" s="14"/>
      <c r="C482" s="14"/>
      <c r="D482" s="14"/>
      <c r="E482" s="14"/>
      <c r="F482" s="164"/>
      <c r="G482" s="208"/>
      <c r="H482" s="208"/>
      <c r="I482" s="164"/>
      <c r="J482" s="164"/>
      <c r="K482" s="164"/>
      <c r="L482" s="164"/>
      <c r="M482" s="164"/>
      <c r="N482" s="16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  <c r="AG482" s="14"/>
      <c r="AH482" s="14"/>
      <c r="AI482" s="14"/>
      <c r="AJ482" s="372"/>
      <c r="AK482" s="284"/>
      <c r="AL482" s="164"/>
      <c r="AM482" s="284"/>
      <c r="AN482" s="164"/>
      <c r="AO482" s="164"/>
      <c r="AP482" s="164"/>
      <c r="AQ482" s="164"/>
      <c r="AR482" s="164"/>
      <c r="AS482" s="164"/>
      <c r="AU482" s="41"/>
      <c r="AV482" s="42"/>
      <c r="AW482" s="96"/>
      <c r="AX482" s="118"/>
      <c r="AY482" s="152"/>
    </row>
    <row r="483" spans="1:51">
      <c r="A483" s="14"/>
      <c r="B483" s="14"/>
      <c r="C483" s="14"/>
      <c r="D483" s="14"/>
      <c r="E483" s="14"/>
      <c r="F483" s="164"/>
      <c r="G483" s="208"/>
      <c r="H483" s="208"/>
      <c r="I483" s="164"/>
      <c r="J483" s="164"/>
      <c r="K483" s="164"/>
      <c r="L483" s="164"/>
      <c r="M483" s="164"/>
      <c r="N483" s="16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  <c r="AG483" s="14"/>
      <c r="AH483" s="14"/>
      <c r="AI483" s="14"/>
      <c r="AJ483" s="372"/>
      <c r="AK483" s="284"/>
      <c r="AL483" s="164"/>
      <c r="AM483" s="284"/>
      <c r="AN483" s="164"/>
      <c r="AO483" s="164"/>
      <c r="AP483" s="164"/>
      <c r="AQ483" s="164"/>
      <c r="AR483" s="164"/>
      <c r="AS483" s="164"/>
      <c r="AU483" s="41"/>
      <c r="AV483" s="42"/>
      <c r="AW483" s="96"/>
      <c r="AX483" s="118"/>
      <c r="AY483" s="152"/>
    </row>
    <row r="484" spans="1:51">
      <c r="A484" s="14"/>
      <c r="B484" s="14"/>
      <c r="C484" s="14"/>
      <c r="D484" s="14"/>
      <c r="E484" s="14"/>
      <c r="F484" s="164"/>
      <c r="G484" s="208"/>
      <c r="H484" s="208"/>
      <c r="I484" s="164"/>
      <c r="J484" s="164"/>
      <c r="K484" s="164"/>
      <c r="L484" s="164"/>
      <c r="M484" s="164"/>
      <c r="N484" s="16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  <c r="AE484" s="14"/>
      <c r="AF484" s="14"/>
      <c r="AG484" s="14"/>
      <c r="AH484" s="14"/>
      <c r="AI484" s="14"/>
      <c r="AJ484" s="372"/>
      <c r="AK484" s="284"/>
      <c r="AL484" s="164"/>
      <c r="AM484" s="284"/>
      <c r="AN484" s="164"/>
      <c r="AO484" s="164"/>
      <c r="AP484" s="164"/>
      <c r="AQ484" s="164"/>
      <c r="AR484" s="164"/>
      <c r="AS484" s="164"/>
      <c r="AU484" s="41"/>
      <c r="AV484" s="42"/>
      <c r="AW484" s="96"/>
      <c r="AX484" s="118"/>
      <c r="AY484" s="152"/>
    </row>
    <row r="485" spans="1:51">
      <c r="A485" s="14"/>
      <c r="B485" s="14"/>
      <c r="C485" s="14"/>
      <c r="D485" s="14"/>
      <c r="E485" s="14"/>
      <c r="F485" s="164"/>
      <c r="G485" s="208"/>
      <c r="H485" s="208"/>
      <c r="I485" s="164"/>
      <c r="J485" s="164"/>
      <c r="K485" s="164"/>
      <c r="L485" s="164"/>
      <c r="M485" s="164"/>
      <c r="N485" s="16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  <c r="AF485" s="14"/>
      <c r="AG485" s="14"/>
      <c r="AH485" s="14"/>
      <c r="AI485" s="14"/>
      <c r="AJ485" s="372"/>
      <c r="AK485" s="284"/>
      <c r="AL485" s="164"/>
      <c r="AM485" s="284"/>
      <c r="AN485" s="164"/>
      <c r="AO485" s="164"/>
      <c r="AP485" s="164"/>
      <c r="AQ485" s="164"/>
      <c r="AR485" s="164"/>
      <c r="AS485" s="164"/>
      <c r="AU485" s="41"/>
      <c r="AV485" s="42"/>
      <c r="AW485" s="96"/>
      <c r="AX485" s="118"/>
      <c r="AY485" s="152"/>
    </row>
    <row r="486" spans="1:51">
      <c r="A486" s="14"/>
      <c r="B486" s="14"/>
      <c r="C486" s="14"/>
      <c r="D486" s="14"/>
      <c r="E486" s="14"/>
      <c r="F486" s="164"/>
      <c r="G486" s="208"/>
      <c r="H486" s="208"/>
      <c r="I486" s="164"/>
      <c r="J486" s="164"/>
      <c r="K486" s="164"/>
      <c r="L486" s="164"/>
      <c r="M486" s="164"/>
      <c r="N486" s="16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F486" s="14"/>
      <c r="AG486" s="14"/>
      <c r="AH486" s="14"/>
      <c r="AI486" s="14"/>
      <c r="AJ486" s="372"/>
      <c r="AK486" s="284"/>
      <c r="AL486" s="164"/>
      <c r="AM486" s="284"/>
      <c r="AN486" s="164"/>
      <c r="AO486" s="164"/>
      <c r="AP486" s="164"/>
      <c r="AQ486" s="164"/>
      <c r="AR486" s="164"/>
      <c r="AS486" s="164"/>
      <c r="AU486" s="41"/>
      <c r="AV486" s="42"/>
      <c r="AW486" s="96"/>
      <c r="AX486" s="118"/>
      <c r="AY486" s="152"/>
    </row>
    <row r="487" spans="1:51">
      <c r="A487" s="14"/>
      <c r="B487" s="14"/>
      <c r="C487" s="14"/>
      <c r="D487" s="14"/>
      <c r="E487" s="14"/>
      <c r="F487" s="164"/>
      <c r="G487" s="208"/>
      <c r="H487" s="208"/>
      <c r="I487" s="164"/>
      <c r="J487" s="164"/>
      <c r="K487" s="164"/>
      <c r="L487" s="164"/>
      <c r="M487" s="164"/>
      <c r="N487" s="16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F487" s="14"/>
      <c r="AG487" s="14"/>
      <c r="AH487" s="14"/>
      <c r="AI487" s="14"/>
      <c r="AJ487" s="372"/>
      <c r="AK487" s="284">
        <f t="shared" si="212"/>
        <v>0</v>
      </c>
      <c r="AL487" s="164" t="b">
        <f t="shared" si="210"/>
        <v>1</v>
      </c>
      <c r="AM487" s="284">
        <f t="shared" si="211"/>
        <v>0</v>
      </c>
      <c r="AN487" s="164"/>
      <c r="AO487" s="164"/>
      <c r="AP487" s="164"/>
      <c r="AQ487" s="164"/>
      <c r="AR487" s="164"/>
      <c r="AS487" s="164"/>
      <c r="AU487" s="41"/>
      <c r="AV487" s="42"/>
      <c r="AW487" s="96"/>
      <c r="AX487" s="118"/>
      <c r="AY487" s="152"/>
    </row>
    <row r="488" spans="1:51">
      <c r="A488" s="14"/>
      <c r="B488" s="14"/>
      <c r="C488" s="14"/>
      <c r="D488" s="14"/>
      <c r="E488" s="14"/>
      <c r="F488" s="164"/>
      <c r="G488" s="208"/>
      <c r="H488" s="208"/>
      <c r="I488" s="164"/>
      <c r="J488" s="164"/>
      <c r="K488" s="164"/>
      <c r="L488" s="164"/>
      <c r="M488" s="164"/>
      <c r="N488" s="16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F488" s="14"/>
      <c r="AG488" s="14"/>
      <c r="AH488" s="14"/>
      <c r="AI488" s="14"/>
      <c r="AJ488" s="372"/>
      <c r="AK488" s="284">
        <f t="shared" si="212"/>
        <v>0</v>
      </c>
      <c r="AL488" s="164" t="b">
        <f t="shared" si="210"/>
        <v>1</v>
      </c>
      <c r="AM488" s="284">
        <f t="shared" si="211"/>
        <v>0</v>
      </c>
      <c r="AN488" s="164"/>
      <c r="AO488" s="164"/>
      <c r="AP488" s="164"/>
      <c r="AQ488" s="164"/>
      <c r="AR488" s="164"/>
      <c r="AS488" s="164"/>
      <c r="AU488" s="41"/>
      <c r="AV488" s="42"/>
      <c r="AW488" s="96"/>
      <c r="AX488" s="118"/>
      <c r="AY488" s="152"/>
    </row>
    <row r="489" spans="1:51">
      <c r="A489" s="14"/>
      <c r="B489" s="14"/>
      <c r="C489" s="14"/>
      <c r="D489" s="14"/>
      <c r="E489" s="14"/>
      <c r="F489" s="164"/>
      <c r="G489" s="208"/>
      <c r="H489" s="208"/>
      <c r="I489" s="164"/>
      <c r="J489" s="164"/>
      <c r="K489" s="164"/>
      <c r="L489" s="164"/>
      <c r="M489" s="164"/>
      <c r="N489" s="16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F489" s="14"/>
      <c r="AG489" s="14"/>
      <c r="AH489" s="14"/>
      <c r="AI489" s="14"/>
      <c r="AJ489" s="372"/>
      <c r="AK489" s="284">
        <f t="shared" si="212"/>
        <v>0</v>
      </c>
      <c r="AL489" s="164" t="b">
        <f t="shared" si="210"/>
        <v>1</v>
      </c>
      <c r="AM489" s="284">
        <f t="shared" si="211"/>
        <v>0</v>
      </c>
      <c r="AN489" s="164"/>
      <c r="AO489" s="164"/>
      <c r="AP489" s="164"/>
      <c r="AQ489" s="164"/>
      <c r="AR489" s="164"/>
      <c r="AS489" s="164"/>
      <c r="AU489" s="41"/>
      <c r="AV489" s="42"/>
      <c r="AW489" s="96"/>
      <c r="AX489" s="118"/>
      <c r="AY489" s="152"/>
    </row>
    <row r="490" spans="1:51">
      <c r="A490" s="14"/>
      <c r="B490" s="14"/>
      <c r="C490" s="14"/>
      <c r="D490" s="14"/>
      <c r="E490" s="14"/>
      <c r="F490" s="164"/>
      <c r="G490" s="208"/>
      <c r="H490" s="208"/>
      <c r="I490" s="164"/>
      <c r="J490" s="164"/>
      <c r="K490" s="164"/>
      <c r="L490" s="164"/>
      <c r="M490" s="164"/>
      <c r="N490" s="16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  <c r="AG490" s="14"/>
      <c r="AH490" s="14"/>
      <c r="AI490" s="14"/>
      <c r="AJ490" s="372"/>
      <c r="AK490" s="284">
        <f t="shared" si="212"/>
        <v>0</v>
      </c>
      <c r="AL490" s="164" t="b">
        <f t="shared" si="210"/>
        <v>1</v>
      </c>
      <c r="AM490" s="284">
        <f t="shared" si="211"/>
        <v>0</v>
      </c>
      <c r="AN490" s="164"/>
      <c r="AO490" s="164"/>
      <c r="AP490" s="164"/>
      <c r="AQ490" s="164"/>
      <c r="AR490" s="164"/>
      <c r="AS490" s="164"/>
      <c r="AU490" s="41"/>
      <c r="AV490" s="42"/>
      <c r="AW490" s="96"/>
      <c r="AX490" s="118"/>
      <c r="AY490" s="152"/>
    </row>
    <row r="491" spans="1:51">
      <c r="A491" s="14"/>
      <c r="B491" s="14"/>
      <c r="C491" s="14"/>
      <c r="D491" s="14"/>
      <c r="E491" s="14"/>
      <c r="F491" s="164"/>
      <c r="G491" s="208"/>
      <c r="H491" s="208"/>
      <c r="I491" s="164"/>
      <c r="J491" s="164"/>
      <c r="K491" s="164"/>
      <c r="L491" s="164"/>
      <c r="M491" s="164"/>
      <c r="N491" s="16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  <c r="AG491" s="14"/>
      <c r="AH491" s="14"/>
      <c r="AI491" s="14"/>
      <c r="AJ491" s="372"/>
      <c r="AK491" s="284">
        <f t="shared" si="212"/>
        <v>0</v>
      </c>
      <c r="AL491" s="164" t="b">
        <f t="shared" si="210"/>
        <v>1</v>
      </c>
      <c r="AM491" s="284">
        <f t="shared" si="211"/>
        <v>0</v>
      </c>
      <c r="AN491" s="164"/>
      <c r="AO491" s="164"/>
      <c r="AP491" s="164"/>
      <c r="AQ491" s="164"/>
      <c r="AR491" s="164"/>
      <c r="AS491" s="164"/>
      <c r="AU491" s="41"/>
      <c r="AV491" s="42"/>
      <c r="AW491" s="96">
        <f t="shared" si="183"/>
        <v>0</v>
      </c>
      <c r="AX491" s="118">
        <f t="shared" si="187"/>
        <v>0</v>
      </c>
      <c r="AY491" s="152" t="b">
        <f t="shared" si="182"/>
        <v>1</v>
      </c>
    </row>
    <row r="492" spans="1:51">
      <c r="A492" s="168"/>
      <c r="B492" s="168"/>
      <c r="C492" s="168"/>
      <c r="D492" s="168"/>
      <c r="E492" s="168"/>
      <c r="F492" s="169"/>
      <c r="G492" s="209"/>
      <c r="H492" s="209"/>
      <c r="I492" s="169"/>
      <c r="J492" s="169"/>
      <c r="K492" s="169"/>
      <c r="L492" s="169"/>
      <c r="M492" s="169"/>
      <c r="N492" s="169"/>
      <c r="O492" s="168"/>
      <c r="P492" s="168"/>
      <c r="Q492" s="168"/>
      <c r="R492" s="168"/>
      <c r="S492" s="168"/>
      <c r="T492" s="168"/>
      <c r="U492" s="168"/>
      <c r="V492" s="168"/>
      <c r="W492" s="168"/>
      <c r="X492" s="168"/>
      <c r="Y492" s="168"/>
      <c r="Z492" s="168"/>
      <c r="AA492" s="168"/>
      <c r="AB492" s="168"/>
      <c r="AC492" s="168"/>
      <c r="AD492" s="168"/>
      <c r="AE492" s="168"/>
      <c r="AF492" s="168"/>
      <c r="AG492" s="168"/>
      <c r="AH492" s="168"/>
      <c r="AI492" s="168"/>
      <c r="AJ492" s="372"/>
      <c r="AK492" s="284">
        <f t="shared" si="212"/>
        <v>0</v>
      </c>
      <c r="AL492" s="164" t="b">
        <f t="shared" si="210"/>
        <v>1</v>
      </c>
      <c r="AM492" s="284">
        <f t="shared" si="211"/>
        <v>0</v>
      </c>
      <c r="AN492" s="164"/>
      <c r="AO492" s="164"/>
      <c r="AP492" s="164"/>
      <c r="AQ492" s="164"/>
      <c r="AR492" s="164"/>
      <c r="AS492" s="164"/>
      <c r="AU492" s="41"/>
      <c r="AV492" s="42"/>
      <c r="AW492" s="96">
        <f t="shared" si="183"/>
        <v>0</v>
      </c>
      <c r="AX492" s="118">
        <f t="shared" si="187"/>
        <v>0</v>
      </c>
      <c r="AY492" s="152" t="b">
        <f t="shared" si="182"/>
        <v>1</v>
      </c>
    </row>
    <row r="493" spans="1:51" s="3" customFormat="1">
      <c r="A493" s="632" t="s">
        <v>0</v>
      </c>
      <c r="B493" s="632" t="s">
        <v>1</v>
      </c>
      <c r="C493" s="632"/>
      <c r="D493" s="632"/>
      <c r="E493" s="632"/>
      <c r="F493" s="632" t="s">
        <v>3</v>
      </c>
      <c r="G493" s="632" t="s">
        <v>4</v>
      </c>
      <c r="H493" s="637" t="s">
        <v>229</v>
      </c>
      <c r="I493" s="638"/>
      <c r="J493" s="638"/>
      <c r="K493" s="638"/>
      <c r="L493" s="638"/>
      <c r="M493" s="638"/>
      <c r="N493" s="638"/>
      <c r="O493" s="638"/>
      <c r="P493" s="638"/>
      <c r="Q493" s="638"/>
      <c r="R493" s="638"/>
      <c r="S493" s="638"/>
      <c r="T493" s="638"/>
      <c r="U493" s="638"/>
      <c r="V493" s="638"/>
      <c r="W493" s="638"/>
      <c r="X493" s="638"/>
      <c r="Y493" s="638"/>
      <c r="Z493" s="638"/>
      <c r="AA493" s="638"/>
      <c r="AB493" s="638"/>
      <c r="AC493" s="638"/>
      <c r="AD493" s="638"/>
      <c r="AE493" s="638"/>
      <c r="AF493" s="638"/>
      <c r="AG493" s="638"/>
      <c r="AH493" s="639"/>
      <c r="AI493" s="632" t="s">
        <v>11</v>
      </c>
      <c r="AJ493" s="375"/>
      <c r="AK493" s="284" t="e">
        <f t="shared" si="212"/>
        <v>#VALUE!</v>
      </c>
      <c r="AL493" s="164" t="e">
        <f t="shared" si="210"/>
        <v>#VALUE!</v>
      </c>
      <c r="AM493" s="284" t="e">
        <f t="shared" si="211"/>
        <v>#VALUE!</v>
      </c>
      <c r="AN493" s="311"/>
      <c r="AO493" s="311"/>
      <c r="AP493" s="311"/>
      <c r="AQ493" s="311"/>
      <c r="AR493" s="311"/>
      <c r="AS493" s="311"/>
      <c r="AT493" s="152"/>
      <c r="AW493" s="96">
        <f t="shared" si="183"/>
        <v>0</v>
      </c>
      <c r="AX493" s="118" t="e">
        <f t="shared" si="187"/>
        <v>#VALUE!</v>
      </c>
      <c r="AY493" s="152" t="e">
        <f t="shared" si="182"/>
        <v>#VALUE!</v>
      </c>
    </row>
    <row r="494" spans="1:51" s="3" customFormat="1">
      <c r="A494" s="633"/>
      <c r="B494" s="633"/>
      <c r="C494" s="633"/>
      <c r="D494" s="633"/>
      <c r="E494" s="633"/>
      <c r="F494" s="633"/>
      <c r="G494" s="633"/>
      <c r="H494" s="634" t="s">
        <v>5</v>
      </c>
      <c r="I494" s="635"/>
      <c r="J494" s="636"/>
      <c r="K494" s="634" t="s">
        <v>6</v>
      </c>
      <c r="L494" s="635"/>
      <c r="M494" s="636"/>
      <c r="N494" s="634" t="s">
        <v>7</v>
      </c>
      <c r="O494" s="635"/>
      <c r="P494" s="636"/>
      <c r="Q494" s="634" t="s">
        <v>8</v>
      </c>
      <c r="R494" s="635"/>
      <c r="S494" s="636"/>
      <c r="T494" s="634" t="s">
        <v>9</v>
      </c>
      <c r="U494" s="635"/>
      <c r="V494" s="636"/>
      <c r="W494" s="637" t="s">
        <v>10</v>
      </c>
      <c r="X494" s="638"/>
      <c r="Y494" s="639"/>
      <c r="Z494" s="637" t="s">
        <v>240</v>
      </c>
      <c r="AA494" s="638"/>
      <c r="AB494" s="639"/>
      <c r="AC494" s="637" t="s">
        <v>241</v>
      </c>
      <c r="AD494" s="638"/>
      <c r="AE494" s="639"/>
      <c r="AF494" s="637" t="s">
        <v>246</v>
      </c>
      <c r="AG494" s="638"/>
      <c r="AH494" s="639"/>
      <c r="AI494" s="633"/>
      <c r="AJ494" s="375"/>
      <c r="AK494" s="284" t="e">
        <f>H494+K494+N494+Q494+T494+#REF!+#REF!+#REF!+AF494</f>
        <v>#VALUE!</v>
      </c>
      <c r="AL494" s="164" t="e">
        <f t="shared" si="210"/>
        <v>#VALUE!</v>
      </c>
      <c r="AM494" s="284" t="e">
        <f t="shared" si="211"/>
        <v>#VALUE!</v>
      </c>
      <c r="AN494" s="311"/>
      <c r="AO494" s="311"/>
      <c r="AP494" s="311"/>
      <c r="AQ494" s="311"/>
      <c r="AR494" s="311"/>
      <c r="AS494" s="311"/>
      <c r="AT494" s="152"/>
      <c r="AW494" s="96" t="e">
        <f>I494+L494+O494+R494+U494+W494</f>
        <v>#VALUE!</v>
      </c>
      <c r="AX494" s="118" t="e">
        <f>H494+K494+N494+Q494+T494+#REF!</f>
        <v>#VALUE!</v>
      </c>
      <c r="AY494" s="152" t="e">
        <f t="shared" si="182"/>
        <v>#VALUE!</v>
      </c>
    </row>
    <row r="495" spans="1:51">
      <c r="A495" s="142"/>
      <c r="B495" s="143"/>
      <c r="C495" s="144"/>
      <c r="D495" s="144"/>
      <c r="E495" s="145"/>
      <c r="F495" s="146"/>
      <c r="G495" s="146"/>
      <c r="H495" s="402" t="s">
        <v>237</v>
      </c>
      <c r="I495" s="141" t="s">
        <v>238</v>
      </c>
      <c r="J495" s="403" t="s">
        <v>235</v>
      </c>
      <c r="K495" s="402" t="s">
        <v>237</v>
      </c>
      <c r="L495" s="141" t="s">
        <v>238</v>
      </c>
      <c r="M495" s="403" t="s">
        <v>235</v>
      </c>
      <c r="N495" s="402" t="s">
        <v>237</v>
      </c>
      <c r="O495" s="141" t="s">
        <v>238</v>
      </c>
      <c r="P495" s="403" t="s">
        <v>235</v>
      </c>
      <c r="Q495" s="402" t="s">
        <v>237</v>
      </c>
      <c r="R495" s="141" t="s">
        <v>238</v>
      </c>
      <c r="S495" s="403" t="s">
        <v>235</v>
      </c>
      <c r="T495" s="402" t="s">
        <v>237</v>
      </c>
      <c r="U495" s="141" t="s">
        <v>238</v>
      </c>
      <c r="V495" s="403" t="s">
        <v>235</v>
      </c>
      <c r="W495" s="402" t="s">
        <v>237</v>
      </c>
      <c r="X495" s="141" t="s">
        <v>238</v>
      </c>
      <c r="Y495" s="403" t="s">
        <v>235</v>
      </c>
      <c r="Z495" s="402" t="s">
        <v>237</v>
      </c>
      <c r="AA495" s="141" t="s">
        <v>238</v>
      </c>
      <c r="AB495" s="403" t="s">
        <v>235</v>
      </c>
      <c r="AC495" s="402" t="s">
        <v>237</v>
      </c>
      <c r="AD495" s="141" t="s">
        <v>238</v>
      </c>
      <c r="AE495" s="403" t="s">
        <v>235</v>
      </c>
      <c r="AF495" s="402" t="s">
        <v>237</v>
      </c>
      <c r="AG495" s="141" t="s">
        <v>238</v>
      </c>
      <c r="AH495" s="403" t="s">
        <v>235</v>
      </c>
      <c r="AI495" s="146"/>
      <c r="AJ495" s="376"/>
      <c r="AK495" s="284" t="e">
        <f t="shared" si="212"/>
        <v>#VALUE!</v>
      </c>
      <c r="AL495" s="164" t="e">
        <f t="shared" si="210"/>
        <v>#VALUE!</v>
      </c>
      <c r="AM495" s="284" t="e">
        <f t="shared" si="211"/>
        <v>#VALUE!</v>
      </c>
      <c r="AN495" s="278"/>
      <c r="AO495" s="278"/>
      <c r="AP495" s="278"/>
      <c r="AQ495" s="278"/>
      <c r="AR495" s="278"/>
      <c r="AS495" s="278"/>
      <c r="AW495" s="96" t="e">
        <f t="shared" si="183"/>
        <v>#VALUE!</v>
      </c>
      <c r="AX495" s="118" t="e">
        <f t="shared" si="187"/>
        <v>#VALUE!</v>
      </c>
      <c r="AY495" s="152" t="e">
        <f t="shared" si="182"/>
        <v>#VALUE!</v>
      </c>
    </row>
    <row r="496" spans="1:51">
      <c r="A496" s="147"/>
      <c r="B496" s="148"/>
      <c r="C496" s="149"/>
      <c r="D496" s="149"/>
      <c r="E496" s="150"/>
      <c r="F496" s="151"/>
      <c r="G496" s="151"/>
      <c r="H496" s="151"/>
      <c r="I496" s="151"/>
      <c r="J496" s="151"/>
      <c r="K496" s="151"/>
      <c r="L496" s="151"/>
      <c r="M496" s="151"/>
      <c r="N496" s="151"/>
      <c r="O496" s="151"/>
      <c r="P496" s="151"/>
      <c r="Q496" s="151"/>
      <c r="R496" s="151"/>
      <c r="S496" s="151"/>
      <c r="T496" s="151"/>
      <c r="U496" s="151"/>
      <c r="V496" s="151"/>
      <c r="W496" s="151"/>
      <c r="X496" s="151"/>
      <c r="Y496" s="151"/>
      <c r="Z496" s="151"/>
      <c r="AA496" s="151"/>
      <c r="AB496" s="151"/>
      <c r="AC496" s="151"/>
      <c r="AD496" s="151"/>
      <c r="AE496" s="151"/>
      <c r="AF496" s="151"/>
      <c r="AG496" s="151"/>
      <c r="AH496" s="151"/>
      <c r="AI496" s="151"/>
      <c r="AJ496" s="376"/>
      <c r="AK496" s="284">
        <f t="shared" si="212"/>
        <v>0</v>
      </c>
      <c r="AL496" s="164" t="b">
        <f t="shared" si="210"/>
        <v>1</v>
      </c>
      <c r="AM496" s="284">
        <f t="shared" si="211"/>
        <v>0</v>
      </c>
      <c r="AN496" s="278"/>
      <c r="AO496" s="278"/>
      <c r="AP496" s="278"/>
      <c r="AQ496" s="278"/>
      <c r="AR496" s="278"/>
      <c r="AS496" s="278"/>
      <c r="AV496" s="42" t="b">
        <f t="shared" ref="AV496" si="213">G496=AU496</f>
        <v>1</v>
      </c>
      <c r="AW496" s="96">
        <f t="shared" si="183"/>
        <v>0</v>
      </c>
      <c r="AX496" s="118">
        <f t="shared" si="187"/>
        <v>0</v>
      </c>
      <c r="AY496" s="152" t="b">
        <f t="shared" si="182"/>
        <v>1</v>
      </c>
    </row>
    <row r="497" spans="1:53" s="117" customFormat="1">
      <c r="A497" s="94"/>
      <c r="B497" s="108" t="s">
        <v>22</v>
      </c>
      <c r="C497" s="630" t="s">
        <v>215</v>
      </c>
      <c r="D497" s="630"/>
      <c r="E497" s="631"/>
      <c r="F497" s="120">
        <v>15012</v>
      </c>
      <c r="G497" s="121">
        <f>G498+G500</f>
        <v>11708692100</v>
      </c>
      <c r="H497" s="121" t="e">
        <f t="shared" ref="H497:AH497" si="214">H498+H500</f>
        <v>#REF!</v>
      </c>
      <c r="I497" s="121" t="e">
        <f t="shared" si="214"/>
        <v>#REF!</v>
      </c>
      <c r="J497" s="121" t="e">
        <f t="shared" si="214"/>
        <v>#REF!</v>
      </c>
      <c r="K497" s="121" t="e">
        <f t="shared" si="214"/>
        <v>#REF!</v>
      </c>
      <c r="L497" s="121" t="e">
        <f t="shared" si="214"/>
        <v>#REF!</v>
      </c>
      <c r="M497" s="121" t="e">
        <f t="shared" si="214"/>
        <v>#REF!</v>
      </c>
      <c r="N497" s="121">
        <f t="shared" si="214"/>
        <v>0</v>
      </c>
      <c r="O497" s="121">
        <f t="shared" si="214"/>
        <v>0</v>
      </c>
      <c r="P497" s="121">
        <f t="shared" si="214"/>
        <v>0</v>
      </c>
      <c r="Q497" s="121">
        <f t="shared" si="214"/>
        <v>0</v>
      </c>
      <c r="R497" s="121">
        <f t="shared" si="214"/>
        <v>0</v>
      </c>
      <c r="S497" s="121">
        <f t="shared" si="214"/>
        <v>0</v>
      </c>
      <c r="T497" s="121">
        <f t="shared" si="214"/>
        <v>0</v>
      </c>
      <c r="U497" s="121">
        <f t="shared" si="214"/>
        <v>0</v>
      </c>
      <c r="V497" s="121">
        <f t="shared" si="214"/>
        <v>0</v>
      </c>
      <c r="W497" s="121" t="e">
        <f t="shared" si="214"/>
        <v>#REF!</v>
      </c>
      <c r="X497" s="121">
        <f t="shared" si="214"/>
        <v>5700000</v>
      </c>
      <c r="Y497" s="121" t="e">
        <f t="shared" si="214"/>
        <v>#REF!</v>
      </c>
      <c r="Z497" s="121">
        <f t="shared" si="214"/>
        <v>233044800</v>
      </c>
      <c r="AA497" s="121">
        <f t="shared" si="214"/>
        <v>0</v>
      </c>
      <c r="AB497" s="121">
        <f t="shared" si="214"/>
        <v>233044800</v>
      </c>
      <c r="AC497" s="121">
        <f t="shared" si="214"/>
        <v>1131955200</v>
      </c>
      <c r="AD497" s="121">
        <f t="shared" si="214"/>
        <v>0</v>
      </c>
      <c r="AE497" s="121">
        <f t="shared" si="214"/>
        <v>1131955200</v>
      </c>
      <c r="AF497" s="121">
        <f t="shared" si="214"/>
        <v>0</v>
      </c>
      <c r="AG497" s="121">
        <f t="shared" si="214"/>
        <v>0</v>
      </c>
      <c r="AH497" s="121">
        <f t="shared" si="214"/>
        <v>0</v>
      </c>
      <c r="AI497" s="94"/>
      <c r="AJ497" s="373"/>
      <c r="AK497" s="284" t="e">
        <f>H497+K497+N497+Q497+T497+W497+Z497+AC497+AF497</f>
        <v>#REF!</v>
      </c>
      <c r="AL497" s="164" t="e">
        <f>AK497=G497</f>
        <v>#REF!</v>
      </c>
      <c r="AM497" s="284" t="e">
        <f t="shared" si="211"/>
        <v>#REF!</v>
      </c>
      <c r="AN497" s="221"/>
      <c r="AO497" s="221"/>
      <c r="AP497" s="221"/>
      <c r="AQ497" s="221"/>
      <c r="AR497" s="221"/>
      <c r="AS497" s="221"/>
      <c r="AT497" s="152"/>
      <c r="AU497" s="123" t="e">
        <f t="shared" si="202"/>
        <v>#REF!</v>
      </c>
      <c r="AV497" s="124" t="e">
        <f t="shared" si="205"/>
        <v>#REF!</v>
      </c>
      <c r="AW497" s="96" t="e">
        <f t="shared" si="183"/>
        <v>#REF!</v>
      </c>
      <c r="AX497" s="118" t="e">
        <f t="shared" si="187"/>
        <v>#REF!</v>
      </c>
      <c r="AY497" s="152" t="e">
        <f t="shared" si="182"/>
        <v>#REF!</v>
      </c>
      <c r="AZ497" s="117">
        <v>41710221</v>
      </c>
      <c r="BA497" s="292" t="e">
        <f>AW497-AZ497</f>
        <v>#REF!</v>
      </c>
    </row>
    <row r="498" spans="1:53" s="80" customFormat="1">
      <c r="A498" s="81"/>
      <c r="B498" s="338"/>
      <c r="C498" s="339"/>
      <c r="D498" s="647" t="s">
        <v>14</v>
      </c>
      <c r="E498" s="648"/>
      <c r="F498" s="81" t="s">
        <v>131</v>
      </c>
      <c r="G498" s="89">
        <f>G499</f>
        <v>67350000</v>
      </c>
      <c r="H498" s="89" t="e">
        <f t="shared" ref="H498:Y498" si="215">H499</f>
        <v>#REF!</v>
      </c>
      <c r="I498" s="89">
        <f t="shared" si="215"/>
        <v>0</v>
      </c>
      <c r="J498" s="89" t="e">
        <f t="shared" si="215"/>
        <v>#REF!</v>
      </c>
      <c r="K498" s="89">
        <f t="shared" si="215"/>
        <v>0</v>
      </c>
      <c r="L498" s="89">
        <f t="shared" si="215"/>
        <v>0</v>
      </c>
      <c r="M498" s="89">
        <f t="shared" si="215"/>
        <v>0</v>
      </c>
      <c r="N498" s="89">
        <f t="shared" si="215"/>
        <v>0</v>
      </c>
      <c r="O498" s="89">
        <f t="shared" si="215"/>
        <v>0</v>
      </c>
      <c r="P498" s="89">
        <f t="shared" si="215"/>
        <v>0</v>
      </c>
      <c r="Q498" s="89">
        <f t="shared" si="215"/>
        <v>0</v>
      </c>
      <c r="R498" s="89">
        <f t="shared" si="215"/>
        <v>0</v>
      </c>
      <c r="S498" s="89">
        <f t="shared" si="215"/>
        <v>0</v>
      </c>
      <c r="T498" s="89">
        <f t="shared" si="215"/>
        <v>0</v>
      </c>
      <c r="U498" s="89">
        <f t="shared" si="215"/>
        <v>0</v>
      </c>
      <c r="V498" s="89">
        <f t="shared" si="215"/>
        <v>0</v>
      </c>
      <c r="W498" s="89" t="e">
        <f t="shared" si="215"/>
        <v>#REF!</v>
      </c>
      <c r="X498" s="89">
        <f t="shared" si="215"/>
        <v>0</v>
      </c>
      <c r="Y498" s="89" t="e">
        <f t="shared" si="215"/>
        <v>#REF!</v>
      </c>
      <c r="Z498" s="89">
        <f>Z499</f>
        <v>2350000</v>
      </c>
      <c r="AA498" s="89">
        <f t="shared" ref="AA498:AH498" si="216">AA499</f>
        <v>0</v>
      </c>
      <c r="AB498" s="89">
        <f>AB499</f>
        <v>2350000</v>
      </c>
      <c r="AC498" s="89">
        <f t="shared" si="216"/>
        <v>0</v>
      </c>
      <c r="AD498" s="89">
        <f t="shared" si="216"/>
        <v>0</v>
      </c>
      <c r="AE498" s="89">
        <f>AE499</f>
        <v>0</v>
      </c>
      <c r="AF498" s="89">
        <f t="shared" si="216"/>
        <v>0</v>
      </c>
      <c r="AG498" s="89">
        <f t="shared" si="216"/>
        <v>0</v>
      </c>
      <c r="AH498" s="89">
        <f t="shared" si="216"/>
        <v>0</v>
      </c>
      <c r="AI498" s="81"/>
      <c r="AJ498" s="372"/>
      <c r="AK498" s="284" t="e">
        <f>H498+K498+N498+Q498+T498+W498+Z498+AC498+AF498</f>
        <v>#REF!</v>
      </c>
      <c r="AL498" s="164" t="e">
        <f>AK498=G498</f>
        <v>#REF!</v>
      </c>
      <c r="AM498" s="284" t="e">
        <f t="shared" si="211"/>
        <v>#REF!</v>
      </c>
      <c r="AN498" s="164"/>
      <c r="AO498" s="164"/>
      <c r="AP498" s="164"/>
      <c r="AQ498" s="164"/>
      <c r="AR498" s="164"/>
      <c r="AS498" s="164"/>
      <c r="AU498" s="335" t="e">
        <f t="shared" si="202"/>
        <v>#REF!</v>
      </c>
      <c r="AV498" s="72" t="e">
        <f t="shared" si="205"/>
        <v>#REF!</v>
      </c>
      <c r="AW498" s="335">
        <f t="shared" si="183"/>
        <v>0</v>
      </c>
      <c r="AX498" s="336" t="e">
        <f t="shared" si="187"/>
        <v>#REF!</v>
      </c>
      <c r="AY498" s="152" t="e">
        <f t="shared" si="182"/>
        <v>#REF!</v>
      </c>
    </row>
    <row r="499" spans="1:53" s="153" customFormat="1">
      <c r="A499" s="71"/>
      <c r="B499" s="333"/>
      <c r="C499" s="334"/>
      <c r="D499" s="334"/>
      <c r="E499" s="88" t="s">
        <v>164</v>
      </c>
      <c r="F499" s="71" t="s">
        <v>165</v>
      </c>
      <c r="G499" s="90">
        <v>67350000</v>
      </c>
      <c r="H499" s="90" t="e">
        <f>#REF!</f>
        <v>#REF!</v>
      </c>
      <c r="I499" s="70">
        <v>0</v>
      </c>
      <c r="J499" s="70" t="e">
        <f>H499-I499</f>
        <v>#REF!</v>
      </c>
      <c r="K499" s="70"/>
      <c r="L499" s="71"/>
      <c r="M499" s="71"/>
      <c r="N499" s="71"/>
      <c r="O499" s="71"/>
      <c r="P499" s="71"/>
      <c r="Q499" s="71"/>
      <c r="R499" s="71"/>
      <c r="S499" s="71"/>
      <c r="T499" s="71"/>
      <c r="U499" s="71"/>
      <c r="V499" s="71"/>
      <c r="W499" s="103" t="e">
        <f>#REF!</f>
        <v>#REF!</v>
      </c>
      <c r="X499" s="103"/>
      <c r="Y499" s="103" t="e">
        <f>W499-X499</f>
        <v>#REF!</v>
      </c>
      <c r="Z499" s="103">
        <v>2350000</v>
      </c>
      <c r="AA499" s="103"/>
      <c r="AB499" s="103">
        <f>Z499-AA499</f>
        <v>2350000</v>
      </c>
      <c r="AC499" s="103"/>
      <c r="AD499" s="103"/>
      <c r="AE499" s="103">
        <f>AC499-AD499</f>
        <v>0</v>
      </c>
      <c r="AF499" s="103"/>
      <c r="AG499" s="103"/>
      <c r="AH499" s="103"/>
      <c r="AI499" s="71"/>
      <c r="AJ499" s="374"/>
      <c r="AK499" s="284" t="e">
        <f t="shared" ref="AK499:AK506" si="217">H499+K499+N499+Q499+T499+W499+Z499+AC499+AF499</f>
        <v>#REF!</v>
      </c>
      <c r="AL499" s="164" t="e">
        <f t="shared" ref="AL499:AL619" si="218">AK499=G499</f>
        <v>#REF!</v>
      </c>
      <c r="AM499" s="284" t="e">
        <f t="shared" si="211"/>
        <v>#REF!</v>
      </c>
      <c r="AN499" s="232"/>
      <c r="AO499" s="232"/>
      <c r="AP499" s="232"/>
      <c r="AQ499" s="232"/>
      <c r="AR499" s="232"/>
      <c r="AS499" s="232"/>
      <c r="AU499" s="335" t="e">
        <f t="shared" si="202"/>
        <v>#REF!</v>
      </c>
      <c r="AV499" s="72" t="e">
        <f t="shared" si="205"/>
        <v>#REF!</v>
      </c>
      <c r="AW499" s="335">
        <f t="shared" si="183"/>
        <v>0</v>
      </c>
      <c r="AX499" s="336" t="e">
        <f t="shared" si="187"/>
        <v>#REF!</v>
      </c>
      <c r="AY499" s="152" t="e">
        <f t="shared" si="182"/>
        <v>#REF!</v>
      </c>
    </row>
    <row r="500" spans="1:53" s="80" customFormat="1">
      <c r="A500" s="81"/>
      <c r="B500" s="338"/>
      <c r="C500" s="339"/>
      <c r="D500" s="648" t="s">
        <v>15</v>
      </c>
      <c r="E500" s="680"/>
      <c r="F500" s="85" t="s">
        <v>130</v>
      </c>
      <c r="G500" s="285">
        <f>SUM(G501:G507)</f>
        <v>11641342100</v>
      </c>
      <c r="H500" s="285" t="e">
        <f t="shared" ref="H500:W500" si="219">SUM(H501:H507)</f>
        <v>#REF!</v>
      </c>
      <c r="I500" s="285" t="e">
        <f t="shared" si="219"/>
        <v>#REF!</v>
      </c>
      <c r="J500" s="285" t="e">
        <f t="shared" si="219"/>
        <v>#REF!</v>
      </c>
      <c r="K500" s="89" t="e">
        <f t="shared" si="219"/>
        <v>#REF!</v>
      </c>
      <c r="L500" s="89" t="e">
        <f t="shared" si="219"/>
        <v>#REF!</v>
      </c>
      <c r="M500" s="89" t="e">
        <f t="shared" si="219"/>
        <v>#REF!</v>
      </c>
      <c r="N500" s="89">
        <f t="shared" si="219"/>
        <v>0</v>
      </c>
      <c r="O500" s="89">
        <f t="shared" si="219"/>
        <v>0</v>
      </c>
      <c r="P500" s="89">
        <f t="shared" si="219"/>
        <v>0</v>
      </c>
      <c r="Q500" s="89">
        <f t="shared" si="219"/>
        <v>0</v>
      </c>
      <c r="R500" s="89">
        <f t="shared" si="219"/>
        <v>0</v>
      </c>
      <c r="S500" s="89">
        <f t="shared" si="219"/>
        <v>0</v>
      </c>
      <c r="T500" s="89">
        <f t="shared" si="219"/>
        <v>0</v>
      </c>
      <c r="U500" s="89">
        <f t="shared" si="219"/>
        <v>0</v>
      </c>
      <c r="V500" s="89">
        <f t="shared" si="219"/>
        <v>0</v>
      </c>
      <c r="W500" s="89" t="e">
        <f t="shared" si="219"/>
        <v>#REF!</v>
      </c>
      <c r="X500" s="89">
        <f>SUM(X501:X507)</f>
        <v>5700000</v>
      </c>
      <c r="Y500" s="89" t="e">
        <f>SUM(Y501:Y507)</f>
        <v>#REF!</v>
      </c>
      <c r="Z500" s="89">
        <f>SUM(Z501:Z507)</f>
        <v>230694800</v>
      </c>
      <c r="AA500" s="89">
        <f t="shared" ref="AA500:AH500" si="220">SUM(AA501:AA507)</f>
        <v>0</v>
      </c>
      <c r="AB500" s="89">
        <f t="shared" si="220"/>
        <v>230694800</v>
      </c>
      <c r="AC500" s="89">
        <f t="shared" si="220"/>
        <v>1131955200</v>
      </c>
      <c r="AD500" s="89">
        <f t="shared" si="220"/>
        <v>0</v>
      </c>
      <c r="AE500" s="89">
        <f t="shared" si="220"/>
        <v>1131955200</v>
      </c>
      <c r="AF500" s="89">
        <f t="shared" si="220"/>
        <v>0</v>
      </c>
      <c r="AG500" s="89">
        <f t="shared" si="220"/>
        <v>0</v>
      </c>
      <c r="AH500" s="89">
        <f t="shared" si="220"/>
        <v>0</v>
      </c>
      <c r="AI500" s="81"/>
      <c r="AJ500" s="372"/>
      <c r="AK500" s="284" t="e">
        <f t="shared" si="217"/>
        <v>#REF!</v>
      </c>
      <c r="AL500" s="164" t="e">
        <f t="shared" si="218"/>
        <v>#REF!</v>
      </c>
      <c r="AM500" s="284" t="e">
        <f t="shared" si="211"/>
        <v>#REF!</v>
      </c>
      <c r="AN500" s="164"/>
      <c r="AO500" s="164"/>
      <c r="AP500" s="164"/>
      <c r="AQ500" s="164"/>
      <c r="AR500" s="164"/>
      <c r="AS500" s="164"/>
      <c r="AU500" s="335" t="e">
        <f t="shared" si="202"/>
        <v>#REF!</v>
      </c>
      <c r="AV500" s="72" t="e">
        <f t="shared" si="205"/>
        <v>#REF!</v>
      </c>
      <c r="AW500" s="335" t="e">
        <f t="shared" si="183"/>
        <v>#REF!</v>
      </c>
      <c r="AX500" s="336" t="e">
        <f t="shared" si="187"/>
        <v>#REF!</v>
      </c>
      <c r="AY500" s="152" t="e">
        <f t="shared" si="182"/>
        <v>#REF!</v>
      </c>
    </row>
    <row r="501" spans="1:53" s="153" customFormat="1">
      <c r="A501" s="71"/>
      <c r="B501" s="333"/>
      <c r="C501" s="334"/>
      <c r="D501" s="347"/>
      <c r="E501" s="348" t="s">
        <v>55</v>
      </c>
      <c r="F501" s="83" t="s">
        <v>56</v>
      </c>
      <c r="G501" s="286">
        <v>4576200</v>
      </c>
      <c r="H501" s="286" t="e">
        <f>#REF!</f>
        <v>#REF!</v>
      </c>
      <c r="I501" s="83"/>
      <c r="J501" s="288" t="e">
        <f>H501-I501</f>
        <v>#REF!</v>
      </c>
      <c r="K501" s="103" t="e">
        <f>#REF!</f>
        <v>#REF!</v>
      </c>
      <c r="L501" s="70" t="e">
        <f>#REF!</f>
        <v>#REF!</v>
      </c>
      <c r="M501" s="70" t="e">
        <f>K501-L501</f>
        <v>#REF!</v>
      </c>
      <c r="N501" s="70"/>
      <c r="O501" s="71"/>
      <c r="P501" s="71"/>
      <c r="Q501" s="71"/>
      <c r="R501" s="71"/>
      <c r="S501" s="71"/>
      <c r="T501" s="71"/>
      <c r="U501" s="71"/>
      <c r="V501" s="71"/>
      <c r="W501" s="103" t="e">
        <f>#REF!</f>
        <v>#REF!</v>
      </c>
      <c r="X501" s="71"/>
      <c r="Y501" s="103" t="e">
        <f t="shared" ref="Y501:Y507" si="221">W501-X501</f>
        <v>#REF!</v>
      </c>
      <c r="Z501" s="103">
        <v>1765500</v>
      </c>
      <c r="AA501" s="103"/>
      <c r="AB501" s="103">
        <f>Z501-AA501</f>
        <v>1765500</v>
      </c>
      <c r="AC501" s="103"/>
      <c r="AD501" s="103"/>
      <c r="AE501" s="103">
        <f>AC501-AD501</f>
        <v>0</v>
      </c>
      <c r="AF501" s="103"/>
      <c r="AG501" s="103"/>
      <c r="AH501" s="103"/>
      <c r="AI501" s="71"/>
      <c r="AJ501" s="374"/>
      <c r="AK501" s="284" t="e">
        <f t="shared" si="217"/>
        <v>#REF!</v>
      </c>
      <c r="AL501" s="164" t="e">
        <f t="shared" si="218"/>
        <v>#REF!</v>
      </c>
      <c r="AM501" s="284" t="e">
        <f t="shared" si="211"/>
        <v>#REF!</v>
      </c>
      <c r="AN501" s="232"/>
      <c r="AO501" s="232"/>
      <c r="AP501" s="232"/>
      <c r="AQ501" s="232"/>
      <c r="AR501" s="232"/>
      <c r="AS501" s="232"/>
      <c r="AU501" s="335" t="e">
        <f t="shared" si="202"/>
        <v>#REF!</v>
      </c>
      <c r="AV501" s="72" t="e">
        <f t="shared" si="205"/>
        <v>#REF!</v>
      </c>
      <c r="AW501" s="335" t="e">
        <f t="shared" si="183"/>
        <v>#REF!</v>
      </c>
      <c r="AX501" s="336" t="e">
        <f t="shared" si="187"/>
        <v>#REF!</v>
      </c>
      <c r="AY501" s="152" t="e">
        <f t="shared" si="182"/>
        <v>#REF!</v>
      </c>
    </row>
    <row r="502" spans="1:53" s="153" customFormat="1">
      <c r="A502" s="71"/>
      <c r="B502" s="333"/>
      <c r="C502" s="334"/>
      <c r="D502" s="347"/>
      <c r="E502" s="348" t="s">
        <v>16</v>
      </c>
      <c r="F502" s="83" t="s">
        <v>19</v>
      </c>
      <c r="G502" s="287">
        <v>1380000</v>
      </c>
      <c r="H502" s="286" t="e">
        <f>#REF!</f>
        <v>#REF!</v>
      </c>
      <c r="I502" s="83"/>
      <c r="J502" s="288" t="e">
        <f t="shared" ref="J502:J507" si="222">H502-I502</f>
        <v>#REF!</v>
      </c>
      <c r="K502" s="103" t="e">
        <f>#REF!</f>
        <v>#REF!</v>
      </c>
      <c r="L502" s="70" t="e">
        <f>#REF!</f>
        <v>#REF!</v>
      </c>
      <c r="M502" s="70" t="e">
        <f t="shared" ref="M502:M507" si="223">K502-L502</f>
        <v>#REF!</v>
      </c>
      <c r="N502" s="70"/>
      <c r="O502" s="71"/>
      <c r="P502" s="71"/>
      <c r="Q502" s="71"/>
      <c r="R502" s="71"/>
      <c r="S502" s="71"/>
      <c r="T502" s="71"/>
      <c r="U502" s="71"/>
      <c r="V502" s="71"/>
      <c r="W502" s="103" t="e">
        <f>#REF!</f>
        <v>#REF!</v>
      </c>
      <c r="X502" s="71"/>
      <c r="Y502" s="103" t="e">
        <f t="shared" si="221"/>
        <v>#REF!</v>
      </c>
      <c r="Z502" s="103">
        <v>900000</v>
      </c>
      <c r="AA502" s="103"/>
      <c r="AB502" s="103">
        <f t="shared" ref="AB502:AB507" si="224">Z502-AA502</f>
        <v>900000</v>
      </c>
      <c r="AC502" s="103"/>
      <c r="AD502" s="103"/>
      <c r="AE502" s="103">
        <f t="shared" ref="AE502:AE507" si="225">AC502-AD502</f>
        <v>0</v>
      </c>
      <c r="AF502" s="103"/>
      <c r="AG502" s="103"/>
      <c r="AH502" s="103"/>
      <c r="AI502" s="71"/>
      <c r="AJ502" s="374"/>
      <c r="AK502" s="284" t="e">
        <f t="shared" si="217"/>
        <v>#REF!</v>
      </c>
      <c r="AL502" s="164" t="e">
        <f t="shared" si="218"/>
        <v>#REF!</v>
      </c>
      <c r="AM502" s="284" t="e">
        <f t="shared" si="211"/>
        <v>#REF!</v>
      </c>
      <c r="AN502" s="232"/>
      <c r="AO502" s="232"/>
      <c r="AP502" s="232"/>
      <c r="AQ502" s="232"/>
      <c r="AR502" s="232"/>
      <c r="AS502" s="232"/>
      <c r="AU502" s="335" t="e">
        <f t="shared" si="202"/>
        <v>#REF!</v>
      </c>
      <c r="AV502" s="72" t="e">
        <f t="shared" si="205"/>
        <v>#REF!</v>
      </c>
      <c r="AW502" s="335" t="e">
        <f t="shared" si="183"/>
        <v>#REF!</v>
      </c>
      <c r="AX502" s="336" t="e">
        <f t="shared" si="187"/>
        <v>#REF!</v>
      </c>
      <c r="AY502" s="152" t="e">
        <f t="shared" si="182"/>
        <v>#REF!</v>
      </c>
    </row>
    <row r="503" spans="1:53" s="153" customFormat="1">
      <c r="A503" s="71"/>
      <c r="B503" s="333"/>
      <c r="C503" s="334"/>
      <c r="D503" s="347"/>
      <c r="E503" s="348" t="s">
        <v>17</v>
      </c>
      <c r="F503" s="83" t="s">
        <v>18</v>
      </c>
      <c r="G503" s="286">
        <v>251600000</v>
      </c>
      <c r="H503" s="286" t="e">
        <f>#REF!</f>
        <v>#REF!</v>
      </c>
      <c r="I503" s="242" t="e">
        <f>#REF!</f>
        <v>#REF!</v>
      </c>
      <c r="J503" s="288" t="e">
        <f t="shared" si="222"/>
        <v>#REF!</v>
      </c>
      <c r="K503" s="103" t="e">
        <f>#REF!</f>
        <v>#REF!</v>
      </c>
      <c r="L503" s="70" t="e">
        <f>#REF!+2600000+2600000</f>
        <v>#REF!</v>
      </c>
      <c r="M503" s="70" t="e">
        <f t="shared" si="223"/>
        <v>#REF!</v>
      </c>
      <c r="N503" s="70"/>
      <c r="O503" s="71"/>
      <c r="P503" s="71"/>
      <c r="Q503" s="71"/>
      <c r="R503" s="71"/>
      <c r="S503" s="71"/>
      <c r="T503" s="71"/>
      <c r="U503" s="71"/>
      <c r="V503" s="71"/>
      <c r="W503" s="103" t="e">
        <f>#REF!</f>
        <v>#REF!</v>
      </c>
      <c r="X503" s="103">
        <v>0</v>
      </c>
      <c r="Y503" s="103" t="e">
        <f t="shared" si="221"/>
        <v>#REF!</v>
      </c>
      <c r="Z503" s="103">
        <v>10400000</v>
      </c>
      <c r="AA503" s="103"/>
      <c r="AB503" s="103">
        <f t="shared" si="224"/>
        <v>10400000</v>
      </c>
      <c r="AC503" s="103"/>
      <c r="AD503" s="103"/>
      <c r="AE503" s="103">
        <f t="shared" si="225"/>
        <v>0</v>
      </c>
      <c r="AF503" s="103"/>
      <c r="AG503" s="103"/>
      <c r="AH503" s="103"/>
      <c r="AI503" s="71"/>
      <c r="AJ503" s="374"/>
      <c r="AK503" s="284" t="e">
        <f t="shared" si="217"/>
        <v>#REF!</v>
      </c>
      <c r="AL503" s="164" t="e">
        <f t="shared" si="218"/>
        <v>#REF!</v>
      </c>
      <c r="AM503" s="284" t="e">
        <f t="shared" si="211"/>
        <v>#REF!</v>
      </c>
      <c r="AN503" s="232"/>
      <c r="AO503" s="232"/>
      <c r="AP503" s="232"/>
      <c r="AQ503" s="232"/>
      <c r="AR503" s="232"/>
      <c r="AS503" s="232"/>
      <c r="AU503" s="335" t="e">
        <f>SUM(I503:X503)</f>
        <v>#REF!</v>
      </c>
      <c r="AV503" s="72" t="e">
        <f t="shared" si="205"/>
        <v>#REF!</v>
      </c>
      <c r="AW503" s="335" t="e">
        <f t="shared" si="183"/>
        <v>#REF!</v>
      </c>
      <c r="AX503" s="336" t="e">
        <f t="shared" si="187"/>
        <v>#REF!</v>
      </c>
      <c r="AY503" s="152" t="e">
        <f t="shared" si="182"/>
        <v>#REF!</v>
      </c>
    </row>
    <row r="504" spans="1:53" s="153" customFormat="1">
      <c r="A504" s="71"/>
      <c r="B504" s="333"/>
      <c r="C504" s="334"/>
      <c r="D504" s="347"/>
      <c r="E504" s="348" t="s">
        <v>59</v>
      </c>
      <c r="F504" s="83" t="s">
        <v>60</v>
      </c>
      <c r="G504" s="286">
        <v>1000000</v>
      </c>
      <c r="H504" s="286" t="e">
        <f>#REF!</f>
        <v>#REF!</v>
      </c>
      <c r="I504" s="83"/>
      <c r="J504" s="288" t="e">
        <f t="shared" si="222"/>
        <v>#REF!</v>
      </c>
      <c r="K504" s="103" t="e">
        <f>#REF!</f>
        <v>#REF!</v>
      </c>
      <c r="L504" s="70"/>
      <c r="M504" s="70" t="e">
        <f t="shared" si="223"/>
        <v>#REF!</v>
      </c>
      <c r="N504" s="70"/>
      <c r="O504" s="71"/>
      <c r="P504" s="71"/>
      <c r="Q504" s="71"/>
      <c r="R504" s="71"/>
      <c r="S504" s="71"/>
      <c r="T504" s="71"/>
      <c r="U504" s="71"/>
      <c r="V504" s="71"/>
      <c r="W504" s="103" t="e">
        <f>#REF!</f>
        <v>#REF!</v>
      </c>
      <c r="X504" s="71"/>
      <c r="Y504" s="103" t="e">
        <f t="shared" si="221"/>
        <v>#REF!</v>
      </c>
      <c r="Z504" s="103">
        <v>700000</v>
      </c>
      <c r="AA504" s="103"/>
      <c r="AB504" s="103">
        <f t="shared" si="224"/>
        <v>700000</v>
      </c>
      <c r="AC504" s="103"/>
      <c r="AD504" s="103"/>
      <c r="AE504" s="103">
        <f t="shared" si="225"/>
        <v>0</v>
      </c>
      <c r="AF504" s="103"/>
      <c r="AG504" s="103"/>
      <c r="AH504" s="103"/>
      <c r="AI504" s="71"/>
      <c r="AJ504" s="374"/>
      <c r="AK504" s="284" t="e">
        <f t="shared" si="217"/>
        <v>#REF!</v>
      </c>
      <c r="AL504" s="164" t="e">
        <f t="shared" si="218"/>
        <v>#REF!</v>
      </c>
      <c r="AM504" s="284" t="e">
        <f t="shared" si="211"/>
        <v>#REF!</v>
      </c>
      <c r="AN504" s="232"/>
      <c r="AO504" s="232"/>
      <c r="AP504" s="232"/>
      <c r="AQ504" s="232"/>
      <c r="AR504" s="232"/>
      <c r="AS504" s="232"/>
      <c r="AU504" s="335" t="e">
        <f t="shared" si="202"/>
        <v>#REF!</v>
      </c>
      <c r="AV504" s="72" t="e">
        <f t="shared" si="205"/>
        <v>#REF!</v>
      </c>
      <c r="AW504" s="335">
        <f t="shared" si="183"/>
        <v>0</v>
      </c>
      <c r="AX504" s="336" t="e">
        <f t="shared" si="187"/>
        <v>#REF!</v>
      </c>
      <c r="AY504" s="152" t="e">
        <f t="shared" si="182"/>
        <v>#REF!</v>
      </c>
    </row>
    <row r="505" spans="1:53" s="153" customFormat="1">
      <c r="A505" s="71"/>
      <c r="B505" s="333"/>
      <c r="C505" s="334"/>
      <c r="D505" s="347"/>
      <c r="E505" s="348" t="s">
        <v>61</v>
      </c>
      <c r="F505" s="83" t="s">
        <v>62</v>
      </c>
      <c r="G505" s="286">
        <v>40325000</v>
      </c>
      <c r="H505" s="286" t="e">
        <f>#REF!</f>
        <v>#REF!</v>
      </c>
      <c r="I505" s="83"/>
      <c r="J505" s="288" t="e">
        <f t="shared" si="222"/>
        <v>#REF!</v>
      </c>
      <c r="K505" s="103" t="e">
        <f>#REF!</f>
        <v>#REF!</v>
      </c>
      <c r="L505" s="70"/>
      <c r="M505" s="70" t="e">
        <f t="shared" si="223"/>
        <v>#REF!</v>
      </c>
      <c r="N505" s="70"/>
      <c r="O505" s="71"/>
      <c r="P505" s="71"/>
      <c r="Q505" s="71"/>
      <c r="R505" s="71"/>
      <c r="S505" s="71"/>
      <c r="T505" s="71"/>
      <c r="U505" s="71"/>
      <c r="V505" s="71"/>
      <c r="W505" s="103" t="e">
        <f>#REF!</f>
        <v>#REF!</v>
      </c>
      <c r="X505" s="103">
        <v>5700000</v>
      </c>
      <c r="Y505" s="103" t="e">
        <f t="shared" si="221"/>
        <v>#REF!</v>
      </c>
      <c r="Z505" s="103">
        <v>17250000</v>
      </c>
      <c r="AA505" s="103"/>
      <c r="AB505" s="103">
        <f t="shared" si="224"/>
        <v>17250000</v>
      </c>
      <c r="AC505" s="103"/>
      <c r="AD505" s="103"/>
      <c r="AE505" s="103">
        <f t="shared" si="225"/>
        <v>0</v>
      </c>
      <c r="AF505" s="103"/>
      <c r="AG505" s="103"/>
      <c r="AH505" s="103"/>
      <c r="AI505" s="71"/>
      <c r="AJ505" s="374"/>
      <c r="AK505" s="284" t="e">
        <f t="shared" si="217"/>
        <v>#REF!</v>
      </c>
      <c r="AL505" s="164" t="e">
        <f t="shared" si="218"/>
        <v>#REF!</v>
      </c>
      <c r="AM505" s="284" t="e">
        <f t="shared" si="211"/>
        <v>#REF!</v>
      </c>
      <c r="AN505" s="232"/>
      <c r="AO505" s="232"/>
      <c r="AP505" s="232"/>
      <c r="AQ505" s="232"/>
      <c r="AR505" s="232"/>
      <c r="AS505" s="232"/>
      <c r="AU505" s="335" t="e">
        <f t="shared" si="202"/>
        <v>#REF!</v>
      </c>
      <c r="AV505" s="72" t="e">
        <f t="shared" si="205"/>
        <v>#REF!</v>
      </c>
      <c r="AW505" s="335">
        <f t="shared" si="183"/>
        <v>5700000</v>
      </c>
      <c r="AX505" s="336" t="e">
        <f t="shared" si="187"/>
        <v>#REF!</v>
      </c>
      <c r="AY505" s="152" t="e">
        <f t="shared" si="182"/>
        <v>#REF!</v>
      </c>
    </row>
    <row r="506" spans="1:53" s="153" customFormat="1">
      <c r="A506" s="71"/>
      <c r="B506" s="333"/>
      <c r="C506" s="334"/>
      <c r="D506" s="334"/>
      <c r="E506" s="348" t="s">
        <v>83</v>
      </c>
      <c r="F506" s="71" t="s">
        <v>84</v>
      </c>
      <c r="G506" s="90">
        <v>32460900</v>
      </c>
      <c r="H506" s="286" t="e">
        <f>#REF!</f>
        <v>#REF!</v>
      </c>
      <c r="I506" s="71"/>
      <c r="J506" s="288" t="e">
        <f t="shared" si="222"/>
        <v>#REF!</v>
      </c>
      <c r="K506" s="103" t="e">
        <f>#REF!</f>
        <v>#REF!</v>
      </c>
      <c r="L506" s="70">
        <v>13950551</v>
      </c>
      <c r="M506" s="70" t="e">
        <f t="shared" si="223"/>
        <v>#REF!</v>
      </c>
      <c r="N506" s="70"/>
      <c r="O506" s="71"/>
      <c r="P506" s="71"/>
      <c r="Q506" s="71"/>
      <c r="R506" s="71"/>
      <c r="S506" s="71"/>
      <c r="T506" s="71"/>
      <c r="U506" s="71"/>
      <c r="V506" s="71"/>
      <c r="W506" s="103" t="e">
        <f>#REF!</f>
        <v>#REF!</v>
      </c>
      <c r="X506" s="103"/>
      <c r="Y506" s="103" t="e">
        <f t="shared" si="221"/>
        <v>#REF!</v>
      </c>
      <c r="Z506" s="103">
        <v>11634500</v>
      </c>
      <c r="AA506" s="103"/>
      <c r="AB506" s="103">
        <f t="shared" si="224"/>
        <v>11634500</v>
      </c>
      <c r="AC506" s="103"/>
      <c r="AD506" s="103"/>
      <c r="AE506" s="103">
        <f t="shared" si="225"/>
        <v>0</v>
      </c>
      <c r="AF506" s="103"/>
      <c r="AG506" s="103"/>
      <c r="AH506" s="103"/>
      <c r="AI506" s="71"/>
      <c r="AJ506" s="374"/>
      <c r="AK506" s="284" t="e">
        <f t="shared" si="217"/>
        <v>#REF!</v>
      </c>
      <c r="AL506" s="164" t="e">
        <f t="shared" si="218"/>
        <v>#REF!</v>
      </c>
      <c r="AM506" s="284" t="e">
        <f t="shared" si="211"/>
        <v>#REF!</v>
      </c>
      <c r="AN506" s="232"/>
      <c r="AO506" s="232"/>
      <c r="AP506" s="232"/>
      <c r="AQ506" s="232"/>
      <c r="AR506" s="232"/>
      <c r="AS506" s="232"/>
      <c r="AU506" s="335" t="e">
        <f t="shared" si="202"/>
        <v>#REF!</v>
      </c>
      <c r="AV506" s="72" t="e">
        <f t="shared" si="205"/>
        <v>#REF!</v>
      </c>
      <c r="AW506" s="335">
        <f t="shared" si="183"/>
        <v>13950551</v>
      </c>
      <c r="AX506" s="336" t="e">
        <f t="shared" si="187"/>
        <v>#REF!</v>
      </c>
      <c r="AY506" s="152" t="e">
        <f t="shared" si="182"/>
        <v>#REF!</v>
      </c>
    </row>
    <row r="507" spans="1:53" s="153" customFormat="1" ht="30">
      <c r="A507" s="71"/>
      <c r="B507" s="333"/>
      <c r="C507" s="334"/>
      <c r="D507" s="334"/>
      <c r="E507" s="88" t="s">
        <v>216</v>
      </c>
      <c r="F507" s="71"/>
      <c r="G507" s="90">
        <v>11310000000</v>
      </c>
      <c r="H507" s="286" t="e">
        <f>#REF!</f>
        <v>#REF!</v>
      </c>
      <c r="I507" s="71"/>
      <c r="J507" s="288" t="e">
        <f t="shared" si="222"/>
        <v>#REF!</v>
      </c>
      <c r="K507" s="103" t="e">
        <f>#REF!</f>
        <v>#REF!</v>
      </c>
      <c r="L507" s="71"/>
      <c r="M507" s="70" t="e">
        <f t="shared" si="223"/>
        <v>#REF!</v>
      </c>
      <c r="N507" s="71"/>
      <c r="O507" s="71"/>
      <c r="P507" s="71"/>
      <c r="Q507" s="71"/>
      <c r="R507" s="71"/>
      <c r="S507" s="71"/>
      <c r="T507" s="71"/>
      <c r="U507" s="71"/>
      <c r="V507" s="71"/>
      <c r="W507" s="103" t="e">
        <f>#REF!</f>
        <v>#REF!</v>
      </c>
      <c r="X507" s="103"/>
      <c r="Y507" s="103" t="e">
        <f t="shared" si="221"/>
        <v>#REF!</v>
      </c>
      <c r="Z507" s="103">
        <v>188044800</v>
      </c>
      <c r="AA507" s="103"/>
      <c r="AB507" s="103">
        <f t="shared" si="224"/>
        <v>188044800</v>
      </c>
      <c r="AC507" s="103">
        <v>1131955200</v>
      </c>
      <c r="AD507" s="103"/>
      <c r="AE507" s="103">
        <f t="shared" si="225"/>
        <v>1131955200</v>
      </c>
      <c r="AF507" s="103"/>
      <c r="AG507" s="103"/>
      <c r="AH507" s="103"/>
      <c r="AI507" s="71" t="s">
        <v>233</v>
      </c>
      <c r="AJ507" s="374"/>
      <c r="AK507" s="284" t="e">
        <f>H507+K507+N507+Q507+T507+W507+Z507+AC507+AF507</f>
        <v>#REF!</v>
      </c>
      <c r="AL507" s="164" t="e">
        <f t="shared" si="218"/>
        <v>#REF!</v>
      </c>
      <c r="AM507" s="284" t="e">
        <f t="shared" si="211"/>
        <v>#REF!</v>
      </c>
      <c r="AN507" s="232"/>
      <c r="AO507" s="232"/>
      <c r="AP507" s="232"/>
      <c r="AQ507" s="232"/>
      <c r="AR507" s="232"/>
      <c r="AS507" s="232"/>
      <c r="AU507" s="335" t="e">
        <f t="shared" si="202"/>
        <v>#REF!</v>
      </c>
      <c r="AV507" s="72" t="e">
        <f t="shared" si="205"/>
        <v>#REF!</v>
      </c>
      <c r="AW507" s="335">
        <f t="shared" si="183"/>
        <v>0</v>
      </c>
      <c r="AX507" s="336" t="e">
        <f t="shared" si="187"/>
        <v>#REF!</v>
      </c>
      <c r="AY507" s="152" t="e">
        <f t="shared" si="182"/>
        <v>#REF!</v>
      </c>
    </row>
    <row r="508" spans="1:53" s="153" customFormat="1">
      <c r="A508" s="71"/>
      <c r="B508" s="333"/>
      <c r="C508" s="334"/>
      <c r="D508" s="334"/>
      <c r="E508" s="88"/>
      <c r="F508" s="71"/>
      <c r="G508" s="90"/>
      <c r="H508" s="90"/>
      <c r="I508" s="71"/>
      <c r="J508" s="103"/>
      <c r="K508" s="103"/>
      <c r="L508" s="71"/>
      <c r="M508" s="70"/>
      <c r="N508" s="71"/>
      <c r="O508" s="71"/>
      <c r="P508" s="71"/>
      <c r="Q508" s="71"/>
      <c r="R508" s="71"/>
      <c r="S508" s="71"/>
      <c r="T508" s="71"/>
      <c r="U508" s="71"/>
      <c r="V508" s="71"/>
      <c r="W508" s="103"/>
      <c r="X508" s="103"/>
      <c r="Y508" s="103"/>
      <c r="Z508" s="103"/>
      <c r="AA508" s="103"/>
      <c r="AB508" s="103"/>
      <c r="AC508" s="103"/>
      <c r="AD508" s="103"/>
      <c r="AE508" s="103"/>
      <c r="AF508" s="103"/>
      <c r="AG508" s="103"/>
      <c r="AH508" s="103"/>
      <c r="AI508" s="71"/>
      <c r="AJ508" s="374"/>
      <c r="AK508" s="284"/>
      <c r="AL508" s="164"/>
      <c r="AM508" s="284"/>
      <c r="AN508" s="232"/>
      <c r="AO508" s="232"/>
      <c r="AP508" s="232"/>
      <c r="AQ508" s="232"/>
      <c r="AR508" s="232"/>
      <c r="AS508" s="232"/>
      <c r="AU508" s="335"/>
      <c r="AV508" s="72"/>
      <c r="AW508" s="335"/>
      <c r="AX508" s="336"/>
      <c r="AY508" s="152"/>
    </row>
    <row r="509" spans="1:53" s="153" customFormat="1">
      <c r="A509" s="71"/>
      <c r="B509" s="333"/>
      <c r="C509" s="334"/>
      <c r="D509" s="334"/>
      <c r="E509" s="88"/>
      <c r="F509" s="71"/>
      <c r="G509" s="90"/>
      <c r="H509" s="90"/>
      <c r="I509" s="71"/>
      <c r="J509" s="103"/>
      <c r="K509" s="103"/>
      <c r="L509" s="71"/>
      <c r="M509" s="70"/>
      <c r="N509" s="71"/>
      <c r="O509" s="71"/>
      <c r="P509" s="71"/>
      <c r="Q509" s="71"/>
      <c r="R509" s="71"/>
      <c r="S509" s="71"/>
      <c r="T509" s="71"/>
      <c r="U509" s="71"/>
      <c r="V509" s="71"/>
      <c r="W509" s="103"/>
      <c r="X509" s="103"/>
      <c r="Y509" s="103"/>
      <c r="Z509" s="103"/>
      <c r="AA509" s="103"/>
      <c r="AB509" s="103"/>
      <c r="AC509" s="103"/>
      <c r="AD509" s="103"/>
      <c r="AE509" s="103"/>
      <c r="AF509" s="103"/>
      <c r="AG509" s="103"/>
      <c r="AH509" s="103"/>
      <c r="AI509" s="71"/>
      <c r="AJ509" s="374"/>
      <c r="AK509" s="284"/>
      <c r="AL509" s="164"/>
      <c r="AM509" s="284"/>
      <c r="AN509" s="232"/>
      <c r="AO509" s="232"/>
      <c r="AP509" s="232"/>
      <c r="AQ509" s="232"/>
      <c r="AR509" s="232"/>
      <c r="AS509" s="232"/>
      <c r="AU509" s="335"/>
      <c r="AV509" s="72"/>
      <c r="AW509" s="335"/>
      <c r="AX509" s="336"/>
      <c r="AY509" s="152"/>
    </row>
    <row r="510" spans="1:53" s="153" customFormat="1">
      <c r="A510" s="71"/>
      <c r="B510" s="333"/>
      <c r="C510" s="334"/>
      <c r="D510" s="334"/>
      <c r="E510" s="88"/>
      <c r="F510" s="71"/>
      <c r="G510" s="90"/>
      <c r="H510" s="90"/>
      <c r="I510" s="71"/>
      <c r="J510" s="103"/>
      <c r="K510" s="103"/>
      <c r="L510" s="71"/>
      <c r="M510" s="70"/>
      <c r="N510" s="71"/>
      <c r="O510" s="71"/>
      <c r="P510" s="71"/>
      <c r="Q510" s="71"/>
      <c r="R510" s="71"/>
      <c r="S510" s="71"/>
      <c r="T510" s="71"/>
      <c r="U510" s="71"/>
      <c r="V510" s="71"/>
      <c r="W510" s="103"/>
      <c r="X510" s="103"/>
      <c r="Y510" s="103"/>
      <c r="Z510" s="103"/>
      <c r="AA510" s="103"/>
      <c r="AB510" s="103"/>
      <c r="AC510" s="103"/>
      <c r="AD510" s="103"/>
      <c r="AE510" s="103"/>
      <c r="AF510" s="103"/>
      <c r="AG510" s="103"/>
      <c r="AH510" s="103"/>
      <c r="AI510" s="71"/>
      <c r="AJ510" s="374"/>
      <c r="AK510" s="284"/>
      <c r="AL510" s="164"/>
      <c r="AM510" s="284"/>
      <c r="AN510" s="232"/>
      <c r="AO510" s="232"/>
      <c r="AP510" s="232"/>
      <c r="AQ510" s="232"/>
      <c r="AR510" s="232"/>
      <c r="AS510" s="232"/>
      <c r="AU510" s="335"/>
      <c r="AV510" s="72"/>
      <c r="AW510" s="335"/>
      <c r="AX510" s="336"/>
      <c r="AY510" s="152"/>
    </row>
    <row r="511" spans="1:53" s="153" customFormat="1">
      <c r="A511" s="71"/>
      <c r="B511" s="333"/>
      <c r="C511" s="334"/>
      <c r="D511" s="334"/>
      <c r="E511" s="88"/>
      <c r="F511" s="71"/>
      <c r="G511" s="90"/>
      <c r="H511" s="90"/>
      <c r="I511" s="71"/>
      <c r="J511" s="103"/>
      <c r="K511" s="103"/>
      <c r="L511" s="71"/>
      <c r="M511" s="70"/>
      <c r="N511" s="71"/>
      <c r="O511" s="71"/>
      <c r="P511" s="71"/>
      <c r="Q511" s="71"/>
      <c r="R511" s="71"/>
      <c r="S511" s="71"/>
      <c r="T511" s="71"/>
      <c r="U511" s="71"/>
      <c r="V511" s="71"/>
      <c r="W511" s="103"/>
      <c r="X511" s="103"/>
      <c r="Y511" s="103"/>
      <c r="Z511" s="103"/>
      <c r="AA511" s="103"/>
      <c r="AB511" s="103"/>
      <c r="AC511" s="103"/>
      <c r="AD511" s="103"/>
      <c r="AE511" s="103"/>
      <c r="AF511" s="103"/>
      <c r="AG511" s="103"/>
      <c r="AH511" s="103"/>
      <c r="AI511" s="71"/>
      <c r="AJ511" s="374"/>
      <c r="AK511" s="284"/>
      <c r="AL511" s="164"/>
      <c r="AM511" s="284"/>
      <c r="AN511" s="232"/>
      <c r="AO511" s="232"/>
      <c r="AP511" s="232"/>
      <c r="AQ511" s="232"/>
      <c r="AR511" s="232"/>
      <c r="AS511" s="232"/>
      <c r="AU511" s="335"/>
      <c r="AV511" s="72"/>
      <c r="AW511" s="335"/>
      <c r="AX511" s="336"/>
      <c r="AY511" s="152"/>
    </row>
    <row r="512" spans="1:53" s="153" customFormat="1">
      <c r="A512" s="177"/>
      <c r="B512" s="177"/>
      <c r="C512" s="177"/>
      <c r="D512" s="177"/>
      <c r="E512" s="177"/>
      <c r="F512" s="177"/>
      <c r="G512" s="381"/>
      <c r="H512" s="381"/>
      <c r="I512" s="177"/>
      <c r="J512" s="382"/>
      <c r="K512" s="382"/>
      <c r="L512" s="177"/>
      <c r="M512" s="179"/>
      <c r="N512" s="177"/>
      <c r="O512" s="177"/>
      <c r="P512" s="177"/>
      <c r="Q512" s="177"/>
      <c r="R512" s="177"/>
      <c r="S512" s="177"/>
      <c r="T512" s="177"/>
      <c r="U512" s="177"/>
      <c r="V512" s="177"/>
      <c r="W512" s="382"/>
      <c r="X512" s="382"/>
      <c r="Y512" s="382"/>
      <c r="Z512" s="382"/>
      <c r="AA512" s="382"/>
      <c r="AB512" s="382"/>
      <c r="AC512" s="382"/>
      <c r="AD512" s="382"/>
      <c r="AE512" s="382"/>
      <c r="AF512" s="382"/>
      <c r="AG512" s="382"/>
      <c r="AH512" s="382"/>
      <c r="AI512" s="177"/>
      <c r="AJ512" s="374"/>
      <c r="AK512" s="284"/>
      <c r="AL512" s="164"/>
      <c r="AM512" s="284"/>
      <c r="AN512" s="232"/>
      <c r="AO512" s="232"/>
      <c r="AP512" s="232"/>
      <c r="AQ512" s="232"/>
      <c r="AR512" s="232"/>
      <c r="AS512" s="232"/>
      <c r="AU512" s="335"/>
      <c r="AV512" s="72"/>
      <c r="AW512" s="335"/>
      <c r="AX512" s="336"/>
      <c r="AY512" s="152"/>
    </row>
    <row r="513" spans="1:53" s="153" customFormat="1">
      <c r="A513" s="232"/>
      <c r="B513" s="232"/>
      <c r="C513" s="232"/>
      <c r="D513" s="232"/>
      <c r="E513" s="232"/>
      <c r="F513" s="232"/>
      <c r="G513" s="383"/>
      <c r="H513" s="383"/>
      <c r="I513" s="232"/>
      <c r="J513" s="329"/>
      <c r="K513" s="329"/>
      <c r="L513" s="232"/>
      <c r="M513" s="234"/>
      <c r="N513" s="232"/>
      <c r="O513" s="232"/>
      <c r="P513" s="232"/>
      <c r="Q513" s="232"/>
      <c r="R513" s="232"/>
      <c r="S513" s="232"/>
      <c r="T513" s="232"/>
      <c r="U513" s="232"/>
      <c r="V513" s="232"/>
      <c r="W513" s="329"/>
      <c r="X513" s="329"/>
      <c r="Y513" s="329"/>
      <c r="Z513" s="329"/>
      <c r="AA513" s="329"/>
      <c r="AB513" s="329"/>
      <c r="AC513" s="329"/>
      <c r="AD513" s="329"/>
      <c r="AE513" s="329"/>
      <c r="AF513" s="329"/>
      <c r="AG513" s="329"/>
      <c r="AH513" s="329"/>
      <c r="AI513" s="232"/>
      <c r="AJ513" s="374"/>
      <c r="AK513" s="284"/>
      <c r="AL513" s="164"/>
      <c r="AM513" s="284"/>
      <c r="AN513" s="232"/>
      <c r="AO513" s="232"/>
      <c r="AP513" s="232"/>
      <c r="AQ513" s="232"/>
      <c r="AR513" s="232"/>
      <c r="AS513" s="232"/>
      <c r="AU513" s="335"/>
      <c r="AV513" s="72"/>
      <c r="AW513" s="335"/>
      <c r="AX513" s="336"/>
      <c r="AY513" s="152"/>
    </row>
    <row r="514" spans="1:53" s="153" customFormat="1">
      <c r="A514" s="232"/>
      <c r="B514" s="232"/>
      <c r="C514" s="232"/>
      <c r="D514" s="232"/>
      <c r="E514" s="232"/>
      <c r="F514" s="232"/>
      <c r="G514" s="383"/>
      <c r="H514" s="383"/>
      <c r="I514" s="232"/>
      <c r="J514" s="329"/>
      <c r="K514" s="329"/>
      <c r="L514" s="232"/>
      <c r="M514" s="234"/>
      <c r="N514" s="232"/>
      <c r="O514" s="232"/>
      <c r="P514" s="232"/>
      <c r="Q514" s="232"/>
      <c r="R514" s="232"/>
      <c r="S514" s="232"/>
      <c r="T514" s="232"/>
      <c r="U514" s="232"/>
      <c r="V514" s="232"/>
      <c r="W514" s="329"/>
      <c r="X514" s="329"/>
      <c r="Y514" s="329"/>
      <c r="Z514" s="329"/>
      <c r="AA514" s="329"/>
      <c r="AB514" s="329"/>
      <c r="AC514" s="329"/>
      <c r="AD514" s="329"/>
      <c r="AE514" s="329"/>
      <c r="AF514" s="329"/>
      <c r="AG514" s="329"/>
      <c r="AH514" s="329"/>
      <c r="AI514" s="232"/>
      <c r="AJ514" s="374"/>
      <c r="AK514" s="284"/>
      <c r="AL514" s="164"/>
      <c r="AM514" s="284"/>
      <c r="AN514" s="232"/>
      <c r="AO514" s="232"/>
      <c r="AP514" s="232"/>
      <c r="AQ514" s="232"/>
      <c r="AR514" s="232"/>
      <c r="AS514" s="232"/>
      <c r="AU514" s="335"/>
      <c r="AV514" s="72"/>
      <c r="AW514" s="335"/>
      <c r="AX514" s="336"/>
      <c r="AY514" s="152"/>
    </row>
    <row r="515" spans="1:53" s="153" customFormat="1">
      <c r="A515" s="232"/>
      <c r="B515" s="232"/>
      <c r="C515" s="232"/>
      <c r="D515" s="232"/>
      <c r="E515" s="232"/>
      <c r="F515" s="232"/>
      <c r="G515" s="383"/>
      <c r="H515" s="383"/>
      <c r="I515" s="232"/>
      <c r="J515" s="329"/>
      <c r="K515" s="329"/>
      <c r="L515" s="232"/>
      <c r="M515" s="234"/>
      <c r="N515" s="232"/>
      <c r="O515" s="232"/>
      <c r="P515" s="232"/>
      <c r="Q515" s="232"/>
      <c r="R515" s="232"/>
      <c r="S515" s="232"/>
      <c r="T515" s="232"/>
      <c r="U515" s="232"/>
      <c r="V515" s="232"/>
      <c r="W515" s="329"/>
      <c r="X515" s="329"/>
      <c r="Y515" s="329"/>
      <c r="Z515" s="329"/>
      <c r="AA515" s="329"/>
      <c r="AB515" s="329"/>
      <c r="AC515" s="329"/>
      <c r="AD515" s="329"/>
      <c r="AE515" s="329"/>
      <c r="AF515" s="329"/>
      <c r="AG515" s="329"/>
      <c r="AH515" s="329"/>
      <c r="AI515" s="232"/>
      <c r="AJ515" s="374"/>
      <c r="AK515" s="284"/>
      <c r="AL515" s="164"/>
      <c r="AM515" s="284"/>
      <c r="AN515" s="232"/>
      <c r="AO515" s="232"/>
      <c r="AP515" s="232"/>
      <c r="AQ515" s="232"/>
      <c r="AR515" s="232"/>
      <c r="AS515" s="232"/>
      <c r="AU515" s="335"/>
      <c r="AV515" s="72"/>
      <c r="AW515" s="335"/>
      <c r="AX515" s="336"/>
      <c r="AY515" s="152"/>
    </row>
    <row r="516" spans="1:53" s="153" customFormat="1">
      <c r="A516" s="232"/>
      <c r="B516" s="232"/>
      <c r="C516" s="232"/>
      <c r="D516" s="232"/>
      <c r="E516" s="232"/>
      <c r="F516" s="232"/>
      <c r="G516" s="383"/>
      <c r="H516" s="383"/>
      <c r="I516" s="232"/>
      <c r="J516" s="329"/>
      <c r="K516" s="329"/>
      <c r="L516" s="232"/>
      <c r="M516" s="234"/>
      <c r="N516" s="232"/>
      <c r="O516" s="232"/>
      <c r="P516" s="232"/>
      <c r="Q516" s="232"/>
      <c r="R516" s="232"/>
      <c r="S516" s="232"/>
      <c r="T516" s="232"/>
      <c r="U516" s="232"/>
      <c r="V516" s="232"/>
      <c r="W516" s="329"/>
      <c r="X516" s="329"/>
      <c r="Y516" s="329"/>
      <c r="Z516" s="329"/>
      <c r="AA516" s="329"/>
      <c r="AB516" s="329"/>
      <c r="AC516" s="329"/>
      <c r="AD516" s="329"/>
      <c r="AE516" s="329"/>
      <c r="AF516" s="329"/>
      <c r="AG516" s="329"/>
      <c r="AH516" s="329"/>
      <c r="AI516" s="232"/>
      <c r="AJ516" s="374"/>
      <c r="AK516" s="284"/>
      <c r="AL516" s="164"/>
      <c r="AM516" s="284"/>
      <c r="AN516" s="232"/>
      <c r="AO516" s="232"/>
      <c r="AP516" s="232"/>
      <c r="AQ516" s="232"/>
      <c r="AR516" s="232"/>
      <c r="AS516" s="232"/>
      <c r="AU516" s="335"/>
      <c r="AV516" s="72"/>
      <c r="AW516" s="335"/>
      <c r="AX516" s="336"/>
      <c r="AY516" s="152"/>
    </row>
    <row r="517" spans="1:53" s="153" customFormat="1">
      <c r="A517" s="232"/>
      <c r="B517" s="232"/>
      <c r="C517" s="232"/>
      <c r="D517" s="232"/>
      <c r="E517" s="232"/>
      <c r="F517" s="232"/>
      <c r="G517" s="383"/>
      <c r="H517" s="383"/>
      <c r="I517" s="232"/>
      <c r="J517" s="329"/>
      <c r="K517" s="329"/>
      <c r="L517" s="232"/>
      <c r="M517" s="234"/>
      <c r="N517" s="232"/>
      <c r="O517" s="232"/>
      <c r="P517" s="232"/>
      <c r="Q517" s="232"/>
      <c r="R517" s="232"/>
      <c r="S517" s="232"/>
      <c r="T517" s="232"/>
      <c r="U517" s="232"/>
      <c r="V517" s="232"/>
      <c r="W517" s="329"/>
      <c r="X517" s="329"/>
      <c r="Y517" s="329"/>
      <c r="Z517" s="329"/>
      <c r="AA517" s="329"/>
      <c r="AB517" s="329"/>
      <c r="AC517" s="329"/>
      <c r="AD517" s="329"/>
      <c r="AE517" s="329"/>
      <c r="AF517" s="329"/>
      <c r="AG517" s="329"/>
      <c r="AH517" s="329"/>
      <c r="AI517" s="232"/>
      <c r="AJ517" s="374"/>
      <c r="AK517" s="284"/>
      <c r="AL517" s="164"/>
      <c r="AM517" s="284"/>
      <c r="AN517" s="232"/>
      <c r="AO517" s="232"/>
      <c r="AP517" s="232"/>
      <c r="AQ517" s="232"/>
      <c r="AR517" s="232"/>
      <c r="AS517" s="232"/>
      <c r="AU517" s="335"/>
      <c r="AV517" s="72"/>
      <c r="AW517" s="335"/>
      <c r="AX517" s="336"/>
      <c r="AY517" s="152"/>
    </row>
    <row r="518" spans="1:53" s="153" customFormat="1">
      <c r="A518" s="232"/>
      <c r="B518" s="232"/>
      <c r="C518" s="232"/>
      <c r="D518" s="232"/>
      <c r="E518" s="232"/>
      <c r="F518" s="232"/>
      <c r="G518" s="383"/>
      <c r="H518" s="383"/>
      <c r="I518" s="232"/>
      <c r="J518" s="329"/>
      <c r="K518" s="329"/>
      <c r="L518" s="232"/>
      <c r="M518" s="234"/>
      <c r="N518" s="232"/>
      <c r="O518" s="232"/>
      <c r="P518" s="232"/>
      <c r="Q518" s="232"/>
      <c r="R518" s="232"/>
      <c r="S518" s="232"/>
      <c r="T518" s="232"/>
      <c r="U518" s="232"/>
      <c r="V518" s="232"/>
      <c r="W518" s="329"/>
      <c r="X518" s="329"/>
      <c r="Y518" s="329"/>
      <c r="Z518" s="329"/>
      <c r="AA518" s="329"/>
      <c r="AB518" s="329"/>
      <c r="AC518" s="329"/>
      <c r="AD518" s="329"/>
      <c r="AE518" s="329"/>
      <c r="AF518" s="329"/>
      <c r="AG518" s="329"/>
      <c r="AH518" s="329"/>
      <c r="AI518" s="232"/>
      <c r="AJ518" s="374"/>
      <c r="AK518" s="284"/>
      <c r="AL518" s="164"/>
      <c r="AM518" s="284"/>
      <c r="AN518" s="232"/>
      <c r="AO518" s="232"/>
      <c r="AP518" s="232"/>
      <c r="AQ518" s="232"/>
      <c r="AR518" s="232"/>
      <c r="AS518" s="232"/>
      <c r="AU518" s="335"/>
      <c r="AV518" s="72"/>
      <c r="AW518" s="335"/>
      <c r="AX518" s="336"/>
      <c r="AY518" s="152"/>
    </row>
    <row r="519" spans="1:53" s="3" customFormat="1">
      <c r="A519" s="632" t="s">
        <v>0</v>
      </c>
      <c r="B519" s="632" t="s">
        <v>1</v>
      </c>
      <c r="C519" s="632"/>
      <c r="D519" s="632"/>
      <c r="E519" s="632"/>
      <c r="F519" s="632" t="s">
        <v>3</v>
      </c>
      <c r="G519" s="632" t="s">
        <v>4</v>
      </c>
      <c r="H519" s="637" t="s">
        <v>229</v>
      </c>
      <c r="I519" s="638"/>
      <c r="J519" s="638"/>
      <c r="K519" s="638"/>
      <c r="L519" s="638"/>
      <c r="M519" s="638"/>
      <c r="N519" s="638"/>
      <c r="O519" s="638"/>
      <c r="P519" s="638"/>
      <c r="Q519" s="638"/>
      <c r="R519" s="638"/>
      <c r="S519" s="638"/>
      <c r="T519" s="638"/>
      <c r="U519" s="638"/>
      <c r="V519" s="638"/>
      <c r="W519" s="638"/>
      <c r="X519" s="638"/>
      <c r="Y519" s="638"/>
      <c r="Z519" s="638"/>
      <c r="AA519" s="638"/>
      <c r="AB519" s="638"/>
      <c r="AC519" s="638"/>
      <c r="AD519" s="638"/>
      <c r="AE519" s="638"/>
      <c r="AF519" s="638"/>
      <c r="AG519" s="638"/>
      <c r="AH519" s="639"/>
      <c r="AI519" s="632" t="s">
        <v>11</v>
      </c>
      <c r="AJ519" s="375"/>
      <c r="AK519" s="284" t="e">
        <f t="shared" ref="AK519" si="226">H519+K519+N519+Q519+T519+W519+Z519+AC519+AF519</f>
        <v>#VALUE!</v>
      </c>
      <c r="AL519" s="164" t="e">
        <f t="shared" ref="AL519:AL522" si="227">AK519=G519</f>
        <v>#VALUE!</v>
      </c>
      <c r="AM519" s="284" t="e">
        <f t="shared" ref="AM519:AM522" si="228">G519-AK519</f>
        <v>#VALUE!</v>
      </c>
      <c r="AN519" s="311"/>
      <c r="AO519" s="311"/>
      <c r="AP519" s="311"/>
      <c r="AQ519" s="311"/>
      <c r="AR519" s="311"/>
      <c r="AS519" s="311"/>
      <c r="AT519" s="152"/>
      <c r="AW519" s="96">
        <f t="shared" ref="AW519" si="229">I519+L519+O519+R519+U519+X519</f>
        <v>0</v>
      </c>
      <c r="AX519" s="118" t="e">
        <f t="shared" ref="AX519" si="230">H519+K519+N519+Q519+T519+W519</f>
        <v>#VALUE!</v>
      </c>
      <c r="AY519" s="152" t="e">
        <f t="shared" ref="AY519:AY522" si="231">G519=AX519</f>
        <v>#VALUE!</v>
      </c>
    </row>
    <row r="520" spans="1:53" s="3" customFormat="1">
      <c r="A520" s="633"/>
      <c r="B520" s="633"/>
      <c r="C520" s="633"/>
      <c r="D520" s="633"/>
      <c r="E520" s="633"/>
      <c r="F520" s="633"/>
      <c r="G520" s="633"/>
      <c r="H520" s="634" t="s">
        <v>5</v>
      </c>
      <c r="I520" s="635"/>
      <c r="J520" s="636"/>
      <c r="K520" s="634" t="s">
        <v>6</v>
      </c>
      <c r="L520" s="635"/>
      <c r="M520" s="636"/>
      <c r="N520" s="634" t="s">
        <v>7</v>
      </c>
      <c r="O520" s="635"/>
      <c r="P520" s="636"/>
      <c r="Q520" s="634" t="s">
        <v>8</v>
      </c>
      <c r="R520" s="635"/>
      <c r="S520" s="636"/>
      <c r="T520" s="634" t="s">
        <v>9</v>
      </c>
      <c r="U520" s="635"/>
      <c r="V520" s="636"/>
      <c r="W520" s="637" t="s">
        <v>10</v>
      </c>
      <c r="X520" s="638"/>
      <c r="Y520" s="639"/>
      <c r="Z520" s="637" t="s">
        <v>240</v>
      </c>
      <c r="AA520" s="638"/>
      <c r="AB520" s="639"/>
      <c r="AC520" s="637" t="s">
        <v>241</v>
      </c>
      <c r="AD520" s="638"/>
      <c r="AE520" s="639"/>
      <c r="AF520" s="637" t="s">
        <v>246</v>
      </c>
      <c r="AG520" s="638"/>
      <c r="AH520" s="639"/>
      <c r="AI520" s="633"/>
      <c r="AJ520" s="375"/>
      <c r="AK520" s="284" t="e">
        <f>H520+K520+N520+Q520+T520+#REF!+#REF!+#REF!+AF520</f>
        <v>#VALUE!</v>
      </c>
      <c r="AL520" s="164" t="e">
        <f t="shared" si="227"/>
        <v>#VALUE!</v>
      </c>
      <c r="AM520" s="284" t="e">
        <f t="shared" si="228"/>
        <v>#VALUE!</v>
      </c>
      <c r="AN520" s="311"/>
      <c r="AO520" s="311"/>
      <c r="AP520" s="311"/>
      <c r="AQ520" s="311"/>
      <c r="AR520" s="311"/>
      <c r="AS520" s="311"/>
      <c r="AT520" s="152"/>
      <c r="AW520" s="96" t="e">
        <f>I520+L520+O520+R520+U520+W520</f>
        <v>#VALUE!</v>
      </c>
      <c r="AX520" s="118" t="e">
        <f>H520+K520+N520+Q520+T520+#REF!</f>
        <v>#VALUE!</v>
      </c>
      <c r="AY520" s="152" t="e">
        <f t="shared" si="231"/>
        <v>#VALUE!</v>
      </c>
    </row>
    <row r="521" spans="1:53">
      <c r="A521" s="142"/>
      <c r="B521" s="143"/>
      <c r="C521" s="144"/>
      <c r="D521" s="144"/>
      <c r="E521" s="145"/>
      <c r="F521" s="146"/>
      <c r="G521" s="146"/>
      <c r="H521" s="402" t="s">
        <v>237</v>
      </c>
      <c r="I521" s="141" t="s">
        <v>238</v>
      </c>
      <c r="J521" s="403" t="s">
        <v>235</v>
      </c>
      <c r="K521" s="402" t="s">
        <v>237</v>
      </c>
      <c r="L521" s="141" t="s">
        <v>238</v>
      </c>
      <c r="M521" s="403" t="s">
        <v>235</v>
      </c>
      <c r="N521" s="402" t="s">
        <v>237</v>
      </c>
      <c r="O521" s="141" t="s">
        <v>238</v>
      </c>
      <c r="P521" s="403" t="s">
        <v>235</v>
      </c>
      <c r="Q521" s="402" t="s">
        <v>237</v>
      </c>
      <c r="R521" s="141" t="s">
        <v>238</v>
      </c>
      <c r="S521" s="403" t="s">
        <v>235</v>
      </c>
      <c r="T521" s="402" t="s">
        <v>237</v>
      </c>
      <c r="U521" s="141" t="s">
        <v>238</v>
      </c>
      <c r="V521" s="403" t="s">
        <v>235</v>
      </c>
      <c r="W521" s="402" t="s">
        <v>237</v>
      </c>
      <c r="X521" s="141" t="s">
        <v>238</v>
      </c>
      <c r="Y521" s="403" t="s">
        <v>235</v>
      </c>
      <c r="Z521" s="402" t="s">
        <v>237</v>
      </c>
      <c r="AA521" s="141" t="s">
        <v>238</v>
      </c>
      <c r="AB521" s="403" t="s">
        <v>235</v>
      </c>
      <c r="AC521" s="402" t="s">
        <v>237</v>
      </c>
      <c r="AD521" s="141" t="s">
        <v>238</v>
      </c>
      <c r="AE521" s="403" t="s">
        <v>235</v>
      </c>
      <c r="AF521" s="402" t="s">
        <v>237</v>
      </c>
      <c r="AG521" s="141" t="s">
        <v>238</v>
      </c>
      <c r="AH521" s="403" t="s">
        <v>235</v>
      </c>
      <c r="AI521" s="146"/>
      <c r="AJ521" s="376"/>
      <c r="AK521" s="284" t="e">
        <f t="shared" ref="AK521:AK584" si="232">H521+K521+N521+Q521+T521+W521+Z521+AC521+AF521</f>
        <v>#VALUE!</v>
      </c>
      <c r="AL521" s="164" t="e">
        <f t="shared" si="227"/>
        <v>#VALUE!</v>
      </c>
      <c r="AM521" s="284" t="e">
        <f t="shared" si="228"/>
        <v>#VALUE!</v>
      </c>
      <c r="AN521" s="278"/>
      <c r="AO521" s="278"/>
      <c r="AP521" s="278"/>
      <c r="AQ521" s="278"/>
      <c r="AR521" s="278"/>
      <c r="AS521" s="278"/>
      <c r="AW521" s="96" t="e">
        <f t="shared" ref="AW521:AW522" si="233">I521+L521+O521+R521+U521+X521</f>
        <v>#VALUE!</v>
      </c>
      <c r="AX521" s="118" t="e">
        <f t="shared" ref="AX521:AX522" si="234">H521+K521+N521+Q521+T521+W521</f>
        <v>#VALUE!</v>
      </c>
      <c r="AY521" s="152" t="e">
        <f t="shared" si="231"/>
        <v>#VALUE!</v>
      </c>
    </row>
    <row r="522" spans="1:53">
      <c r="A522" s="147"/>
      <c r="B522" s="148"/>
      <c r="C522" s="149"/>
      <c r="D522" s="149"/>
      <c r="E522" s="150"/>
      <c r="F522" s="151"/>
      <c r="G522" s="151"/>
      <c r="H522" s="151"/>
      <c r="I522" s="151"/>
      <c r="J522" s="151"/>
      <c r="K522" s="151"/>
      <c r="L522" s="151"/>
      <c r="M522" s="151"/>
      <c r="N522" s="151"/>
      <c r="O522" s="151"/>
      <c r="P522" s="151"/>
      <c r="Q522" s="151"/>
      <c r="R522" s="151"/>
      <c r="S522" s="151"/>
      <c r="T522" s="151"/>
      <c r="U522" s="151"/>
      <c r="V522" s="151"/>
      <c r="W522" s="151"/>
      <c r="X522" s="151"/>
      <c r="Y522" s="151"/>
      <c r="Z522" s="151"/>
      <c r="AA522" s="151"/>
      <c r="AB522" s="151"/>
      <c r="AC522" s="151"/>
      <c r="AD522" s="151"/>
      <c r="AE522" s="151"/>
      <c r="AF522" s="151"/>
      <c r="AG522" s="151"/>
      <c r="AH522" s="151"/>
      <c r="AI522" s="151"/>
      <c r="AJ522" s="376"/>
      <c r="AK522" s="284">
        <f t="shared" si="232"/>
        <v>0</v>
      </c>
      <c r="AL522" s="164" t="b">
        <f t="shared" si="227"/>
        <v>1</v>
      </c>
      <c r="AM522" s="284">
        <f t="shared" si="228"/>
        <v>0</v>
      </c>
      <c r="AN522" s="278"/>
      <c r="AO522" s="278"/>
      <c r="AP522" s="278"/>
      <c r="AQ522" s="278"/>
      <c r="AR522" s="278"/>
      <c r="AS522" s="278"/>
      <c r="AV522" s="42" t="b">
        <f t="shared" ref="AV522" si="235">G522=AU522</f>
        <v>1</v>
      </c>
      <c r="AW522" s="96">
        <f t="shared" si="233"/>
        <v>0</v>
      </c>
      <c r="AX522" s="118">
        <f t="shared" si="234"/>
        <v>0</v>
      </c>
      <c r="AY522" s="152" t="b">
        <f t="shared" si="231"/>
        <v>1</v>
      </c>
    </row>
    <row r="523" spans="1:53" s="117" customFormat="1">
      <c r="A523" s="94"/>
      <c r="B523" s="108" t="s">
        <v>22</v>
      </c>
      <c r="C523" s="630" t="s">
        <v>217</v>
      </c>
      <c r="D523" s="630"/>
      <c r="E523" s="631"/>
      <c r="F523" s="120">
        <v>15013</v>
      </c>
      <c r="G523" s="121" t="e">
        <f>G524</f>
        <v>#REF!</v>
      </c>
      <c r="H523" s="121" t="e">
        <f t="shared" ref="H523:AH523" si="236">H524</f>
        <v>#REF!</v>
      </c>
      <c r="I523" s="121" t="e">
        <f t="shared" si="236"/>
        <v>#REF!</v>
      </c>
      <c r="J523" s="121" t="e">
        <f t="shared" si="236"/>
        <v>#REF!</v>
      </c>
      <c r="K523" s="121">
        <f t="shared" si="236"/>
        <v>0</v>
      </c>
      <c r="L523" s="121">
        <f t="shared" si="236"/>
        <v>0</v>
      </c>
      <c r="M523" s="121">
        <f t="shared" si="236"/>
        <v>0</v>
      </c>
      <c r="N523" s="121" t="e">
        <f>N524</f>
        <v>#REF!</v>
      </c>
      <c r="O523" s="121" t="e">
        <f t="shared" si="236"/>
        <v>#REF!</v>
      </c>
      <c r="P523" s="121" t="e">
        <f t="shared" si="236"/>
        <v>#REF!</v>
      </c>
      <c r="Q523" s="121">
        <f t="shared" si="236"/>
        <v>0</v>
      </c>
      <c r="R523" s="121">
        <f t="shared" si="236"/>
        <v>0</v>
      </c>
      <c r="S523" s="121">
        <f t="shared" si="236"/>
        <v>0</v>
      </c>
      <c r="T523" s="121">
        <f t="shared" si="236"/>
        <v>0</v>
      </c>
      <c r="U523" s="121">
        <f t="shared" si="236"/>
        <v>0</v>
      </c>
      <c r="V523" s="121">
        <f t="shared" si="236"/>
        <v>0</v>
      </c>
      <c r="W523" s="121">
        <f t="shared" si="236"/>
        <v>0</v>
      </c>
      <c r="X523" s="121">
        <f t="shared" si="236"/>
        <v>0</v>
      </c>
      <c r="Y523" s="121">
        <f t="shared" si="236"/>
        <v>0</v>
      </c>
      <c r="Z523" s="121">
        <f t="shared" si="236"/>
        <v>0</v>
      </c>
      <c r="AA523" s="121">
        <f t="shared" si="236"/>
        <v>0</v>
      </c>
      <c r="AB523" s="121">
        <f t="shared" si="236"/>
        <v>0</v>
      </c>
      <c r="AC523" s="121">
        <f t="shared" si="236"/>
        <v>0</v>
      </c>
      <c r="AD523" s="121">
        <f t="shared" si="236"/>
        <v>0</v>
      </c>
      <c r="AE523" s="121">
        <f t="shared" si="236"/>
        <v>0</v>
      </c>
      <c r="AF523" s="121">
        <f t="shared" si="236"/>
        <v>0</v>
      </c>
      <c r="AG523" s="121">
        <f t="shared" si="236"/>
        <v>0</v>
      </c>
      <c r="AH523" s="121">
        <f t="shared" si="236"/>
        <v>0</v>
      </c>
      <c r="AI523" s="94"/>
      <c r="AJ523" s="373"/>
      <c r="AK523" s="284" t="e">
        <f t="shared" si="232"/>
        <v>#REF!</v>
      </c>
      <c r="AL523" s="164" t="e">
        <f t="shared" si="218"/>
        <v>#REF!</v>
      </c>
      <c r="AM523" s="284" t="e">
        <f t="shared" si="211"/>
        <v>#REF!</v>
      </c>
      <c r="AN523" s="221"/>
      <c r="AO523" s="221"/>
      <c r="AP523" s="221"/>
      <c r="AQ523" s="221"/>
      <c r="AR523" s="221"/>
      <c r="AS523" s="221"/>
      <c r="AT523" s="152"/>
      <c r="AU523" s="123" t="e">
        <f t="shared" si="202"/>
        <v>#REF!</v>
      </c>
      <c r="AV523" s="124" t="e">
        <f t="shared" si="205"/>
        <v>#REF!</v>
      </c>
      <c r="AW523" s="96" t="e">
        <f t="shared" si="183"/>
        <v>#REF!</v>
      </c>
      <c r="AX523" s="118" t="e">
        <f t="shared" si="187"/>
        <v>#REF!</v>
      </c>
      <c r="AY523" s="152" t="e">
        <f t="shared" si="182"/>
        <v>#REF!</v>
      </c>
      <c r="AZ523" s="117">
        <v>66679955</v>
      </c>
      <c r="BA523" s="292" t="e">
        <f>AW523-AZ523</f>
        <v>#REF!</v>
      </c>
    </row>
    <row r="524" spans="1:53" s="80" customFormat="1">
      <c r="A524" s="81"/>
      <c r="B524" s="338"/>
      <c r="C524" s="339"/>
      <c r="D524" s="647" t="s">
        <v>15</v>
      </c>
      <c r="E524" s="647"/>
      <c r="F524" s="81" t="s">
        <v>130</v>
      </c>
      <c r="G524" s="89" t="e">
        <f>SUM(G525:G534)</f>
        <v>#REF!</v>
      </c>
      <c r="H524" s="89" t="e">
        <f t="shared" ref="H524:AB524" si="237">SUM(H525:H534)</f>
        <v>#REF!</v>
      </c>
      <c r="I524" s="89" t="e">
        <f t="shared" si="237"/>
        <v>#REF!</v>
      </c>
      <c r="J524" s="89" t="e">
        <f t="shared" si="237"/>
        <v>#REF!</v>
      </c>
      <c r="K524" s="89">
        <f t="shared" si="237"/>
        <v>0</v>
      </c>
      <c r="L524" s="89">
        <f t="shared" si="237"/>
        <v>0</v>
      </c>
      <c r="M524" s="89">
        <f t="shared" si="237"/>
        <v>0</v>
      </c>
      <c r="N524" s="89" t="e">
        <f>SUM(N525:N534)</f>
        <v>#REF!</v>
      </c>
      <c r="O524" s="89" t="e">
        <f t="shared" si="237"/>
        <v>#REF!</v>
      </c>
      <c r="P524" s="89" t="e">
        <f t="shared" si="237"/>
        <v>#REF!</v>
      </c>
      <c r="Q524" s="89">
        <f t="shared" si="237"/>
        <v>0</v>
      </c>
      <c r="R524" s="89">
        <f t="shared" si="237"/>
        <v>0</v>
      </c>
      <c r="S524" s="89">
        <f t="shared" si="237"/>
        <v>0</v>
      </c>
      <c r="T524" s="89">
        <f t="shared" si="237"/>
        <v>0</v>
      </c>
      <c r="U524" s="89">
        <f t="shared" si="237"/>
        <v>0</v>
      </c>
      <c r="V524" s="89">
        <f t="shared" si="237"/>
        <v>0</v>
      </c>
      <c r="W524" s="89">
        <f t="shared" si="237"/>
        <v>0</v>
      </c>
      <c r="X524" s="89">
        <f t="shared" si="237"/>
        <v>0</v>
      </c>
      <c r="Y524" s="89">
        <f t="shared" si="237"/>
        <v>0</v>
      </c>
      <c r="Z524" s="89">
        <f t="shared" si="237"/>
        <v>0</v>
      </c>
      <c r="AA524" s="89">
        <f t="shared" si="237"/>
        <v>0</v>
      </c>
      <c r="AB524" s="89">
        <f t="shared" si="237"/>
        <v>0</v>
      </c>
      <c r="AC524" s="89"/>
      <c r="AD524" s="89"/>
      <c r="AE524" s="89"/>
      <c r="AF524" s="89"/>
      <c r="AG524" s="89"/>
      <c r="AH524" s="89"/>
      <c r="AI524" s="81"/>
      <c r="AJ524" s="372"/>
      <c r="AK524" s="284" t="e">
        <f t="shared" si="232"/>
        <v>#REF!</v>
      </c>
      <c r="AL524" s="164" t="e">
        <f t="shared" si="218"/>
        <v>#REF!</v>
      </c>
      <c r="AM524" s="284" t="e">
        <f t="shared" si="211"/>
        <v>#REF!</v>
      </c>
      <c r="AN524" s="164"/>
      <c r="AO524" s="164"/>
      <c r="AP524" s="164"/>
      <c r="AQ524" s="164"/>
      <c r="AR524" s="164"/>
      <c r="AS524" s="164"/>
      <c r="AU524" s="335" t="e">
        <f t="shared" si="202"/>
        <v>#REF!</v>
      </c>
      <c r="AV524" s="72" t="e">
        <f t="shared" si="205"/>
        <v>#REF!</v>
      </c>
      <c r="AW524" s="335" t="e">
        <f t="shared" si="183"/>
        <v>#REF!</v>
      </c>
      <c r="AX524" s="336" t="e">
        <f t="shared" si="187"/>
        <v>#REF!</v>
      </c>
      <c r="AY524" s="152" t="e">
        <f t="shared" si="182"/>
        <v>#REF!</v>
      </c>
    </row>
    <row r="525" spans="1:53" s="153" customFormat="1">
      <c r="A525" s="71"/>
      <c r="B525" s="333"/>
      <c r="C525" s="334"/>
      <c r="D525" s="334"/>
      <c r="E525" s="88" t="s">
        <v>55</v>
      </c>
      <c r="F525" s="71" t="s">
        <v>56</v>
      </c>
      <c r="G525" s="90">
        <v>3445200</v>
      </c>
      <c r="H525" s="90" t="e">
        <f>#REF!</f>
        <v>#REF!</v>
      </c>
      <c r="I525" s="70"/>
      <c r="J525" s="70" t="e">
        <f>H525-I525</f>
        <v>#REF!</v>
      </c>
      <c r="K525" s="70"/>
      <c r="L525" s="71"/>
      <c r="M525" s="71"/>
      <c r="N525" s="103">
        <v>3445200</v>
      </c>
      <c r="O525" s="103" t="e">
        <f>#REF!</f>
        <v>#REF!</v>
      </c>
      <c r="P525" s="103" t="e">
        <f>N525-O525</f>
        <v>#REF!</v>
      </c>
      <c r="Q525" s="103"/>
      <c r="R525" s="71"/>
      <c r="S525" s="71"/>
      <c r="T525" s="71"/>
      <c r="U525" s="71"/>
      <c r="V525" s="71"/>
      <c r="W525" s="71"/>
      <c r="X525" s="71"/>
      <c r="Y525" s="71"/>
      <c r="Z525" s="71"/>
      <c r="AA525" s="71"/>
      <c r="AB525" s="71"/>
      <c r="AC525" s="71"/>
      <c r="AD525" s="71"/>
      <c r="AE525" s="71"/>
      <c r="AF525" s="71"/>
      <c r="AG525" s="71"/>
      <c r="AH525" s="71"/>
      <c r="AI525" s="71"/>
      <c r="AJ525" s="374"/>
      <c r="AK525" s="284" t="e">
        <f t="shared" si="232"/>
        <v>#REF!</v>
      </c>
      <c r="AL525" s="164" t="e">
        <f t="shared" si="218"/>
        <v>#REF!</v>
      </c>
      <c r="AM525" s="284" t="e">
        <f t="shared" si="211"/>
        <v>#REF!</v>
      </c>
      <c r="AN525" s="232"/>
      <c r="AO525" s="232"/>
      <c r="AP525" s="232"/>
      <c r="AQ525" s="232"/>
      <c r="AR525" s="232"/>
      <c r="AS525" s="232"/>
      <c r="AU525" s="335" t="e">
        <f t="shared" si="202"/>
        <v>#REF!</v>
      </c>
      <c r="AV525" s="72" t="e">
        <f t="shared" si="205"/>
        <v>#REF!</v>
      </c>
      <c r="AW525" s="335" t="e">
        <f t="shared" si="183"/>
        <v>#REF!</v>
      </c>
      <c r="AX525" s="336" t="e">
        <f t="shared" si="187"/>
        <v>#REF!</v>
      </c>
      <c r="AY525" s="152" t="e">
        <f t="shared" si="182"/>
        <v>#REF!</v>
      </c>
    </row>
    <row r="526" spans="1:53" s="153" customFormat="1">
      <c r="A526" s="71"/>
      <c r="B526" s="333"/>
      <c r="C526" s="334"/>
      <c r="D526" s="334"/>
      <c r="E526" s="88" t="s">
        <v>16</v>
      </c>
      <c r="F526" s="71" t="s">
        <v>19</v>
      </c>
      <c r="G526" s="90" t="e">
        <f>#REF!</f>
        <v>#REF!</v>
      </c>
      <c r="H526" s="90" t="e">
        <f>#REF!</f>
        <v>#REF!</v>
      </c>
      <c r="I526" s="70"/>
      <c r="J526" s="70" t="e">
        <f t="shared" ref="J526:J533" si="238">H526-I526</f>
        <v>#REF!</v>
      </c>
      <c r="K526" s="70"/>
      <c r="L526" s="71"/>
      <c r="M526" s="71"/>
      <c r="N526" s="103" t="e">
        <f>#REF!</f>
        <v>#REF!</v>
      </c>
      <c r="O526" s="103" t="e">
        <f>#REF!</f>
        <v>#REF!</v>
      </c>
      <c r="P526" s="103" t="e">
        <f t="shared" ref="P526:P534" si="239">N526-O526</f>
        <v>#REF!</v>
      </c>
      <c r="Q526" s="103"/>
      <c r="R526" s="71"/>
      <c r="S526" s="71"/>
      <c r="T526" s="71"/>
      <c r="U526" s="71"/>
      <c r="V526" s="71"/>
      <c r="W526" s="71"/>
      <c r="X526" s="71"/>
      <c r="Y526" s="71"/>
      <c r="Z526" s="71"/>
      <c r="AA526" s="71"/>
      <c r="AB526" s="71"/>
      <c r="AC526" s="71"/>
      <c r="AD526" s="71"/>
      <c r="AE526" s="71"/>
      <c r="AF526" s="71"/>
      <c r="AG526" s="71"/>
      <c r="AH526" s="71"/>
      <c r="AI526" s="71"/>
      <c r="AJ526" s="374"/>
      <c r="AK526" s="284" t="e">
        <f t="shared" si="232"/>
        <v>#REF!</v>
      </c>
      <c r="AL526" s="164" t="e">
        <f t="shared" si="218"/>
        <v>#REF!</v>
      </c>
      <c r="AM526" s="284" t="e">
        <f t="shared" si="211"/>
        <v>#REF!</v>
      </c>
      <c r="AN526" s="232"/>
      <c r="AO526" s="232"/>
      <c r="AP526" s="232"/>
      <c r="AQ526" s="232"/>
      <c r="AR526" s="232"/>
      <c r="AS526" s="232"/>
      <c r="AU526" s="335" t="e">
        <f t="shared" si="202"/>
        <v>#REF!</v>
      </c>
      <c r="AV526" s="72" t="e">
        <f t="shared" si="205"/>
        <v>#REF!</v>
      </c>
      <c r="AW526" s="335" t="e">
        <f t="shared" si="183"/>
        <v>#REF!</v>
      </c>
      <c r="AX526" s="336" t="e">
        <f t="shared" si="187"/>
        <v>#REF!</v>
      </c>
      <c r="AY526" s="152" t="e">
        <f t="shared" si="182"/>
        <v>#REF!</v>
      </c>
    </row>
    <row r="527" spans="1:53" s="153" customFormat="1">
      <c r="A527" s="71"/>
      <c r="B527" s="333"/>
      <c r="C527" s="334"/>
      <c r="D527" s="334"/>
      <c r="E527" s="88" t="s">
        <v>17</v>
      </c>
      <c r="F527" s="71" t="s">
        <v>18</v>
      </c>
      <c r="G527" s="90" t="e">
        <f>#REF!</f>
        <v>#REF!</v>
      </c>
      <c r="H527" s="90" t="e">
        <f>#REF!</f>
        <v>#REF!</v>
      </c>
      <c r="I527" s="70">
        <v>7800000</v>
      </c>
      <c r="J527" s="70" t="e">
        <f t="shared" si="238"/>
        <v>#REF!</v>
      </c>
      <c r="K527" s="70"/>
      <c r="L527" s="71"/>
      <c r="M527" s="71"/>
      <c r="N527" s="103" t="e">
        <f>G527-H527</f>
        <v>#REF!</v>
      </c>
      <c r="O527" s="103">
        <v>15133300</v>
      </c>
      <c r="P527" s="103" t="e">
        <f t="shared" si="239"/>
        <v>#REF!</v>
      </c>
      <c r="Q527" s="103"/>
      <c r="R527" s="71"/>
      <c r="S527" s="71"/>
      <c r="T527" s="71"/>
      <c r="U527" s="71"/>
      <c r="V527" s="71"/>
      <c r="W527" s="71"/>
      <c r="X527" s="71"/>
      <c r="Y527" s="71"/>
      <c r="Z527" s="71"/>
      <c r="AA527" s="71"/>
      <c r="AB527" s="71"/>
      <c r="AC527" s="71"/>
      <c r="AD527" s="71"/>
      <c r="AE527" s="71"/>
      <c r="AF527" s="71"/>
      <c r="AG527" s="71"/>
      <c r="AH527" s="71"/>
      <c r="AI527" s="71"/>
      <c r="AJ527" s="374"/>
      <c r="AK527" s="284" t="e">
        <f t="shared" si="232"/>
        <v>#REF!</v>
      </c>
      <c r="AL527" s="164" t="e">
        <f t="shared" si="218"/>
        <v>#REF!</v>
      </c>
      <c r="AM527" s="284" t="e">
        <f t="shared" si="211"/>
        <v>#REF!</v>
      </c>
      <c r="AN527" s="232"/>
      <c r="AO527" s="232"/>
      <c r="AP527" s="232"/>
      <c r="AQ527" s="232"/>
      <c r="AR527" s="232"/>
      <c r="AS527" s="232"/>
      <c r="AU527" s="335" t="e">
        <f t="shared" si="202"/>
        <v>#REF!</v>
      </c>
      <c r="AV527" s="72" t="e">
        <f t="shared" si="205"/>
        <v>#REF!</v>
      </c>
      <c r="AW527" s="335">
        <f t="shared" si="183"/>
        <v>22933300</v>
      </c>
      <c r="AX527" s="336" t="e">
        <f t="shared" si="187"/>
        <v>#REF!</v>
      </c>
      <c r="AY527" s="152" t="e">
        <f t="shared" ref="AY527:AY697" si="240">G527=AX527</f>
        <v>#REF!</v>
      </c>
    </row>
    <row r="528" spans="1:53" s="153" customFormat="1">
      <c r="A528" s="71"/>
      <c r="B528" s="333"/>
      <c r="C528" s="334"/>
      <c r="D528" s="334"/>
      <c r="E528" s="88" t="s">
        <v>59</v>
      </c>
      <c r="F528" s="71" t="s">
        <v>60</v>
      </c>
      <c r="G528" s="90" t="e">
        <f>#REF!</f>
        <v>#REF!</v>
      </c>
      <c r="H528" s="90" t="e">
        <f>#REF!</f>
        <v>#REF!</v>
      </c>
      <c r="I528" s="70"/>
      <c r="J528" s="70" t="e">
        <f t="shared" si="238"/>
        <v>#REF!</v>
      </c>
      <c r="K528" s="70"/>
      <c r="L528" s="71"/>
      <c r="M528" s="71"/>
      <c r="N528" s="103" t="e">
        <f>#REF!</f>
        <v>#REF!</v>
      </c>
      <c r="O528" s="103">
        <v>291060</v>
      </c>
      <c r="P528" s="103" t="e">
        <f t="shared" si="239"/>
        <v>#REF!</v>
      </c>
      <c r="Q528" s="103"/>
      <c r="R528" s="71"/>
      <c r="S528" s="71"/>
      <c r="T528" s="71"/>
      <c r="U528" s="71"/>
      <c r="V528" s="71"/>
      <c r="W528" s="71"/>
      <c r="X528" s="71"/>
      <c r="Y528" s="71"/>
      <c r="Z528" s="71"/>
      <c r="AA528" s="71"/>
      <c r="AB528" s="71"/>
      <c r="AC528" s="71"/>
      <c r="AD528" s="71"/>
      <c r="AE528" s="71"/>
      <c r="AF528" s="71"/>
      <c r="AG528" s="71"/>
      <c r="AH528" s="71"/>
      <c r="AI528" s="71"/>
      <c r="AJ528" s="374"/>
      <c r="AK528" s="284" t="e">
        <f t="shared" si="232"/>
        <v>#REF!</v>
      </c>
      <c r="AL528" s="164" t="e">
        <f t="shared" si="218"/>
        <v>#REF!</v>
      </c>
      <c r="AM528" s="284" t="e">
        <f t="shared" si="211"/>
        <v>#REF!</v>
      </c>
      <c r="AN528" s="232"/>
      <c r="AO528" s="232"/>
      <c r="AP528" s="232"/>
      <c r="AQ528" s="232"/>
      <c r="AR528" s="232"/>
      <c r="AS528" s="232"/>
      <c r="AU528" s="335" t="e">
        <f t="shared" si="202"/>
        <v>#REF!</v>
      </c>
      <c r="AV528" s="72" t="e">
        <f t="shared" si="205"/>
        <v>#REF!</v>
      </c>
      <c r="AW528" s="335">
        <f t="shared" ref="AW528:AW698" si="241">I528+L528+O528+R528+U528+X528</f>
        <v>291060</v>
      </c>
      <c r="AX528" s="336" t="e">
        <f t="shared" si="187"/>
        <v>#REF!</v>
      </c>
      <c r="AY528" s="152" t="e">
        <f t="shared" si="240"/>
        <v>#REF!</v>
      </c>
    </row>
    <row r="529" spans="1:51" s="153" customFormat="1">
      <c r="A529" s="71"/>
      <c r="B529" s="333"/>
      <c r="C529" s="334"/>
      <c r="D529" s="334"/>
      <c r="E529" s="88" t="s">
        <v>218</v>
      </c>
      <c r="F529" s="71" t="s">
        <v>219</v>
      </c>
      <c r="G529" s="90" t="e">
        <f>#REF!</f>
        <v>#REF!</v>
      </c>
      <c r="H529" s="90" t="e">
        <f>#REF!</f>
        <v>#REF!</v>
      </c>
      <c r="I529" s="70"/>
      <c r="J529" s="70" t="e">
        <f t="shared" si="238"/>
        <v>#REF!</v>
      </c>
      <c r="K529" s="70"/>
      <c r="L529" s="71"/>
      <c r="M529" s="71"/>
      <c r="N529" s="103" t="e">
        <f>#REF!</f>
        <v>#REF!</v>
      </c>
      <c r="O529" s="103"/>
      <c r="P529" s="103" t="e">
        <f t="shared" si="239"/>
        <v>#REF!</v>
      </c>
      <c r="Q529" s="103"/>
      <c r="R529" s="71"/>
      <c r="S529" s="71"/>
      <c r="T529" s="71"/>
      <c r="U529" s="71"/>
      <c r="V529" s="71"/>
      <c r="W529" s="71"/>
      <c r="X529" s="71"/>
      <c r="Y529" s="71"/>
      <c r="Z529" s="71"/>
      <c r="AA529" s="71"/>
      <c r="AB529" s="71"/>
      <c r="AC529" s="71"/>
      <c r="AD529" s="71"/>
      <c r="AE529" s="71"/>
      <c r="AF529" s="71"/>
      <c r="AG529" s="71"/>
      <c r="AH529" s="71"/>
      <c r="AI529" s="71"/>
      <c r="AJ529" s="374"/>
      <c r="AK529" s="284" t="e">
        <f t="shared" si="232"/>
        <v>#REF!</v>
      </c>
      <c r="AL529" s="164" t="e">
        <f t="shared" si="218"/>
        <v>#REF!</v>
      </c>
      <c r="AM529" s="284" t="e">
        <f t="shared" si="211"/>
        <v>#REF!</v>
      </c>
      <c r="AN529" s="232"/>
      <c r="AO529" s="232"/>
      <c r="AP529" s="232"/>
      <c r="AQ529" s="232"/>
      <c r="AR529" s="232"/>
      <c r="AS529" s="232"/>
      <c r="AU529" s="335" t="e">
        <f t="shared" si="202"/>
        <v>#REF!</v>
      </c>
      <c r="AV529" s="72" t="e">
        <f t="shared" si="205"/>
        <v>#REF!</v>
      </c>
      <c r="AW529" s="335">
        <f t="shared" si="241"/>
        <v>0</v>
      </c>
      <c r="AX529" s="336" t="e">
        <f t="shared" ref="AX529:AX699" si="242">H529+K529+N529+Q529+T529+W529</f>
        <v>#REF!</v>
      </c>
      <c r="AY529" s="152" t="e">
        <f t="shared" si="240"/>
        <v>#REF!</v>
      </c>
    </row>
    <row r="530" spans="1:51" s="153" customFormat="1">
      <c r="A530" s="71"/>
      <c r="B530" s="333"/>
      <c r="C530" s="334"/>
      <c r="D530" s="334"/>
      <c r="E530" s="88" t="s">
        <v>220</v>
      </c>
      <c r="F530" s="71" t="s">
        <v>221</v>
      </c>
      <c r="G530" s="90" t="e">
        <f>#REF!</f>
        <v>#REF!</v>
      </c>
      <c r="H530" s="90" t="e">
        <f>#REF!</f>
        <v>#REF!</v>
      </c>
      <c r="I530" s="70"/>
      <c r="J530" s="70" t="e">
        <f t="shared" si="238"/>
        <v>#REF!</v>
      </c>
      <c r="K530" s="70"/>
      <c r="L530" s="71"/>
      <c r="M530" s="71"/>
      <c r="N530" s="103" t="e">
        <f>#REF!</f>
        <v>#REF!</v>
      </c>
      <c r="O530" s="103"/>
      <c r="P530" s="103" t="e">
        <f t="shared" si="239"/>
        <v>#REF!</v>
      </c>
      <c r="Q530" s="103"/>
      <c r="R530" s="71"/>
      <c r="S530" s="71"/>
      <c r="T530" s="71"/>
      <c r="U530" s="71"/>
      <c r="V530" s="71"/>
      <c r="W530" s="71"/>
      <c r="X530" s="71"/>
      <c r="Y530" s="71"/>
      <c r="Z530" s="71"/>
      <c r="AA530" s="71"/>
      <c r="AB530" s="71"/>
      <c r="AC530" s="71"/>
      <c r="AD530" s="71"/>
      <c r="AE530" s="71"/>
      <c r="AF530" s="71"/>
      <c r="AG530" s="71"/>
      <c r="AH530" s="71"/>
      <c r="AI530" s="71"/>
      <c r="AJ530" s="374"/>
      <c r="AK530" s="284" t="e">
        <f t="shared" si="232"/>
        <v>#REF!</v>
      </c>
      <c r="AL530" s="164" t="e">
        <f t="shared" si="218"/>
        <v>#REF!</v>
      </c>
      <c r="AM530" s="284" t="e">
        <f t="shared" si="211"/>
        <v>#REF!</v>
      </c>
      <c r="AN530" s="232"/>
      <c r="AO530" s="232"/>
      <c r="AP530" s="232"/>
      <c r="AQ530" s="232"/>
      <c r="AR530" s="232"/>
      <c r="AS530" s="232"/>
      <c r="AU530" s="335" t="e">
        <f t="shared" si="202"/>
        <v>#REF!</v>
      </c>
      <c r="AV530" s="72" t="e">
        <f t="shared" si="205"/>
        <v>#REF!</v>
      </c>
      <c r="AW530" s="335">
        <f t="shared" si="241"/>
        <v>0</v>
      </c>
      <c r="AX530" s="336" t="e">
        <f t="shared" si="242"/>
        <v>#REF!</v>
      </c>
      <c r="AY530" s="152" t="e">
        <f t="shared" si="240"/>
        <v>#REF!</v>
      </c>
    </row>
    <row r="531" spans="1:51" s="153" customFormat="1">
      <c r="A531" s="71"/>
      <c r="B531" s="333"/>
      <c r="C531" s="334"/>
      <c r="D531" s="334"/>
      <c r="E531" s="88" t="s">
        <v>125</v>
      </c>
      <c r="F531" s="71" t="s">
        <v>126</v>
      </c>
      <c r="G531" s="90">
        <v>20250000</v>
      </c>
      <c r="H531" s="90" t="e">
        <f>#REF!</f>
        <v>#REF!</v>
      </c>
      <c r="I531" s="70"/>
      <c r="J531" s="70" t="e">
        <f t="shared" si="238"/>
        <v>#REF!</v>
      </c>
      <c r="K531" s="70"/>
      <c r="L531" s="71"/>
      <c r="M531" s="71"/>
      <c r="N531" s="103">
        <f>G531</f>
        <v>20250000</v>
      </c>
      <c r="O531" s="103">
        <v>3512500</v>
      </c>
      <c r="P531" s="103">
        <f t="shared" si="239"/>
        <v>16737500</v>
      </c>
      <c r="Q531" s="103"/>
      <c r="R531" s="70"/>
      <c r="S531" s="70"/>
      <c r="T531" s="70"/>
      <c r="U531" s="71"/>
      <c r="V531" s="71"/>
      <c r="W531" s="71"/>
      <c r="X531" s="71"/>
      <c r="Y531" s="71"/>
      <c r="Z531" s="71"/>
      <c r="AA531" s="71"/>
      <c r="AB531" s="71"/>
      <c r="AC531" s="71"/>
      <c r="AD531" s="71"/>
      <c r="AE531" s="71"/>
      <c r="AF531" s="71"/>
      <c r="AG531" s="71"/>
      <c r="AH531" s="71"/>
      <c r="AI531" s="71"/>
      <c r="AJ531" s="374"/>
      <c r="AK531" s="284" t="e">
        <f t="shared" si="232"/>
        <v>#REF!</v>
      </c>
      <c r="AL531" s="164" t="e">
        <f t="shared" si="218"/>
        <v>#REF!</v>
      </c>
      <c r="AM531" s="284" t="e">
        <f t="shared" si="211"/>
        <v>#REF!</v>
      </c>
      <c r="AN531" s="232"/>
      <c r="AO531" s="232"/>
      <c r="AP531" s="232"/>
      <c r="AQ531" s="232"/>
      <c r="AR531" s="232"/>
      <c r="AS531" s="232"/>
      <c r="AU531" s="335" t="e">
        <f t="shared" si="202"/>
        <v>#REF!</v>
      </c>
      <c r="AV531" s="72" t="e">
        <f t="shared" si="205"/>
        <v>#REF!</v>
      </c>
      <c r="AW531" s="335">
        <f t="shared" si="241"/>
        <v>3512500</v>
      </c>
      <c r="AX531" s="336" t="e">
        <f t="shared" si="242"/>
        <v>#REF!</v>
      </c>
      <c r="AY531" s="152" t="e">
        <f t="shared" si="240"/>
        <v>#REF!</v>
      </c>
    </row>
    <row r="532" spans="1:51" s="153" customFormat="1">
      <c r="A532" s="71"/>
      <c r="B532" s="333"/>
      <c r="C532" s="334"/>
      <c r="D532" s="334"/>
      <c r="E532" s="88" t="s">
        <v>61</v>
      </c>
      <c r="F532" s="71" t="s">
        <v>62</v>
      </c>
      <c r="G532" s="90">
        <v>25049630</v>
      </c>
      <c r="H532" s="90" t="e">
        <f>#REF!</f>
        <v>#REF!</v>
      </c>
      <c r="I532" s="70" t="e">
        <f>#REF!</f>
        <v>#REF!</v>
      </c>
      <c r="J532" s="70" t="e">
        <f t="shared" si="238"/>
        <v>#REF!</v>
      </c>
      <c r="K532" s="70"/>
      <c r="L532" s="71"/>
      <c r="M532" s="71"/>
      <c r="N532" s="103" t="e">
        <f>G532-H532</f>
        <v>#REF!</v>
      </c>
      <c r="O532" s="103">
        <v>7650000</v>
      </c>
      <c r="P532" s="103" t="e">
        <f t="shared" si="239"/>
        <v>#REF!</v>
      </c>
      <c r="Q532" s="103"/>
      <c r="R532" s="71"/>
      <c r="S532" s="71"/>
      <c r="T532" s="71"/>
      <c r="U532" s="71"/>
      <c r="V532" s="71"/>
      <c r="W532" s="71"/>
      <c r="X532" s="71"/>
      <c r="Y532" s="71"/>
      <c r="Z532" s="71"/>
      <c r="AA532" s="71"/>
      <c r="AB532" s="71"/>
      <c r="AC532" s="71"/>
      <c r="AD532" s="71"/>
      <c r="AE532" s="71"/>
      <c r="AF532" s="71"/>
      <c r="AG532" s="71"/>
      <c r="AH532" s="71"/>
      <c r="AI532" s="71"/>
      <c r="AJ532" s="374"/>
      <c r="AK532" s="284" t="e">
        <f t="shared" si="232"/>
        <v>#REF!</v>
      </c>
      <c r="AL532" s="164" t="e">
        <f t="shared" si="218"/>
        <v>#REF!</v>
      </c>
      <c r="AM532" s="284" t="e">
        <f t="shared" si="211"/>
        <v>#REF!</v>
      </c>
      <c r="AN532" s="232"/>
      <c r="AO532" s="232"/>
      <c r="AP532" s="232"/>
      <c r="AQ532" s="232"/>
      <c r="AR532" s="232"/>
      <c r="AS532" s="232"/>
      <c r="AU532" s="335" t="e">
        <f t="shared" si="202"/>
        <v>#REF!</v>
      </c>
      <c r="AV532" s="72" t="e">
        <f t="shared" si="205"/>
        <v>#REF!</v>
      </c>
      <c r="AW532" s="335" t="e">
        <f t="shared" si="241"/>
        <v>#REF!</v>
      </c>
      <c r="AX532" s="336" t="e">
        <f t="shared" si="242"/>
        <v>#REF!</v>
      </c>
      <c r="AY532" s="152" t="e">
        <f t="shared" si="240"/>
        <v>#REF!</v>
      </c>
    </row>
    <row r="533" spans="1:51" s="153" customFormat="1">
      <c r="A533" s="71"/>
      <c r="B533" s="333"/>
      <c r="C533" s="334"/>
      <c r="D533" s="334"/>
      <c r="E533" s="88" t="s">
        <v>83</v>
      </c>
      <c r="F533" s="71" t="s">
        <v>84</v>
      </c>
      <c r="G533" s="90">
        <v>71357900</v>
      </c>
      <c r="H533" s="90" t="e">
        <f>#REF!</f>
        <v>#REF!</v>
      </c>
      <c r="I533" s="70"/>
      <c r="J533" s="70" t="e">
        <f t="shared" si="238"/>
        <v>#REF!</v>
      </c>
      <c r="K533" s="70"/>
      <c r="L533" s="71"/>
      <c r="M533" s="71"/>
      <c r="N533" s="103">
        <f>G533</f>
        <v>71357900</v>
      </c>
      <c r="O533" s="103" t="e">
        <f>#REF!+11059745</f>
        <v>#REF!</v>
      </c>
      <c r="P533" s="103" t="e">
        <f t="shared" si="239"/>
        <v>#REF!</v>
      </c>
      <c r="Q533" s="103"/>
      <c r="R533" s="71"/>
      <c r="S533" s="71"/>
      <c r="T533" s="71"/>
      <c r="U533" s="71"/>
      <c r="V533" s="71"/>
      <c r="W533" s="71"/>
      <c r="X533" s="71"/>
      <c r="Y533" s="71"/>
      <c r="Z533" s="71"/>
      <c r="AA533" s="71"/>
      <c r="AB533" s="71"/>
      <c r="AC533" s="71"/>
      <c r="AD533" s="71"/>
      <c r="AE533" s="71"/>
      <c r="AF533" s="71"/>
      <c r="AG533" s="71"/>
      <c r="AH533" s="71"/>
      <c r="AI533" s="71"/>
      <c r="AJ533" s="374"/>
      <c r="AK533" s="284" t="e">
        <f t="shared" si="232"/>
        <v>#REF!</v>
      </c>
      <c r="AL533" s="164" t="e">
        <f t="shared" si="218"/>
        <v>#REF!</v>
      </c>
      <c r="AM533" s="284" t="e">
        <f t="shared" si="211"/>
        <v>#REF!</v>
      </c>
      <c r="AN533" s="232"/>
      <c r="AO533" s="232"/>
      <c r="AP533" s="232"/>
      <c r="AQ533" s="232"/>
      <c r="AR533" s="232"/>
      <c r="AS533" s="232"/>
      <c r="AU533" s="335" t="e">
        <f t="shared" si="202"/>
        <v>#REF!</v>
      </c>
      <c r="AV533" s="72" t="e">
        <f t="shared" si="205"/>
        <v>#REF!</v>
      </c>
      <c r="AW533" s="335" t="e">
        <f t="shared" si="241"/>
        <v>#REF!</v>
      </c>
      <c r="AX533" s="336" t="e">
        <f t="shared" si="242"/>
        <v>#REF!</v>
      </c>
      <c r="AY533" s="152" t="e">
        <f t="shared" si="240"/>
        <v>#REF!</v>
      </c>
    </row>
    <row r="534" spans="1:51" s="153" customFormat="1">
      <c r="A534" s="71"/>
      <c r="B534" s="333"/>
      <c r="C534" s="334"/>
      <c r="D534" s="334"/>
      <c r="E534" s="88" t="s">
        <v>20</v>
      </c>
      <c r="F534" s="71" t="s">
        <v>21</v>
      </c>
      <c r="G534" s="90">
        <v>3000000</v>
      </c>
      <c r="H534" s="90"/>
      <c r="I534" s="70"/>
      <c r="J534" s="70"/>
      <c r="K534" s="70"/>
      <c r="L534" s="71"/>
      <c r="M534" s="71"/>
      <c r="N534" s="103">
        <f>G534</f>
        <v>3000000</v>
      </c>
      <c r="O534" s="103"/>
      <c r="P534" s="103">
        <f t="shared" si="239"/>
        <v>3000000</v>
      </c>
      <c r="Q534" s="103"/>
      <c r="R534" s="71"/>
      <c r="S534" s="71"/>
      <c r="T534" s="71"/>
      <c r="U534" s="71"/>
      <c r="V534" s="71"/>
      <c r="W534" s="71"/>
      <c r="X534" s="71"/>
      <c r="Y534" s="71"/>
      <c r="Z534" s="71"/>
      <c r="AA534" s="71"/>
      <c r="AB534" s="71"/>
      <c r="AC534" s="71"/>
      <c r="AD534" s="71"/>
      <c r="AE534" s="71"/>
      <c r="AF534" s="71"/>
      <c r="AG534" s="71"/>
      <c r="AH534" s="71"/>
      <c r="AI534" s="71"/>
      <c r="AJ534" s="374"/>
      <c r="AK534" s="284">
        <f t="shared" si="232"/>
        <v>3000000</v>
      </c>
      <c r="AL534" s="164" t="b">
        <f t="shared" si="218"/>
        <v>1</v>
      </c>
      <c r="AM534" s="284">
        <f t="shared" si="211"/>
        <v>0</v>
      </c>
      <c r="AN534" s="232"/>
      <c r="AO534" s="232"/>
      <c r="AP534" s="232"/>
      <c r="AQ534" s="232"/>
      <c r="AR534" s="232"/>
      <c r="AS534" s="232"/>
      <c r="AU534" s="335"/>
      <c r="AV534" s="72"/>
      <c r="AW534" s="335"/>
      <c r="AX534" s="336"/>
      <c r="AY534" s="152"/>
    </row>
    <row r="535" spans="1:51" s="153" customFormat="1">
      <c r="A535" s="71"/>
      <c r="B535" s="333"/>
      <c r="C535" s="334"/>
      <c r="D535" s="334"/>
      <c r="E535" s="88"/>
      <c r="F535" s="71"/>
      <c r="G535" s="90"/>
      <c r="H535" s="90"/>
      <c r="I535" s="70"/>
      <c r="J535" s="70"/>
      <c r="K535" s="70"/>
      <c r="L535" s="71"/>
      <c r="M535" s="71"/>
      <c r="N535" s="103"/>
      <c r="O535" s="103"/>
      <c r="P535" s="103"/>
      <c r="Q535" s="103"/>
      <c r="R535" s="71"/>
      <c r="S535" s="71"/>
      <c r="T535" s="71"/>
      <c r="U535" s="71"/>
      <c r="V535" s="71"/>
      <c r="W535" s="71"/>
      <c r="X535" s="71"/>
      <c r="Y535" s="71"/>
      <c r="Z535" s="71"/>
      <c r="AA535" s="71"/>
      <c r="AB535" s="71"/>
      <c r="AC535" s="71"/>
      <c r="AD535" s="71"/>
      <c r="AE535" s="71"/>
      <c r="AF535" s="71"/>
      <c r="AG535" s="71"/>
      <c r="AH535" s="71"/>
      <c r="AI535" s="71"/>
      <c r="AJ535" s="374"/>
      <c r="AK535" s="284"/>
      <c r="AL535" s="164"/>
      <c r="AM535" s="284"/>
      <c r="AN535" s="232"/>
      <c r="AO535" s="232"/>
      <c r="AP535" s="232"/>
      <c r="AQ535" s="232"/>
      <c r="AR535" s="232"/>
      <c r="AS535" s="232"/>
      <c r="AU535" s="335"/>
      <c r="AV535" s="72"/>
      <c r="AW535" s="335"/>
      <c r="AX535" s="336"/>
      <c r="AY535" s="152"/>
    </row>
    <row r="536" spans="1:51" s="153" customFormat="1">
      <c r="A536" s="71"/>
      <c r="B536" s="333"/>
      <c r="C536" s="334"/>
      <c r="D536" s="334"/>
      <c r="E536" s="88"/>
      <c r="F536" s="71"/>
      <c r="G536" s="90"/>
      <c r="H536" s="90"/>
      <c r="I536" s="70"/>
      <c r="J536" s="70"/>
      <c r="K536" s="70"/>
      <c r="L536" s="71"/>
      <c r="M536" s="71"/>
      <c r="N536" s="103"/>
      <c r="O536" s="103"/>
      <c r="P536" s="103"/>
      <c r="Q536" s="103"/>
      <c r="R536" s="71"/>
      <c r="S536" s="71"/>
      <c r="T536" s="71"/>
      <c r="U536" s="71"/>
      <c r="V536" s="71"/>
      <c r="W536" s="71"/>
      <c r="X536" s="71"/>
      <c r="Y536" s="71"/>
      <c r="Z536" s="71"/>
      <c r="AA536" s="71"/>
      <c r="AB536" s="71"/>
      <c r="AC536" s="71"/>
      <c r="AD536" s="71"/>
      <c r="AE536" s="71"/>
      <c r="AF536" s="71"/>
      <c r="AG536" s="71"/>
      <c r="AH536" s="71"/>
      <c r="AI536" s="71"/>
      <c r="AJ536" s="374"/>
      <c r="AK536" s="284"/>
      <c r="AL536" s="164"/>
      <c r="AM536" s="284"/>
      <c r="AN536" s="232"/>
      <c r="AO536" s="232"/>
      <c r="AP536" s="232"/>
      <c r="AQ536" s="232"/>
      <c r="AR536" s="232"/>
      <c r="AS536" s="232"/>
      <c r="AU536" s="335"/>
      <c r="AV536" s="72"/>
      <c r="AW536" s="335"/>
      <c r="AX536" s="336"/>
      <c r="AY536" s="152"/>
    </row>
    <row r="537" spans="1:51" s="153" customFormat="1">
      <c r="A537" s="71"/>
      <c r="B537" s="333"/>
      <c r="C537" s="334"/>
      <c r="D537" s="334"/>
      <c r="E537" s="88"/>
      <c r="F537" s="71"/>
      <c r="G537" s="90"/>
      <c r="H537" s="90"/>
      <c r="I537" s="70"/>
      <c r="J537" s="70"/>
      <c r="K537" s="70"/>
      <c r="L537" s="71"/>
      <c r="M537" s="71"/>
      <c r="N537" s="103"/>
      <c r="O537" s="103"/>
      <c r="P537" s="103"/>
      <c r="Q537" s="103"/>
      <c r="R537" s="71"/>
      <c r="S537" s="71"/>
      <c r="T537" s="71"/>
      <c r="U537" s="71"/>
      <c r="V537" s="71"/>
      <c r="W537" s="71"/>
      <c r="X537" s="71"/>
      <c r="Y537" s="71"/>
      <c r="Z537" s="71"/>
      <c r="AA537" s="71"/>
      <c r="AB537" s="71"/>
      <c r="AC537" s="71"/>
      <c r="AD537" s="71"/>
      <c r="AE537" s="71"/>
      <c r="AF537" s="71"/>
      <c r="AG537" s="71"/>
      <c r="AH537" s="71"/>
      <c r="AI537" s="71"/>
      <c r="AJ537" s="374"/>
      <c r="AK537" s="284"/>
      <c r="AL537" s="164"/>
      <c r="AM537" s="284"/>
      <c r="AN537" s="232"/>
      <c r="AO537" s="232"/>
      <c r="AP537" s="232"/>
      <c r="AQ537" s="232"/>
      <c r="AR537" s="232"/>
      <c r="AS537" s="232"/>
      <c r="AU537" s="335"/>
      <c r="AV537" s="72"/>
      <c r="AW537" s="335"/>
      <c r="AX537" s="336"/>
      <c r="AY537" s="152"/>
    </row>
    <row r="538" spans="1:51" s="153" customFormat="1">
      <c r="A538" s="177"/>
      <c r="B538" s="177"/>
      <c r="C538" s="177"/>
      <c r="D538" s="177"/>
      <c r="E538" s="177"/>
      <c r="F538" s="177"/>
      <c r="G538" s="381"/>
      <c r="H538" s="381"/>
      <c r="I538" s="179"/>
      <c r="J538" s="179"/>
      <c r="K538" s="179"/>
      <c r="L538" s="177"/>
      <c r="M538" s="177"/>
      <c r="N538" s="382"/>
      <c r="O538" s="382"/>
      <c r="P538" s="382"/>
      <c r="Q538" s="382"/>
      <c r="R538" s="177"/>
      <c r="S538" s="177"/>
      <c r="T538" s="177"/>
      <c r="U538" s="177"/>
      <c r="V538" s="177"/>
      <c r="W538" s="177"/>
      <c r="X538" s="177"/>
      <c r="Y538" s="177"/>
      <c r="Z538" s="177"/>
      <c r="AA538" s="177"/>
      <c r="AB538" s="177"/>
      <c r="AC538" s="177"/>
      <c r="AD538" s="177"/>
      <c r="AE538" s="177"/>
      <c r="AF538" s="177"/>
      <c r="AG538" s="177"/>
      <c r="AH538" s="177"/>
      <c r="AI538" s="177"/>
      <c r="AJ538" s="374"/>
      <c r="AK538" s="284"/>
      <c r="AL538" s="164"/>
      <c r="AM538" s="284"/>
      <c r="AN538" s="232"/>
      <c r="AO538" s="232"/>
      <c r="AP538" s="232"/>
      <c r="AQ538" s="232"/>
      <c r="AR538" s="232"/>
      <c r="AS538" s="232"/>
      <c r="AU538" s="335"/>
      <c r="AV538" s="72"/>
      <c r="AW538" s="335"/>
      <c r="AX538" s="336"/>
      <c r="AY538" s="152"/>
    </row>
    <row r="539" spans="1:51" s="153" customFormat="1">
      <c r="A539" s="232"/>
      <c r="B539" s="232"/>
      <c r="C539" s="232"/>
      <c r="D539" s="232"/>
      <c r="E539" s="232"/>
      <c r="F539" s="232"/>
      <c r="G539" s="383"/>
      <c r="H539" s="383"/>
      <c r="I539" s="234"/>
      <c r="J539" s="234"/>
      <c r="K539" s="234"/>
      <c r="L539" s="232"/>
      <c r="M539" s="232"/>
      <c r="N539" s="329"/>
      <c r="O539" s="329"/>
      <c r="P539" s="329"/>
      <c r="Q539" s="329"/>
      <c r="R539" s="232"/>
      <c r="S539" s="232"/>
      <c r="T539" s="232"/>
      <c r="U539" s="232"/>
      <c r="V539" s="232"/>
      <c r="W539" s="232"/>
      <c r="X539" s="232"/>
      <c r="Y539" s="232"/>
      <c r="Z539" s="232"/>
      <c r="AA539" s="232"/>
      <c r="AB539" s="232"/>
      <c r="AC539" s="232"/>
      <c r="AD539" s="232"/>
      <c r="AE539" s="232"/>
      <c r="AF539" s="232"/>
      <c r="AG539" s="232"/>
      <c r="AH539" s="232"/>
      <c r="AI539" s="232"/>
      <c r="AJ539" s="374"/>
      <c r="AK539" s="284"/>
      <c r="AL539" s="164"/>
      <c r="AM539" s="284"/>
      <c r="AN539" s="232"/>
      <c r="AO539" s="232"/>
      <c r="AP539" s="232"/>
      <c r="AQ539" s="232"/>
      <c r="AR539" s="232"/>
      <c r="AS539" s="232"/>
      <c r="AU539" s="335"/>
      <c r="AV539" s="72"/>
      <c r="AW539" s="335"/>
      <c r="AX539" s="336"/>
      <c r="AY539" s="152"/>
    </row>
    <row r="540" spans="1:51" s="153" customFormat="1">
      <c r="A540" s="232"/>
      <c r="B540" s="232"/>
      <c r="C540" s="232"/>
      <c r="D540" s="232"/>
      <c r="E540" s="232"/>
      <c r="F540" s="232"/>
      <c r="G540" s="383"/>
      <c r="H540" s="383"/>
      <c r="I540" s="234"/>
      <c r="J540" s="234"/>
      <c r="K540" s="234"/>
      <c r="L540" s="232"/>
      <c r="M540" s="232"/>
      <c r="N540" s="329"/>
      <c r="O540" s="329"/>
      <c r="P540" s="329"/>
      <c r="Q540" s="329"/>
      <c r="R540" s="232"/>
      <c r="S540" s="232"/>
      <c r="T540" s="232"/>
      <c r="U540" s="232"/>
      <c r="V540" s="232"/>
      <c r="W540" s="232"/>
      <c r="X540" s="232"/>
      <c r="Y540" s="232"/>
      <c r="Z540" s="232"/>
      <c r="AA540" s="232"/>
      <c r="AB540" s="232"/>
      <c r="AC540" s="232"/>
      <c r="AD540" s="232"/>
      <c r="AE540" s="232"/>
      <c r="AF540" s="232"/>
      <c r="AG540" s="232"/>
      <c r="AH540" s="232"/>
      <c r="AI540" s="232"/>
      <c r="AJ540" s="374"/>
      <c r="AK540" s="284"/>
      <c r="AL540" s="164"/>
      <c r="AM540" s="284"/>
      <c r="AN540" s="232"/>
      <c r="AO540" s="232"/>
      <c r="AP540" s="232"/>
      <c r="AQ540" s="232"/>
      <c r="AR540" s="232"/>
      <c r="AS540" s="232"/>
      <c r="AU540" s="335"/>
      <c r="AV540" s="72"/>
      <c r="AW540" s="335"/>
      <c r="AX540" s="336"/>
      <c r="AY540" s="152"/>
    </row>
    <row r="541" spans="1:51" s="153" customFormat="1">
      <c r="A541" s="232"/>
      <c r="B541" s="232"/>
      <c r="C541" s="232"/>
      <c r="D541" s="232"/>
      <c r="E541" s="232"/>
      <c r="F541" s="232"/>
      <c r="G541" s="383"/>
      <c r="H541" s="383"/>
      <c r="I541" s="234"/>
      <c r="J541" s="234"/>
      <c r="K541" s="234"/>
      <c r="L541" s="232"/>
      <c r="M541" s="232"/>
      <c r="N541" s="329"/>
      <c r="O541" s="329"/>
      <c r="P541" s="329"/>
      <c r="Q541" s="329"/>
      <c r="R541" s="232"/>
      <c r="S541" s="232"/>
      <c r="T541" s="232"/>
      <c r="U541" s="232"/>
      <c r="V541" s="232"/>
      <c r="W541" s="232"/>
      <c r="X541" s="232"/>
      <c r="Y541" s="232"/>
      <c r="Z541" s="232"/>
      <c r="AA541" s="232"/>
      <c r="AB541" s="232"/>
      <c r="AC541" s="232"/>
      <c r="AD541" s="232"/>
      <c r="AE541" s="232"/>
      <c r="AF541" s="232"/>
      <c r="AG541" s="232"/>
      <c r="AH541" s="232"/>
      <c r="AI541" s="232"/>
      <c r="AJ541" s="374"/>
      <c r="AK541" s="284"/>
      <c r="AL541" s="164"/>
      <c r="AM541" s="284"/>
      <c r="AN541" s="232"/>
      <c r="AO541" s="232"/>
      <c r="AP541" s="232"/>
      <c r="AQ541" s="232"/>
      <c r="AR541" s="232"/>
      <c r="AS541" s="232"/>
      <c r="AU541" s="335"/>
      <c r="AV541" s="72"/>
      <c r="AW541" s="335"/>
      <c r="AX541" s="336"/>
      <c r="AY541" s="152"/>
    </row>
    <row r="542" spans="1:51" s="153" customFormat="1">
      <c r="A542" s="232"/>
      <c r="B542" s="232"/>
      <c r="C542" s="232"/>
      <c r="D542" s="232"/>
      <c r="E542" s="232"/>
      <c r="F542" s="232"/>
      <c r="G542" s="383"/>
      <c r="H542" s="383"/>
      <c r="I542" s="234"/>
      <c r="J542" s="234"/>
      <c r="K542" s="234"/>
      <c r="L542" s="232"/>
      <c r="M542" s="232"/>
      <c r="N542" s="329"/>
      <c r="O542" s="329"/>
      <c r="P542" s="329"/>
      <c r="Q542" s="329"/>
      <c r="R542" s="232"/>
      <c r="S542" s="232"/>
      <c r="T542" s="232"/>
      <c r="U542" s="232"/>
      <c r="V542" s="232"/>
      <c r="W542" s="232"/>
      <c r="X542" s="232"/>
      <c r="Y542" s="232"/>
      <c r="Z542" s="232"/>
      <c r="AA542" s="232"/>
      <c r="AB542" s="232"/>
      <c r="AC542" s="232"/>
      <c r="AD542" s="232"/>
      <c r="AE542" s="232"/>
      <c r="AF542" s="232"/>
      <c r="AG542" s="232"/>
      <c r="AH542" s="232"/>
      <c r="AI542" s="232"/>
      <c r="AJ542" s="374"/>
      <c r="AK542" s="284"/>
      <c r="AL542" s="164"/>
      <c r="AM542" s="284"/>
      <c r="AN542" s="232"/>
      <c r="AO542" s="232"/>
      <c r="AP542" s="232"/>
      <c r="AQ542" s="232"/>
      <c r="AR542" s="232"/>
      <c r="AS542" s="232"/>
      <c r="AU542" s="335"/>
      <c r="AV542" s="72"/>
      <c r="AW542" s="335"/>
      <c r="AX542" s="336"/>
      <c r="AY542" s="152"/>
    </row>
    <row r="543" spans="1:51" s="153" customFormat="1">
      <c r="A543" s="232"/>
      <c r="B543" s="232"/>
      <c r="C543" s="232"/>
      <c r="D543" s="232"/>
      <c r="E543" s="232"/>
      <c r="F543" s="232"/>
      <c r="G543" s="383"/>
      <c r="H543" s="383"/>
      <c r="I543" s="234"/>
      <c r="J543" s="234"/>
      <c r="K543" s="234"/>
      <c r="L543" s="232"/>
      <c r="M543" s="232"/>
      <c r="N543" s="329"/>
      <c r="O543" s="329"/>
      <c r="P543" s="329"/>
      <c r="Q543" s="329"/>
      <c r="R543" s="232"/>
      <c r="S543" s="232"/>
      <c r="T543" s="232"/>
      <c r="U543" s="232"/>
      <c r="V543" s="232"/>
      <c r="W543" s="232"/>
      <c r="X543" s="232"/>
      <c r="Y543" s="232"/>
      <c r="Z543" s="232"/>
      <c r="AA543" s="232"/>
      <c r="AB543" s="232"/>
      <c r="AC543" s="232"/>
      <c r="AD543" s="232"/>
      <c r="AE543" s="232"/>
      <c r="AF543" s="232"/>
      <c r="AG543" s="232"/>
      <c r="AH543" s="232"/>
      <c r="AI543" s="232"/>
      <c r="AJ543" s="374"/>
      <c r="AK543" s="284"/>
      <c r="AL543" s="164"/>
      <c r="AM543" s="284"/>
      <c r="AN543" s="232"/>
      <c r="AO543" s="232"/>
      <c r="AP543" s="232"/>
      <c r="AQ543" s="232"/>
      <c r="AR543" s="232"/>
      <c r="AS543" s="232"/>
      <c r="AU543" s="335"/>
      <c r="AV543" s="72"/>
      <c r="AW543" s="335"/>
      <c r="AX543" s="336"/>
      <c r="AY543" s="152"/>
    </row>
    <row r="544" spans="1:51" s="153" customFormat="1">
      <c r="A544" s="232"/>
      <c r="B544" s="232"/>
      <c r="C544" s="232"/>
      <c r="D544" s="232"/>
      <c r="E544" s="232"/>
      <c r="F544" s="232"/>
      <c r="G544" s="383"/>
      <c r="H544" s="383"/>
      <c r="I544" s="234"/>
      <c r="J544" s="234"/>
      <c r="K544" s="234"/>
      <c r="L544" s="232"/>
      <c r="M544" s="232"/>
      <c r="N544" s="329"/>
      <c r="O544" s="329"/>
      <c r="P544" s="329"/>
      <c r="Q544" s="329"/>
      <c r="R544" s="232"/>
      <c r="S544" s="232"/>
      <c r="T544" s="232"/>
      <c r="U544" s="232"/>
      <c r="V544" s="232"/>
      <c r="W544" s="232"/>
      <c r="X544" s="232"/>
      <c r="Y544" s="232"/>
      <c r="Z544" s="232"/>
      <c r="AA544" s="232"/>
      <c r="AB544" s="232"/>
      <c r="AC544" s="232"/>
      <c r="AD544" s="232"/>
      <c r="AE544" s="232"/>
      <c r="AF544" s="232"/>
      <c r="AG544" s="232"/>
      <c r="AH544" s="232"/>
      <c r="AI544" s="232"/>
      <c r="AJ544" s="374"/>
      <c r="AK544" s="284"/>
      <c r="AL544" s="164"/>
      <c r="AM544" s="284"/>
      <c r="AN544" s="232"/>
      <c r="AO544" s="232"/>
      <c r="AP544" s="232"/>
      <c r="AQ544" s="232"/>
      <c r="AR544" s="232"/>
      <c r="AS544" s="232"/>
      <c r="AU544" s="335"/>
      <c r="AV544" s="72"/>
      <c r="AW544" s="335"/>
      <c r="AX544" s="336"/>
      <c r="AY544" s="152"/>
    </row>
    <row r="545" spans="1:51" s="153" customFormat="1">
      <c r="A545" s="232"/>
      <c r="B545" s="232"/>
      <c r="C545" s="232"/>
      <c r="D545" s="232"/>
      <c r="E545" s="232"/>
      <c r="F545" s="232"/>
      <c r="G545" s="383"/>
      <c r="H545" s="383"/>
      <c r="I545" s="234"/>
      <c r="J545" s="234"/>
      <c r="K545" s="234"/>
      <c r="L545" s="232"/>
      <c r="M545" s="232"/>
      <c r="N545" s="329"/>
      <c r="O545" s="329"/>
      <c r="P545" s="329"/>
      <c r="Q545" s="329"/>
      <c r="R545" s="232"/>
      <c r="S545" s="232"/>
      <c r="T545" s="232"/>
      <c r="U545" s="232"/>
      <c r="V545" s="232"/>
      <c r="W545" s="232"/>
      <c r="X545" s="232"/>
      <c r="Y545" s="232"/>
      <c r="Z545" s="232"/>
      <c r="AA545" s="232"/>
      <c r="AB545" s="232"/>
      <c r="AC545" s="232"/>
      <c r="AD545" s="232"/>
      <c r="AE545" s="232"/>
      <c r="AF545" s="232"/>
      <c r="AG545" s="232"/>
      <c r="AH545" s="232"/>
      <c r="AI545" s="232"/>
      <c r="AJ545" s="374"/>
      <c r="AK545" s="284"/>
      <c r="AL545" s="164"/>
      <c r="AM545" s="284"/>
      <c r="AN545" s="232"/>
      <c r="AO545" s="232"/>
      <c r="AP545" s="232"/>
      <c r="AQ545" s="232"/>
      <c r="AR545" s="232"/>
      <c r="AS545" s="232"/>
      <c r="AU545" s="335"/>
      <c r="AV545" s="72"/>
      <c r="AW545" s="335"/>
      <c r="AX545" s="336"/>
      <c r="AY545" s="152"/>
    </row>
    <row r="546" spans="1:51" s="153" customFormat="1">
      <c r="A546" s="232"/>
      <c r="B546" s="232"/>
      <c r="C546" s="232"/>
      <c r="D546" s="232"/>
      <c r="E546" s="232"/>
      <c r="F546" s="232"/>
      <c r="G546" s="383"/>
      <c r="H546" s="383"/>
      <c r="I546" s="234"/>
      <c r="J546" s="234"/>
      <c r="K546" s="234"/>
      <c r="L546" s="232"/>
      <c r="M546" s="232"/>
      <c r="N546" s="329"/>
      <c r="O546" s="329"/>
      <c r="P546" s="329"/>
      <c r="Q546" s="329"/>
      <c r="R546" s="232"/>
      <c r="S546" s="232"/>
      <c r="T546" s="232"/>
      <c r="U546" s="232"/>
      <c r="V546" s="232"/>
      <c r="W546" s="232"/>
      <c r="X546" s="232"/>
      <c r="Y546" s="232"/>
      <c r="Z546" s="232"/>
      <c r="AA546" s="232"/>
      <c r="AB546" s="232"/>
      <c r="AC546" s="232"/>
      <c r="AD546" s="232"/>
      <c r="AE546" s="232"/>
      <c r="AF546" s="232"/>
      <c r="AG546" s="232"/>
      <c r="AH546" s="232"/>
      <c r="AI546" s="232"/>
      <c r="AJ546" s="374"/>
      <c r="AK546" s="284"/>
      <c r="AL546" s="164"/>
      <c r="AM546" s="284"/>
      <c r="AN546" s="232"/>
      <c r="AO546" s="232"/>
      <c r="AP546" s="232"/>
      <c r="AQ546" s="232"/>
      <c r="AR546" s="232"/>
      <c r="AS546" s="232"/>
      <c r="AU546" s="335"/>
      <c r="AV546" s="72"/>
      <c r="AW546" s="335"/>
      <c r="AX546" s="336"/>
      <c r="AY546" s="152"/>
    </row>
    <row r="547" spans="1:51" s="153" customFormat="1">
      <c r="A547" s="232"/>
      <c r="B547" s="232"/>
      <c r="C547" s="232"/>
      <c r="D547" s="232"/>
      <c r="E547" s="232"/>
      <c r="F547" s="232"/>
      <c r="G547" s="383"/>
      <c r="H547" s="383"/>
      <c r="I547" s="234"/>
      <c r="J547" s="234"/>
      <c r="K547" s="234"/>
      <c r="L547" s="232"/>
      <c r="M547" s="232"/>
      <c r="N547" s="329"/>
      <c r="O547" s="329"/>
      <c r="P547" s="329"/>
      <c r="Q547" s="329"/>
      <c r="R547" s="232"/>
      <c r="S547" s="232"/>
      <c r="T547" s="232"/>
      <c r="U547" s="232"/>
      <c r="V547" s="232"/>
      <c r="W547" s="232"/>
      <c r="X547" s="232"/>
      <c r="Y547" s="232"/>
      <c r="Z547" s="232"/>
      <c r="AA547" s="232"/>
      <c r="AB547" s="232"/>
      <c r="AC547" s="232"/>
      <c r="AD547" s="232"/>
      <c r="AE547" s="232"/>
      <c r="AF547" s="232"/>
      <c r="AG547" s="232"/>
      <c r="AH547" s="232"/>
      <c r="AI547" s="232"/>
      <c r="AJ547" s="374"/>
      <c r="AK547" s="284"/>
      <c r="AL547" s="164"/>
      <c r="AM547" s="284"/>
      <c r="AN547" s="232"/>
      <c r="AO547" s="232"/>
      <c r="AP547" s="232"/>
      <c r="AQ547" s="232"/>
      <c r="AR547" s="232"/>
      <c r="AS547" s="232"/>
      <c r="AU547" s="335"/>
      <c r="AV547" s="72"/>
      <c r="AW547" s="335"/>
      <c r="AX547" s="336"/>
      <c r="AY547" s="152"/>
    </row>
    <row r="548" spans="1:51" s="153" customFormat="1">
      <c r="A548" s="232"/>
      <c r="B548" s="232"/>
      <c r="C548" s="232"/>
      <c r="D548" s="232"/>
      <c r="E548" s="232"/>
      <c r="F548" s="232"/>
      <c r="G548" s="383"/>
      <c r="H548" s="383"/>
      <c r="I548" s="234"/>
      <c r="J548" s="234"/>
      <c r="K548" s="234"/>
      <c r="L548" s="232"/>
      <c r="M548" s="232"/>
      <c r="N548" s="329"/>
      <c r="O548" s="329"/>
      <c r="P548" s="329"/>
      <c r="Q548" s="329"/>
      <c r="R548" s="232"/>
      <c r="S548" s="232"/>
      <c r="T548" s="232"/>
      <c r="U548" s="232"/>
      <c r="V548" s="232"/>
      <c r="W548" s="232"/>
      <c r="X548" s="232"/>
      <c r="Y548" s="232"/>
      <c r="Z548" s="232"/>
      <c r="AA548" s="232"/>
      <c r="AB548" s="232"/>
      <c r="AC548" s="232"/>
      <c r="AD548" s="232"/>
      <c r="AE548" s="232"/>
      <c r="AF548" s="232"/>
      <c r="AG548" s="232"/>
      <c r="AH548" s="232"/>
      <c r="AI548" s="232"/>
      <c r="AJ548" s="374"/>
      <c r="AK548" s="284"/>
      <c r="AL548" s="164"/>
      <c r="AM548" s="284"/>
      <c r="AN548" s="232"/>
      <c r="AO548" s="232"/>
      <c r="AP548" s="232"/>
      <c r="AQ548" s="232"/>
      <c r="AR548" s="232"/>
      <c r="AS548" s="232"/>
      <c r="AU548" s="335"/>
      <c r="AV548" s="72"/>
      <c r="AW548" s="335"/>
      <c r="AX548" s="336"/>
      <c r="AY548" s="152"/>
    </row>
    <row r="549" spans="1:51" s="153" customFormat="1">
      <c r="A549" s="232"/>
      <c r="B549" s="232"/>
      <c r="C549" s="232"/>
      <c r="D549" s="232"/>
      <c r="E549" s="232"/>
      <c r="F549" s="232"/>
      <c r="G549" s="383"/>
      <c r="H549" s="383"/>
      <c r="I549" s="234"/>
      <c r="J549" s="234"/>
      <c r="K549" s="234"/>
      <c r="L549" s="232"/>
      <c r="M549" s="232"/>
      <c r="N549" s="329"/>
      <c r="O549" s="329"/>
      <c r="P549" s="329"/>
      <c r="Q549" s="329"/>
      <c r="R549" s="232"/>
      <c r="S549" s="232"/>
      <c r="T549" s="232"/>
      <c r="U549" s="232"/>
      <c r="V549" s="232"/>
      <c r="W549" s="232"/>
      <c r="X549" s="232"/>
      <c r="Y549" s="232"/>
      <c r="Z549" s="232"/>
      <c r="AA549" s="232"/>
      <c r="AB549" s="232"/>
      <c r="AC549" s="232"/>
      <c r="AD549" s="232"/>
      <c r="AE549" s="232"/>
      <c r="AF549" s="232"/>
      <c r="AG549" s="232"/>
      <c r="AH549" s="232"/>
      <c r="AI549" s="232"/>
      <c r="AJ549" s="374"/>
      <c r="AK549" s="284"/>
      <c r="AL549" s="164"/>
      <c r="AM549" s="284"/>
      <c r="AN549" s="232"/>
      <c r="AO549" s="232"/>
      <c r="AP549" s="232"/>
      <c r="AQ549" s="232"/>
      <c r="AR549" s="232"/>
      <c r="AS549" s="232"/>
      <c r="AU549" s="335"/>
      <c r="AV549" s="72"/>
      <c r="AW549" s="335"/>
      <c r="AX549" s="336"/>
      <c r="AY549" s="152"/>
    </row>
    <row r="550" spans="1:51" s="153" customFormat="1">
      <c r="A550" s="232"/>
      <c r="B550" s="232"/>
      <c r="C550" s="232"/>
      <c r="D550" s="232"/>
      <c r="E550" s="232"/>
      <c r="F550" s="232"/>
      <c r="G550" s="383"/>
      <c r="H550" s="383"/>
      <c r="I550" s="234"/>
      <c r="J550" s="234"/>
      <c r="K550" s="234"/>
      <c r="L550" s="232"/>
      <c r="M550" s="232"/>
      <c r="N550" s="329"/>
      <c r="O550" s="329"/>
      <c r="P550" s="329"/>
      <c r="Q550" s="329"/>
      <c r="R550" s="232"/>
      <c r="S550" s="232"/>
      <c r="T550" s="232"/>
      <c r="U550" s="232"/>
      <c r="V550" s="232"/>
      <c r="W550" s="232"/>
      <c r="X550" s="232"/>
      <c r="Y550" s="232"/>
      <c r="Z550" s="232"/>
      <c r="AA550" s="232"/>
      <c r="AB550" s="232"/>
      <c r="AC550" s="232"/>
      <c r="AD550" s="232"/>
      <c r="AE550" s="232"/>
      <c r="AF550" s="232"/>
      <c r="AG550" s="232"/>
      <c r="AH550" s="232"/>
      <c r="AI550" s="232"/>
      <c r="AJ550" s="374"/>
      <c r="AK550" s="284"/>
      <c r="AL550" s="164"/>
      <c r="AM550" s="284"/>
      <c r="AN550" s="232"/>
      <c r="AO550" s="232"/>
      <c r="AP550" s="232"/>
      <c r="AQ550" s="232"/>
      <c r="AR550" s="232"/>
      <c r="AS550" s="232"/>
      <c r="AU550" s="335"/>
      <c r="AV550" s="72"/>
      <c r="AW550" s="335"/>
      <c r="AX550" s="336"/>
      <c r="AY550" s="152"/>
    </row>
    <row r="551" spans="1:51" s="153" customFormat="1">
      <c r="A551" s="232"/>
      <c r="B551" s="232"/>
      <c r="C551" s="232"/>
      <c r="D551" s="232"/>
      <c r="E551" s="232"/>
      <c r="F551" s="232"/>
      <c r="G551" s="383"/>
      <c r="H551" s="383"/>
      <c r="I551" s="234"/>
      <c r="J551" s="234"/>
      <c r="K551" s="234"/>
      <c r="L551" s="232"/>
      <c r="M551" s="232"/>
      <c r="N551" s="329"/>
      <c r="O551" s="329"/>
      <c r="P551" s="329"/>
      <c r="Q551" s="329"/>
      <c r="R551" s="232"/>
      <c r="S551" s="232"/>
      <c r="T551" s="232"/>
      <c r="U551" s="232"/>
      <c r="V551" s="232"/>
      <c r="W551" s="232"/>
      <c r="X551" s="232"/>
      <c r="Y551" s="232"/>
      <c r="Z551" s="232"/>
      <c r="AA551" s="232"/>
      <c r="AB551" s="232"/>
      <c r="AC551" s="232"/>
      <c r="AD551" s="232"/>
      <c r="AE551" s="232"/>
      <c r="AF551" s="232"/>
      <c r="AG551" s="232"/>
      <c r="AH551" s="232"/>
      <c r="AI551" s="232"/>
      <c r="AJ551" s="374"/>
      <c r="AK551" s="284"/>
      <c r="AL551" s="164"/>
      <c r="AM551" s="284"/>
      <c r="AN551" s="232"/>
      <c r="AO551" s="232"/>
      <c r="AP551" s="232"/>
      <c r="AQ551" s="232"/>
      <c r="AR551" s="232"/>
      <c r="AS551" s="232"/>
      <c r="AU551" s="335"/>
      <c r="AV551" s="72"/>
      <c r="AW551" s="335"/>
      <c r="AX551" s="336"/>
      <c r="AY551" s="152"/>
    </row>
    <row r="552" spans="1:51" s="153" customFormat="1">
      <c r="A552" s="232"/>
      <c r="B552" s="232"/>
      <c r="C552" s="232"/>
      <c r="D552" s="232"/>
      <c r="E552" s="232"/>
      <c r="F552" s="232"/>
      <c r="G552" s="383"/>
      <c r="H552" s="383"/>
      <c r="I552" s="234"/>
      <c r="J552" s="234"/>
      <c r="K552" s="234"/>
      <c r="L552" s="232"/>
      <c r="M552" s="232"/>
      <c r="N552" s="329"/>
      <c r="O552" s="329"/>
      <c r="P552" s="329"/>
      <c r="Q552" s="329"/>
      <c r="R552" s="232"/>
      <c r="S552" s="232"/>
      <c r="T552" s="232"/>
      <c r="U552" s="232"/>
      <c r="V552" s="232"/>
      <c r="W552" s="232"/>
      <c r="X552" s="232"/>
      <c r="Y552" s="232"/>
      <c r="Z552" s="232"/>
      <c r="AA552" s="232"/>
      <c r="AB552" s="232"/>
      <c r="AC552" s="232"/>
      <c r="AD552" s="232"/>
      <c r="AE552" s="232"/>
      <c r="AF552" s="232"/>
      <c r="AG552" s="232"/>
      <c r="AH552" s="232"/>
      <c r="AI552" s="232"/>
      <c r="AJ552" s="374"/>
      <c r="AK552" s="284"/>
      <c r="AL552" s="164"/>
      <c r="AM552" s="284"/>
      <c r="AN552" s="232"/>
      <c r="AO552" s="232"/>
      <c r="AP552" s="232"/>
      <c r="AQ552" s="232"/>
      <c r="AR552" s="232"/>
      <c r="AS552" s="232"/>
      <c r="AU552" s="335"/>
      <c r="AV552" s="72"/>
      <c r="AW552" s="335"/>
      <c r="AX552" s="336"/>
      <c r="AY552" s="152"/>
    </row>
    <row r="553" spans="1:51" s="153" customFormat="1">
      <c r="A553" s="232"/>
      <c r="B553" s="232"/>
      <c r="C553" s="232"/>
      <c r="D553" s="232"/>
      <c r="E553" s="232"/>
      <c r="F553" s="232"/>
      <c r="G553" s="383"/>
      <c r="H553" s="383"/>
      <c r="I553" s="234"/>
      <c r="J553" s="234"/>
      <c r="K553" s="234"/>
      <c r="L553" s="232"/>
      <c r="M553" s="232"/>
      <c r="N553" s="329"/>
      <c r="O553" s="329"/>
      <c r="P553" s="329"/>
      <c r="Q553" s="329"/>
      <c r="R553" s="232"/>
      <c r="S553" s="232"/>
      <c r="T553" s="232"/>
      <c r="U553" s="232"/>
      <c r="V553" s="232"/>
      <c r="W553" s="232"/>
      <c r="X553" s="232"/>
      <c r="Y553" s="232"/>
      <c r="Z553" s="232"/>
      <c r="AA553" s="232"/>
      <c r="AB553" s="232"/>
      <c r="AC553" s="232"/>
      <c r="AD553" s="232"/>
      <c r="AE553" s="232"/>
      <c r="AF553" s="232"/>
      <c r="AG553" s="232"/>
      <c r="AH553" s="232"/>
      <c r="AI553" s="232"/>
      <c r="AJ553" s="374"/>
      <c r="AK553" s="284"/>
      <c r="AL553" s="164"/>
      <c r="AM553" s="284"/>
      <c r="AN553" s="232"/>
      <c r="AO553" s="232"/>
      <c r="AP553" s="232"/>
      <c r="AQ553" s="232"/>
      <c r="AR553" s="232"/>
      <c r="AS553" s="232"/>
      <c r="AU553" s="335"/>
      <c r="AV553" s="72"/>
      <c r="AW553" s="335"/>
      <c r="AX553" s="336"/>
      <c r="AY553" s="152"/>
    </row>
    <row r="554" spans="1:51" s="153" customFormat="1">
      <c r="A554" s="232"/>
      <c r="B554" s="232"/>
      <c r="C554" s="232"/>
      <c r="D554" s="232"/>
      <c r="E554" s="232"/>
      <c r="F554" s="232"/>
      <c r="G554" s="383"/>
      <c r="H554" s="383"/>
      <c r="I554" s="234"/>
      <c r="J554" s="234"/>
      <c r="K554" s="234"/>
      <c r="L554" s="232"/>
      <c r="M554" s="232"/>
      <c r="N554" s="329"/>
      <c r="O554" s="329"/>
      <c r="P554" s="329"/>
      <c r="Q554" s="329"/>
      <c r="R554" s="232"/>
      <c r="S554" s="232"/>
      <c r="T554" s="232"/>
      <c r="U554" s="232"/>
      <c r="V554" s="232"/>
      <c r="W554" s="232"/>
      <c r="X554" s="232"/>
      <c r="Y554" s="232"/>
      <c r="Z554" s="232"/>
      <c r="AA554" s="232"/>
      <c r="AB554" s="232"/>
      <c r="AC554" s="232"/>
      <c r="AD554" s="232"/>
      <c r="AE554" s="232"/>
      <c r="AF554" s="232"/>
      <c r="AG554" s="232"/>
      <c r="AH554" s="232"/>
      <c r="AI554" s="232"/>
      <c r="AJ554" s="374"/>
      <c r="AK554" s="284"/>
      <c r="AL554" s="164"/>
      <c r="AM554" s="284"/>
      <c r="AN554" s="232"/>
      <c r="AO554" s="232"/>
      <c r="AP554" s="232"/>
      <c r="AQ554" s="232"/>
      <c r="AR554" s="232"/>
      <c r="AS554" s="232"/>
      <c r="AU554" s="335"/>
      <c r="AV554" s="72"/>
      <c r="AW554" s="335"/>
      <c r="AX554" s="336"/>
      <c r="AY554" s="152"/>
    </row>
    <row r="555" spans="1:51" s="153" customFormat="1">
      <c r="A555" s="232"/>
      <c r="B555" s="232"/>
      <c r="C555" s="232"/>
      <c r="D555" s="232"/>
      <c r="E555" s="232"/>
      <c r="F555" s="232"/>
      <c r="G555" s="383"/>
      <c r="H555" s="383"/>
      <c r="I555" s="234"/>
      <c r="J555" s="234"/>
      <c r="K555" s="234"/>
      <c r="L555" s="232"/>
      <c r="M555" s="232"/>
      <c r="N555" s="329"/>
      <c r="O555" s="329"/>
      <c r="P555" s="329"/>
      <c r="Q555" s="329"/>
      <c r="R555" s="232"/>
      <c r="S555" s="232"/>
      <c r="T555" s="232"/>
      <c r="U555" s="232"/>
      <c r="V555" s="232"/>
      <c r="W555" s="232"/>
      <c r="X555" s="232"/>
      <c r="Y555" s="232"/>
      <c r="Z555" s="232"/>
      <c r="AA555" s="232"/>
      <c r="AB555" s="232"/>
      <c r="AC555" s="232"/>
      <c r="AD555" s="232"/>
      <c r="AE555" s="232"/>
      <c r="AF555" s="232"/>
      <c r="AG555" s="232"/>
      <c r="AH555" s="232"/>
      <c r="AI555" s="232"/>
      <c r="AJ555" s="374"/>
      <c r="AK555" s="284"/>
      <c r="AL555" s="164"/>
      <c r="AM555" s="284"/>
      <c r="AN555" s="232"/>
      <c r="AO555" s="232"/>
      <c r="AP555" s="232"/>
      <c r="AQ555" s="232"/>
      <c r="AR555" s="232"/>
      <c r="AS555" s="232"/>
      <c r="AU555" s="335"/>
      <c r="AV555" s="72"/>
      <c r="AW555" s="335"/>
      <c r="AX555" s="336"/>
      <c r="AY555" s="152"/>
    </row>
    <row r="556" spans="1:51" s="153" customFormat="1">
      <c r="A556" s="232"/>
      <c r="B556" s="232"/>
      <c r="C556" s="232"/>
      <c r="D556" s="232"/>
      <c r="E556" s="232"/>
      <c r="F556" s="232"/>
      <c r="G556" s="383"/>
      <c r="H556" s="383"/>
      <c r="I556" s="234"/>
      <c r="J556" s="234"/>
      <c r="K556" s="234"/>
      <c r="L556" s="232"/>
      <c r="M556" s="232"/>
      <c r="N556" s="329"/>
      <c r="O556" s="329"/>
      <c r="P556" s="329"/>
      <c r="Q556" s="329"/>
      <c r="R556" s="232"/>
      <c r="S556" s="232"/>
      <c r="T556" s="232"/>
      <c r="U556" s="232"/>
      <c r="V556" s="232"/>
      <c r="W556" s="232"/>
      <c r="X556" s="232"/>
      <c r="Y556" s="232"/>
      <c r="Z556" s="232"/>
      <c r="AA556" s="232"/>
      <c r="AB556" s="232"/>
      <c r="AC556" s="232"/>
      <c r="AD556" s="232"/>
      <c r="AE556" s="232"/>
      <c r="AF556" s="232"/>
      <c r="AG556" s="232"/>
      <c r="AH556" s="232"/>
      <c r="AI556" s="232"/>
      <c r="AJ556" s="374"/>
      <c r="AK556" s="284"/>
      <c r="AL556" s="164"/>
      <c r="AM556" s="284"/>
      <c r="AN556" s="232"/>
      <c r="AO556" s="232"/>
      <c r="AP556" s="232"/>
      <c r="AQ556" s="232"/>
      <c r="AR556" s="232"/>
      <c r="AS556" s="232"/>
      <c r="AU556" s="335"/>
      <c r="AV556" s="72"/>
      <c r="AW556" s="335"/>
      <c r="AX556" s="336"/>
      <c r="AY556" s="152"/>
    </row>
    <row r="557" spans="1:51" s="153" customFormat="1">
      <c r="A557" s="232"/>
      <c r="B557" s="232"/>
      <c r="C557" s="232"/>
      <c r="D557" s="232"/>
      <c r="E557" s="232"/>
      <c r="F557" s="232"/>
      <c r="G557" s="383"/>
      <c r="H557" s="383"/>
      <c r="I557" s="234"/>
      <c r="J557" s="234"/>
      <c r="K557" s="234"/>
      <c r="L557" s="232"/>
      <c r="M557" s="232"/>
      <c r="N557" s="329"/>
      <c r="O557" s="329"/>
      <c r="P557" s="329"/>
      <c r="Q557" s="329"/>
      <c r="R557" s="232"/>
      <c r="S557" s="232"/>
      <c r="T557" s="232"/>
      <c r="U557" s="232"/>
      <c r="V557" s="232"/>
      <c r="W557" s="232"/>
      <c r="X557" s="232"/>
      <c r="Y557" s="232"/>
      <c r="Z557" s="232"/>
      <c r="AA557" s="232"/>
      <c r="AB557" s="232"/>
      <c r="AC557" s="232"/>
      <c r="AD557" s="232"/>
      <c r="AE557" s="232"/>
      <c r="AF557" s="232"/>
      <c r="AG557" s="232"/>
      <c r="AH557" s="232"/>
      <c r="AI557" s="232"/>
      <c r="AJ557" s="374"/>
      <c r="AK557" s="284"/>
      <c r="AL557" s="164"/>
      <c r="AM557" s="284"/>
      <c r="AN557" s="232"/>
      <c r="AO557" s="232"/>
      <c r="AP557" s="232"/>
      <c r="AQ557" s="232"/>
      <c r="AR557" s="232"/>
      <c r="AS557" s="232"/>
      <c r="AU557" s="335"/>
      <c r="AV557" s="72"/>
      <c r="AW557" s="335"/>
      <c r="AX557" s="336"/>
      <c r="AY557" s="152"/>
    </row>
    <row r="558" spans="1:51" s="153" customFormat="1">
      <c r="A558" s="232"/>
      <c r="B558" s="232"/>
      <c r="C558" s="232"/>
      <c r="D558" s="232"/>
      <c r="E558" s="232"/>
      <c r="F558" s="232"/>
      <c r="G558" s="383"/>
      <c r="H558" s="383"/>
      <c r="I558" s="234"/>
      <c r="J558" s="234"/>
      <c r="K558" s="234"/>
      <c r="L558" s="232"/>
      <c r="M558" s="232"/>
      <c r="N558" s="329"/>
      <c r="O558" s="329"/>
      <c r="P558" s="329"/>
      <c r="Q558" s="329"/>
      <c r="R558" s="232"/>
      <c r="S558" s="232"/>
      <c r="T558" s="232"/>
      <c r="U558" s="232"/>
      <c r="V558" s="232"/>
      <c r="W558" s="232"/>
      <c r="X558" s="232"/>
      <c r="Y558" s="232"/>
      <c r="Z558" s="232"/>
      <c r="AA558" s="232"/>
      <c r="AB558" s="232"/>
      <c r="AC558" s="232"/>
      <c r="AD558" s="232"/>
      <c r="AE558" s="232"/>
      <c r="AF558" s="232"/>
      <c r="AG558" s="232"/>
      <c r="AH558" s="232"/>
      <c r="AI558" s="232"/>
      <c r="AJ558" s="374"/>
      <c r="AK558" s="284"/>
      <c r="AL558" s="164"/>
      <c r="AM558" s="284"/>
      <c r="AN558" s="232"/>
      <c r="AO558" s="232"/>
      <c r="AP558" s="232"/>
      <c r="AQ558" s="232"/>
      <c r="AR558" s="232"/>
      <c r="AS558" s="232"/>
      <c r="AU558" s="335"/>
      <c r="AV558" s="72"/>
      <c r="AW558" s="335"/>
      <c r="AX558" s="336"/>
      <c r="AY558" s="152"/>
    </row>
    <row r="559" spans="1:51" s="153" customFormat="1">
      <c r="A559" s="232"/>
      <c r="B559" s="232"/>
      <c r="C559" s="232"/>
      <c r="D559" s="232"/>
      <c r="E559" s="232"/>
      <c r="F559" s="232"/>
      <c r="G559" s="383"/>
      <c r="H559" s="383"/>
      <c r="I559" s="234"/>
      <c r="J559" s="234"/>
      <c r="K559" s="234"/>
      <c r="L559" s="232"/>
      <c r="M559" s="232"/>
      <c r="N559" s="329"/>
      <c r="O559" s="329"/>
      <c r="P559" s="329"/>
      <c r="Q559" s="329"/>
      <c r="R559" s="232"/>
      <c r="S559" s="232"/>
      <c r="T559" s="232"/>
      <c r="U559" s="232"/>
      <c r="V559" s="232"/>
      <c r="W559" s="232"/>
      <c r="X559" s="232"/>
      <c r="Y559" s="232"/>
      <c r="Z559" s="232"/>
      <c r="AA559" s="232"/>
      <c r="AB559" s="232"/>
      <c r="AC559" s="232"/>
      <c r="AD559" s="232"/>
      <c r="AE559" s="232"/>
      <c r="AF559" s="232"/>
      <c r="AG559" s="232"/>
      <c r="AH559" s="232"/>
      <c r="AI559" s="232"/>
      <c r="AJ559" s="374"/>
      <c r="AK559" s="284"/>
      <c r="AL559" s="164"/>
      <c r="AM559" s="284"/>
      <c r="AN559" s="232"/>
      <c r="AO559" s="232"/>
      <c r="AP559" s="232"/>
      <c r="AQ559" s="232"/>
      <c r="AR559" s="232"/>
      <c r="AS559" s="232"/>
      <c r="AU559" s="335"/>
      <c r="AV559" s="72"/>
      <c r="AW559" s="335"/>
      <c r="AX559" s="336"/>
      <c r="AY559" s="152"/>
    </row>
    <row r="560" spans="1:51" s="153" customFormat="1">
      <c r="A560" s="232"/>
      <c r="B560" s="232"/>
      <c r="C560" s="232"/>
      <c r="D560" s="232"/>
      <c r="E560" s="232"/>
      <c r="F560" s="232"/>
      <c r="G560" s="383"/>
      <c r="H560" s="383"/>
      <c r="I560" s="234"/>
      <c r="J560" s="234"/>
      <c r="K560" s="234"/>
      <c r="L560" s="232"/>
      <c r="M560" s="232"/>
      <c r="N560" s="329"/>
      <c r="O560" s="329"/>
      <c r="P560" s="329"/>
      <c r="Q560" s="329"/>
      <c r="R560" s="232"/>
      <c r="S560" s="232"/>
      <c r="T560" s="232"/>
      <c r="U560" s="232"/>
      <c r="V560" s="232"/>
      <c r="W560" s="232"/>
      <c r="X560" s="232"/>
      <c r="Y560" s="232"/>
      <c r="Z560" s="232"/>
      <c r="AA560" s="232"/>
      <c r="AB560" s="232"/>
      <c r="AC560" s="232"/>
      <c r="AD560" s="232"/>
      <c r="AE560" s="232"/>
      <c r="AF560" s="232"/>
      <c r="AG560" s="232"/>
      <c r="AH560" s="232"/>
      <c r="AI560" s="232"/>
      <c r="AJ560" s="374"/>
      <c r="AK560" s="284"/>
      <c r="AL560" s="164"/>
      <c r="AM560" s="284"/>
      <c r="AN560" s="232"/>
      <c r="AO560" s="232"/>
      <c r="AP560" s="232"/>
      <c r="AQ560" s="232"/>
      <c r="AR560" s="232"/>
      <c r="AS560" s="232"/>
      <c r="AU560" s="335"/>
      <c r="AV560" s="72"/>
      <c r="AW560" s="335"/>
      <c r="AX560" s="336"/>
      <c r="AY560" s="152"/>
    </row>
    <row r="561" spans="1:51" s="153" customFormat="1">
      <c r="A561" s="232"/>
      <c r="B561" s="232"/>
      <c r="C561" s="232"/>
      <c r="D561" s="232"/>
      <c r="E561" s="232"/>
      <c r="F561" s="232"/>
      <c r="G561" s="383"/>
      <c r="H561" s="383"/>
      <c r="I561" s="234"/>
      <c r="J561" s="234"/>
      <c r="K561" s="234"/>
      <c r="L561" s="232"/>
      <c r="M561" s="232"/>
      <c r="N561" s="329"/>
      <c r="O561" s="329"/>
      <c r="P561" s="329"/>
      <c r="Q561" s="329"/>
      <c r="R561" s="232"/>
      <c r="S561" s="232"/>
      <c r="T561" s="232"/>
      <c r="U561" s="232"/>
      <c r="V561" s="232"/>
      <c r="W561" s="232"/>
      <c r="X561" s="232"/>
      <c r="Y561" s="232"/>
      <c r="Z561" s="232"/>
      <c r="AA561" s="232"/>
      <c r="AB561" s="232"/>
      <c r="AC561" s="232"/>
      <c r="AD561" s="232"/>
      <c r="AE561" s="232"/>
      <c r="AF561" s="232"/>
      <c r="AG561" s="232"/>
      <c r="AH561" s="232"/>
      <c r="AI561" s="232"/>
      <c r="AJ561" s="374"/>
      <c r="AK561" s="284"/>
      <c r="AL561" s="164"/>
      <c r="AM561" s="284"/>
      <c r="AN561" s="232"/>
      <c r="AO561" s="232"/>
      <c r="AP561" s="232"/>
      <c r="AQ561" s="232"/>
      <c r="AR561" s="232"/>
      <c r="AS561" s="232"/>
      <c r="AU561" s="335"/>
      <c r="AV561" s="72"/>
      <c r="AW561" s="335"/>
      <c r="AX561" s="336"/>
      <c r="AY561" s="152"/>
    </row>
    <row r="562" spans="1:51" s="153" customFormat="1">
      <c r="A562" s="232"/>
      <c r="B562" s="232"/>
      <c r="C562" s="232"/>
      <c r="D562" s="232"/>
      <c r="E562" s="232"/>
      <c r="F562" s="232"/>
      <c r="G562" s="383"/>
      <c r="H562" s="383"/>
      <c r="I562" s="234"/>
      <c r="J562" s="234"/>
      <c r="K562" s="234"/>
      <c r="L562" s="232"/>
      <c r="M562" s="232"/>
      <c r="N562" s="329"/>
      <c r="O562" s="329"/>
      <c r="P562" s="329"/>
      <c r="Q562" s="329"/>
      <c r="R562" s="232"/>
      <c r="S562" s="232"/>
      <c r="T562" s="232"/>
      <c r="U562" s="232"/>
      <c r="V562" s="232"/>
      <c r="W562" s="232"/>
      <c r="X562" s="232"/>
      <c r="Y562" s="232"/>
      <c r="Z562" s="232"/>
      <c r="AA562" s="232"/>
      <c r="AB562" s="232"/>
      <c r="AC562" s="232"/>
      <c r="AD562" s="232"/>
      <c r="AE562" s="232"/>
      <c r="AF562" s="232"/>
      <c r="AG562" s="232"/>
      <c r="AH562" s="232"/>
      <c r="AI562" s="232"/>
      <c r="AJ562" s="374"/>
      <c r="AK562" s="284"/>
      <c r="AL562" s="164"/>
      <c r="AM562" s="284"/>
      <c r="AN562" s="232"/>
      <c r="AO562" s="232"/>
      <c r="AP562" s="232"/>
      <c r="AQ562" s="232"/>
      <c r="AR562" s="232"/>
      <c r="AS562" s="232"/>
      <c r="AU562" s="335"/>
      <c r="AV562" s="72"/>
      <c r="AW562" s="335"/>
      <c r="AX562" s="336"/>
      <c r="AY562" s="152"/>
    </row>
    <row r="563" spans="1:51" s="153" customFormat="1">
      <c r="A563" s="232"/>
      <c r="B563" s="232"/>
      <c r="C563" s="232"/>
      <c r="D563" s="232"/>
      <c r="E563" s="232"/>
      <c r="F563" s="232"/>
      <c r="G563" s="383"/>
      <c r="H563" s="383"/>
      <c r="I563" s="234"/>
      <c r="J563" s="234"/>
      <c r="K563" s="234"/>
      <c r="L563" s="232"/>
      <c r="M563" s="232"/>
      <c r="N563" s="329"/>
      <c r="O563" s="329"/>
      <c r="P563" s="329"/>
      <c r="Q563" s="329"/>
      <c r="R563" s="232"/>
      <c r="S563" s="232"/>
      <c r="T563" s="232"/>
      <c r="U563" s="232"/>
      <c r="V563" s="232"/>
      <c r="W563" s="232"/>
      <c r="X563" s="232"/>
      <c r="Y563" s="232"/>
      <c r="Z563" s="232"/>
      <c r="AA563" s="232"/>
      <c r="AB563" s="232"/>
      <c r="AC563" s="232"/>
      <c r="AD563" s="232"/>
      <c r="AE563" s="232"/>
      <c r="AF563" s="232"/>
      <c r="AG563" s="232"/>
      <c r="AH563" s="232"/>
      <c r="AI563" s="232"/>
      <c r="AJ563" s="374"/>
      <c r="AK563" s="284"/>
      <c r="AL563" s="164"/>
      <c r="AM563" s="284"/>
      <c r="AN563" s="232"/>
      <c r="AO563" s="232"/>
      <c r="AP563" s="232"/>
      <c r="AQ563" s="232"/>
      <c r="AR563" s="232"/>
      <c r="AS563" s="232"/>
      <c r="AU563" s="335"/>
      <c r="AV563" s="72"/>
      <c r="AW563" s="335"/>
      <c r="AX563" s="336"/>
      <c r="AY563" s="152"/>
    </row>
    <row r="564" spans="1:51" s="153" customFormat="1">
      <c r="A564" s="232"/>
      <c r="B564" s="232"/>
      <c r="C564" s="232"/>
      <c r="D564" s="232"/>
      <c r="E564" s="232"/>
      <c r="F564" s="232"/>
      <c r="G564" s="383"/>
      <c r="H564" s="383"/>
      <c r="I564" s="234"/>
      <c r="J564" s="234"/>
      <c r="K564" s="234"/>
      <c r="L564" s="232"/>
      <c r="M564" s="232"/>
      <c r="N564" s="329"/>
      <c r="O564" s="329"/>
      <c r="P564" s="329"/>
      <c r="Q564" s="329"/>
      <c r="R564" s="232"/>
      <c r="S564" s="232"/>
      <c r="T564" s="232"/>
      <c r="U564" s="232"/>
      <c r="V564" s="232"/>
      <c r="W564" s="232"/>
      <c r="X564" s="232"/>
      <c r="Y564" s="232"/>
      <c r="Z564" s="232"/>
      <c r="AA564" s="232"/>
      <c r="AB564" s="232"/>
      <c r="AC564" s="232"/>
      <c r="AD564" s="232"/>
      <c r="AE564" s="232"/>
      <c r="AF564" s="232"/>
      <c r="AG564" s="232"/>
      <c r="AH564" s="232"/>
      <c r="AI564" s="232"/>
      <c r="AJ564" s="374"/>
      <c r="AK564" s="284"/>
      <c r="AL564" s="164"/>
      <c r="AM564" s="284"/>
      <c r="AN564" s="232"/>
      <c r="AO564" s="232"/>
      <c r="AP564" s="232"/>
      <c r="AQ564" s="232"/>
      <c r="AR564" s="232"/>
      <c r="AS564" s="232"/>
      <c r="AU564" s="335"/>
      <c r="AV564" s="72"/>
      <c r="AW564" s="335"/>
      <c r="AX564" s="336"/>
      <c r="AY564" s="152"/>
    </row>
    <row r="565" spans="1:51" s="153" customFormat="1">
      <c r="A565" s="232"/>
      <c r="B565" s="232"/>
      <c r="C565" s="232"/>
      <c r="D565" s="232"/>
      <c r="E565" s="232"/>
      <c r="F565" s="232"/>
      <c r="G565" s="383"/>
      <c r="H565" s="383"/>
      <c r="I565" s="234"/>
      <c r="J565" s="234"/>
      <c r="K565" s="234"/>
      <c r="L565" s="232"/>
      <c r="M565" s="232"/>
      <c r="N565" s="329"/>
      <c r="O565" s="329"/>
      <c r="P565" s="329"/>
      <c r="Q565" s="329"/>
      <c r="R565" s="232"/>
      <c r="S565" s="232"/>
      <c r="T565" s="232"/>
      <c r="U565" s="232"/>
      <c r="V565" s="232"/>
      <c r="W565" s="232"/>
      <c r="X565" s="232"/>
      <c r="Y565" s="232"/>
      <c r="Z565" s="232"/>
      <c r="AA565" s="232"/>
      <c r="AB565" s="232"/>
      <c r="AC565" s="232"/>
      <c r="AD565" s="232"/>
      <c r="AE565" s="232"/>
      <c r="AF565" s="232"/>
      <c r="AG565" s="232"/>
      <c r="AH565" s="232"/>
      <c r="AI565" s="232"/>
      <c r="AJ565" s="374"/>
      <c r="AK565" s="284"/>
      <c r="AL565" s="164"/>
      <c r="AM565" s="284"/>
      <c r="AN565" s="232"/>
      <c r="AO565" s="232"/>
      <c r="AP565" s="232"/>
      <c r="AQ565" s="232"/>
      <c r="AR565" s="232"/>
      <c r="AS565" s="232"/>
      <c r="AU565" s="335"/>
      <c r="AV565" s="72"/>
      <c r="AW565" s="335"/>
      <c r="AX565" s="336"/>
      <c r="AY565" s="152"/>
    </row>
    <row r="566" spans="1:51" s="153" customFormat="1">
      <c r="A566" s="232"/>
      <c r="B566" s="232"/>
      <c r="C566" s="232"/>
      <c r="D566" s="232"/>
      <c r="E566" s="232"/>
      <c r="F566" s="232"/>
      <c r="G566" s="383"/>
      <c r="H566" s="383"/>
      <c r="I566" s="234"/>
      <c r="J566" s="234"/>
      <c r="K566" s="234"/>
      <c r="L566" s="232"/>
      <c r="M566" s="232"/>
      <c r="N566" s="329"/>
      <c r="O566" s="329"/>
      <c r="P566" s="329"/>
      <c r="Q566" s="329"/>
      <c r="R566" s="232"/>
      <c r="S566" s="232"/>
      <c r="T566" s="232"/>
      <c r="U566" s="232"/>
      <c r="V566" s="232"/>
      <c r="W566" s="232"/>
      <c r="X566" s="232"/>
      <c r="Y566" s="232"/>
      <c r="Z566" s="232"/>
      <c r="AA566" s="232"/>
      <c r="AB566" s="232"/>
      <c r="AC566" s="232"/>
      <c r="AD566" s="232"/>
      <c r="AE566" s="232"/>
      <c r="AF566" s="232"/>
      <c r="AG566" s="232"/>
      <c r="AH566" s="232"/>
      <c r="AI566" s="232"/>
      <c r="AJ566" s="374"/>
      <c r="AK566" s="284"/>
      <c r="AL566" s="164"/>
      <c r="AM566" s="284"/>
      <c r="AN566" s="232"/>
      <c r="AO566" s="232"/>
      <c r="AP566" s="232"/>
      <c r="AQ566" s="232"/>
      <c r="AR566" s="232"/>
      <c r="AS566" s="232"/>
      <c r="AU566" s="335"/>
      <c r="AV566" s="72"/>
      <c r="AW566" s="335"/>
      <c r="AX566" s="336"/>
      <c r="AY566" s="152"/>
    </row>
    <row r="567" spans="1:51" s="153" customFormat="1">
      <c r="A567" s="232"/>
      <c r="B567" s="232"/>
      <c r="C567" s="232"/>
      <c r="D567" s="232"/>
      <c r="E567" s="232"/>
      <c r="F567" s="232"/>
      <c r="G567" s="383"/>
      <c r="H567" s="383"/>
      <c r="I567" s="234"/>
      <c r="J567" s="234"/>
      <c r="K567" s="234"/>
      <c r="L567" s="232"/>
      <c r="M567" s="232"/>
      <c r="N567" s="329"/>
      <c r="O567" s="329"/>
      <c r="P567" s="329"/>
      <c r="Q567" s="329"/>
      <c r="R567" s="232"/>
      <c r="S567" s="232"/>
      <c r="T567" s="232"/>
      <c r="U567" s="232"/>
      <c r="V567" s="232"/>
      <c r="W567" s="232"/>
      <c r="X567" s="232"/>
      <c r="Y567" s="232"/>
      <c r="Z567" s="232"/>
      <c r="AA567" s="232"/>
      <c r="AB567" s="232"/>
      <c r="AC567" s="232"/>
      <c r="AD567" s="232"/>
      <c r="AE567" s="232"/>
      <c r="AF567" s="232"/>
      <c r="AG567" s="232"/>
      <c r="AH567" s="232"/>
      <c r="AI567" s="232"/>
      <c r="AJ567" s="374"/>
      <c r="AK567" s="284"/>
      <c r="AL567" s="164"/>
      <c r="AM567" s="284"/>
      <c r="AN567" s="232"/>
      <c r="AO567" s="232"/>
      <c r="AP567" s="232"/>
      <c r="AQ567" s="232"/>
      <c r="AR567" s="232"/>
      <c r="AS567" s="232"/>
      <c r="AU567" s="335"/>
      <c r="AV567" s="72"/>
      <c r="AW567" s="335"/>
      <c r="AX567" s="336"/>
      <c r="AY567" s="152"/>
    </row>
    <row r="568" spans="1:51" s="153" customFormat="1">
      <c r="A568" s="232"/>
      <c r="B568" s="232"/>
      <c r="C568" s="232"/>
      <c r="D568" s="232"/>
      <c r="E568" s="232"/>
      <c r="F568" s="232"/>
      <c r="G568" s="383"/>
      <c r="H568" s="383"/>
      <c r="I568" s="234"/>
      <c r="J568" s="234"/>
      <c r="K568" s="234"/>
      <c r="L568" s="232"/>
      <c r="M568" s="232"/>
      <c r="N568" s="329"/>
      <c r="O568" s="329"/>
      <c r="P568" s="329"/>
      <c r="Q568" s="329"/>
      <c r="R568" s="232"/>
      <c r="S568" s="232"/>
      <c r="T568" s="232"/>
      <c r="U568" s="232"/>
      <c r="V568" s="232"/>
      <c r="W568" s="232"/>
      <c r="X568" s="232"/>
      <c r="Y568" s="232"/>
      <c r="Z568" s="232"/>
      <c r="AA568" s="232"/>
      <c r="AB568" s="232"/>
      <c r="AC568" s="232"/>
      <c r="AD568" s="232"/>
      <c r="AE568" s="232"/>
      <c r="AF568" s="232"/>
      <c r="AG568" s="232"/>
      <c r="AH568" s="232"/>
      <c r="AI568" s="232"/>
      <c r="AJ568" s="374"/>
      <c r="AK568" s="284"/>
      <c r="AL568" s="164"/>
      <c r="AM568" s="284"/>
      <c r="AN568" s="232"/>
      <c r="AO568" s="232"/>
      <c r="AP568" s="232"/>
      <c r="AQ568" s="232"/>
      <c r="AR568" s="232"/>
      <c r="AS568" s="232"/>
      <c r="AU568" s="335"/>
      <c r="AV568" s="72"/>
      <c r="AW568" s="335"/>
      <c r="AX568" s="336"/>
      <c r="AY568" s="152"/>
    </row>
    <row r="569" spans="1:51" s="153" customFormat="1">
      <c r="A569" s="232"/>
      <c r="B569" s="232"/>
      <c r="C569" s="232"/>
      <c r="D569" s="232"/>
      <c r="E569" s="232"/>
      <c r="F569" s="232"/>
      <c r="G569" s="383"/>
      <c r="H569" s="383"/>
      <c r="I569" s="234"/>
      <c r="J569" s="234"/>
      <c r="K569" s="234"/>
      <c r="L569" s="232"/>
      <c r="M569" s="232"/>
      <c r="N569" s="329"/>
      <c r="O569" s="329"/>
      <c r="P569" s="329"/>
      <c r="Q569" s="329"/>
      <c r="R569" s="232"/>
      <c r="S569" s="232"/>
      <c r="T569" s="232"/>
      <c r="U569" s="232"/>
      <c r="V569" s="232"/>
      <c r="W569" s="232"/>
      <c r="X569" s="232"/>
      <c r="Y569" s="232"/>
      <c r="Z569" s="232"/>
      <c r="AA569" s="232"/>
      <c r="AB569" s="232"/>
      <c r="AC569" s="232"/>
      <c r="AD569" s="232"/>
      <c r="AE569" s="232"/>
      <c r="AF569" s="232"/>
      <c r="AG569" s="232"/>
      <c r="AH569" s="232"/>
      <c r="AI569" s="232"/>
      <c r="AJ569" s="374"/>
      <c r="AK569" s="284"/>
      <c r="AL569" s="164"/>
      <c r="AM569" s="284"/>
      <c r="AN569" s="232"/>
      <c r="AO569" s="232"/>
      <c r="AP569" s="232"/>
      <c r="AQ569" s="232"/>
      <c r="AR569" s="232"/>
      <c r="AS569" s="232"/>
      <c r="AU569" s="335"/>
      <c r="AV569" s="72"/>
      <c r="AW569" s="335"/>
      <c r="AX569" s="336"/>
      <c r="AY569" s="152"/>
    </row>
    <row r="570" spans="1:51" s="153" customFormat="1">
      <c r="A570" s="232"/>
      <c r="B570" s="232"/>
      <c r="C570" s="232"/>
      <c r="D570" s="232"/>
      <c r="E570" s="232"/>
      <c r="F570" s="232"/>
      <c r="G570" s="383"/>
      <c r="H570" s="383"/>
      <c r="I570" s="234"/>
      <c r="J570" s="234"/>
      <c r="K570" s="234"/>
      <c r="L570" s="232"/>
      <c r="M570" s="232"/>
      <c r="N570" s="329"/>
      <c r="O570" s="329"/>
      <c r="P570" s="329"/>
      <c r="Q570" s="329"/>
      <c r="R570" s="232"/>
      <c r="S570" s="232"/>
      <c r="T570" s="232"/>
      <c r="U570" s="232"/>
      <c r="V570" s="232"/>
      <c r="W570" s="232"/>
      <c r="X570" s="232"/>
      <c r="Y570" s="232"/>
      <c r="Z570" s="232"/>
      <c r="AA570" s="232"/>
      <c r="AB570" s="232"/>
      <c r="AC570" s="232"/>
      <c r="AD570" s="232"/>
      <c r="AE570" s="232"/>
      <c r="AF570" s="232"/>
      <c r="AG570" s="232"/>
      <c r="AH570" s="232"/>
      <c r="AI570" s="232"/>
      <c r="AJ570" s="374"/>
      <c r="AK570" s="284"/>
      <c r="AL570" s="164"/>
      <c r="AM570" s="284"/>
      <c r="AN570" s="232"/>
      <c r="AO570" s="232"/>
      <c r="AP570" s="232"/>
      <c r="AQ570" s="232"/>
      <c r="AR570" s="232"/>
      <c r="AS570" s="232"/>
      <c r="AU570" s="335"/>
      <c r="AV570" s="72"/>
      <c r="AW570" s="335"/>
      <c r="AX570" s="336"/>
      <c r="AY570" s="152"/>
    </row>
    <row r="571" spans="1:51" s="153" customFormat="1">
      <c r="A571" s="232"/>
      <c r="B571" s="232"/>
      <c r="C571" s="232"/>
      <c r="D571" s="232"/>
      <c r="E571" s="232"/>
      <c r="F571" s="232"/>
      <c r="G571" s="383"/>
      <c r="H571" s="383"/>
      <c r="I571" s="234"/>
      <c r="J571" s="234"/>
      <c r="K571" s="234"/>
      <c r="L571" s="232"/>
      <c r="M571" s="232"/>
      <c r="N571" s="329"/>
      <c r="O571" s="329"/>
      <c r="P571" s="329"/>
      <c r="Q571" s="329"/>
      <c r="R571" s="232"/>
      <c r="S571" s="232"/>
      <c r="T571" s="232"/>
      <c r="U571" s="232"/>
      <c r="V571" s="232"/>
      <c r="W571" s="232"/>
      <c r="X571" s="232"/>
      <c r="Y571" s="232"/>
      <c r="Z571" s="232"/>
      <c r="AA571" s="232"/>
      <c r="AB571" s="232"/>
      <c r="AC571" s="232"/>
      <c r="AD571" s="232"/>
      <c r="AE571" s="232"/>
      <c r="AF571" s="232"/>
      <c r="AG571" s="232"/>
      <c r="AH571" s="232"/>
      <c r="AI571" s="232"/>
      <c r="AJ571" s="374"/>
      <c r="AK571" s="284"/>
      <c r="AL571" s="164"/>
      <c r="AM571" s="284"/>
      <c r="AN571" s="232"/>
      <c r="AO571" s="232"/>
      <c r="AP571" s="232"/>
      <c r="AQ571" s="232"/>
      <c r="AR571" s="232"/>
      <c r="AS571" s="232"/>
      <c r="AU571" s="335"/>
      <c r="AV571" s="72"/>
      <c r="AW571" s="335"/>
      <c r="AX571" s="336"/>
      <c r="AY571" s="152"/>
    </row>
    <row r="572" spans="1:51" s="153" customFormat="1">
      <c r="A572" s="232"/>
      <c r="B572" s="232"/>
      <c r="C572" s="232"/>
      <c r="D572" s="232"/>
      <c r="E572" s="232"/>
      <c r="F572" s="232"/>
      <c r="G572" s="383"/>
      <c r="H572" s="383"/>
      <c r="I572" s="234"/>
      <c r="J572" s="234"/>
      <c r="K572" s="234"/>
      <c r="L572" s="232"/>
      <c r="M572" s="232"/>
      <c r="N572" s="329"/>
      <c r="O572" s="329"/>
      <c r="P572" s="329"/>
      <c r="Q572" s="329"/>
      <c r="R572" s="232"/>
      <c r="S572" s="232"/>
      <c r="T572" s="232"/>
      <c r="U572" s="232"/>
      <c r="V572" s="232"/>
      <c r="W572" s="232"/>
      <c r="X572" s="232"/>
      <c r="Y572" s="232"/>
      <c r="Z572" s="232"/>
      <c r="AA572" s="232"/>
      <c r="AB572" s="232"/>
      <c r="AC572" s="232"/>
      <c r="AD572" s="232"/>
      <c r="AE572" s="232"/>
      <c r="AF572" s="232"/>
      <c r="AG572" s="232"/>
      <c r="AH572" s="232"/>
      <c r="AI572" s="232"/>
      <c r="AJ572" s="374"/>
      <c r="AK572" s="284"/>
      <c r="AL572" s="164"/>
      <c r="AM572" s="284"/>
      <c r="AN572" s="232"/>
      <c r="AO572" s="232"/>
      <c r="AP572" s="232"/>
      <c r="AQ572" s="232"/>
      <c r="AR572" s="232"/>
      <c r="AS572" s="232"/>
      <c r="AU572" s="335"/>
      <c r="AV572" s="72"/>
      <c r="AW572" s="335"/>
      <c r="AX572" s="336"/>
      <c r="AY572" s="152"/>
    </row>
    <row r="573" spans="1:51" s="153" customFormat="1">
      <c r="A573" s="232"/>
      <c r="B573" s="232"/>
      <c r="C573" s="232"/>
      <c r="D573" s="232"/>
      <c r="E573" s="232"/>
      <c r="F573" s="232"/>
      <c r="G573" s="383"/>
      <c r="H573" s="383"/>
      <c r="I573" s="234"/>
      <c r="J573" s="234"/>
      <c r="K573" s="234"/>
      <c r="L573" s="232"/>
      <c r="M573" s="232"/>
      <c r="N573" s="329"/>
      <c r="O573" s="329"/>
      <c r="P573" s="329"/>
      <c r="Q573" s="329"/>
      <c r="R573" s="232"/>
      <c r="S573" s="232"/>
      <c r="T573" s="232"/>
      <c r="U573" s="232"/>
      <c r="V573" s="232"/>
      <c r="W573" s="232"/>
      <c r="X573" s="232"/>
      <c r="Y573" s="232"/>
      <c r="Z573" s="232"/>
      <c r="AA573" s="232"/>
      <c r="AB573" s="232"/>
      <c r="AC573" s="232"/>
      <c r="AD573" s="232"/>
      <c r="AE573" s="232"/>
      <c r="AF573" s="232"/>
      <c r="AG573" s="232"/>
      <c r="AH573" s="232"/>
      <c r="AI573" s="232"/>
      <c r="AJ573" s="374"/>
      <c r="AK573" s="284"/>
      <c r="AL573" s="164"/>
      <c r="AM573" s="284"/>
      <c r="AN573" s="232"/>
      <c r="AO573" s="232"/>
      <c r="AP573" s="232"/>
      <c r="AQ573" s="232"/>
      <c r="AR573" s="232"/>
      <c r="AS573" s="232"/>
      <c r="AU573" s="335"/>
      <c r="AV573" s="72"/>
      <c r="AW573" s="335"/>
      <c r="AX573" s="336"/>
      <c r="AY573" s="152"/>
    </row>
    <row r="574" spans="1:51" s="3" customFormat="1">
      <c r="A574" s="632" t="s">
        <v>0</v>
      </c>
      <c r="B574" s="632" t="s">
        <v>1</v>
      </c>
      <c r="C574" s="632"/>
      <c r="D574" s="632"/>
      <c r="E574" s="632"/>
      <c r="F574" s="632" t="s">
        <v>3</v>
      </c>
      <c r="G574" s="632" t="s">
        <v>4</v>
      </c>
      <c r="H574" s="637" t="s">
        <v>229</v>
      </c>
      <c r="I574" s="638"/>
      <c r="J574" s="638"/>
      <c r="K574" s="638"/>
      <c r="L574" s="638"/>
      <c r="M574" s="638"/>
      <c r="N574" s="638"/>
      <c r="O574" s="638"/>
      <c r="P574" s="638"/>
      <c r="Q574" s="638"/>
      <c r="R574" s="638"/>
      <c r="S574" s="638"/>
      <c r="T574" s="638"/>
      <c r="U574" s="638"/>
      <c r="V574" s="638"/>
      <c r="W574" s="638"/>
      <c r="X574" s="638"/>
      <c r="Y574" s="638"/>
      <c r="Z574" s="638"/>
      <c r="AA574" s="638"/>
      <c r="AB574" s="638"/>
      <c r="AC574" s="638"/>
      <c r="AD574" s="638"/>
      <c r="AE574" s="638"/>
      <c r="AF574" s="638"/>
      <c r="AG574" s="638"/>
      <c r="AH574" s="639"/>
      <c r="AI574" s="632" t="s">
        <v>11</v>
      </c>
      <c r="AJ574" s="375"/>
      <c r="AK574" s="284" t="e">
        <f t="shared" ref="AK574" si="243">H574+K574+N574+Q574+T574+W574+Z574+AC574+AF574</f>
        <v>#VALUE!</v>
      </c>
      <c r="AL574" s="164" t="e">
        <f t="shared" ref="AL574:AL577" si="244">AK574=G574</f>
        <v>#VALUE!</v>
      </c>
      <c r="AM574" s="284" t="e">
        <f t="shared" ref="AM574:AM578" si="245">G574-AK574</f>
        <v>#VALUE!</v>
      </c>
      <c r="AN574" s="311"/>
      <c r="AO574" s="311"/>
      <c r="AP574" s="311"/>
      <c r="AQ574" s="311"/>
      <c r="AR574" s="311"/>
      <c r="AS574" s="311"/>
      <c r="AT574" s="152"/>
      <c r="AW574" s="96">
        <f t="shared" ref="AW574" si="246">I574+L574+O574+R574+U574+X574</f>
        <v>0</v>
      </c>
      <c r="AX574" s="118" t="e">
        <f t="shared" ref="AX574" si="247">H574+K574+N574+Q574+T574+W574</f>
        <v>#VALUE!</v>
      </c>
      <c r="AY574" s="152" t="e">
        <f t="shared" ref="AY574:AY577" si="248">G574=AX574</f>
        <v>#VALUE!</v>
      </c>
    </row>
    <row r="575" spans="1:51" s="3" customFormat="1">
      <c r="A575" s="633"/>
      <c r="B575" s="633"/>
      <c r="C575" s="633"/>
      <c r="D575" s="633"/>
      <c r="E575" s="633"/>
      <c r="F575" s="633"/>
      <c r="G575" s="633"/>
      <c r="H575" s="634" t="s">
        <v>5</v>
      </c>
      <c r="I575" s="635"/>
      <c r="J575" s="636"/>
      <c r="K575" s="634" t="s">
        <v>6</v>
      </c>
      <c r="L575" s="635"/>
      <c r="M575" s="636"/>
      <c r="N575" s="634" t="s">
        <v>7</v>
      </c>
      <c r="O575" s="635"/>
      <c r="P575" s="636"/>
      <c r="Q575" s="634" t="s">
        <v>8</v>
      </c>
      <c r="R575" s="635"/>
      <c r="S575" s="636"/>
      <c r="T575" s="634" t="s">
        <v>9</v>
      </c>
      <c r="U575" s="635"/>
      <c r="V575" s="636"/>
      <c r="W575" s="637" t="s">
        <v>10</v>
      </c>
      <c r="X575" s="638"/>
      <c r="Y575" s="639"/>
      <c r="Z575" s="637" t="s">
        <v>240</v>
      </c>
      <c r="AA575" s="638"/>
      <c r="AB575" s="639"/>
      <c r="AC575" s="637" t="s">
        <v>241</v>
      </c>
      <c r="AD575" s="638"/>
      <c r="AE575" s="639"/>
      <c r="AF575" s="637" t="s">
        <v>246</v>
      </c>
      <c r="AG575" s="638"/>
      <c r="AH575" s="639"/>
      <c r="AI575" s="633"/>
      <c r="AJ575" s="375"/>
      <c r="AK575" s="284" t="e">
        <f>H575+K575+N575+Q575+T575+#REF!+#REF!+#REF!+AF575</f>
        <v>#VALUE!</v>
      </c>
      <c r="AL575" s="164" t="e">
        <f t="shared" si="244"/>
        <v>#VALUE!</v>
      </c>
      <c r="AM575" s="284" t="e">
        <f t="shared" si="245"/>
        <v>#VALUE!</v>
      </c>
      <c r="AN575" s="311"/>
      <c r="AO575" s="311"/>
      <c r="AP575" s="311"/>
      <c r="AQ575" s="311"/>
      <c r="AR575" s="311"/>
      <c r="AS575" s="311"/>
      <c r="AT575" s="152"/>
      <c r="AW575" s="96" t="e">
        <f>I575+L575+O575+R575+U575+W575</f>
        <v>#VALUE!</v>
      </c>
      <c r="AX575" s="118" t="e">
        <f>H575+K575+N575+Q575+T575+#REF!</f>
        <v>#VALUE!</v>
      </c>
      <c r="AY575" s="152" t="e">
        <f t="shared" si="248"/>
        <v>#VALUE!</v>
      </c>
    </row>
    <row r="576" spans="1:51">
      <c r="A576" s="142"/>
      <c r="B576" s="143"/>
      <c r="C576" s="144"/>
      <c r="D576" s="144"/>
      <c r="E576" s="145"/>
      <c r="F576" s="146"/>
      <c r="G576" s="146"/>
      <c r="H576" s="402" t="s">
        <v>237</v>
      </c>
      <c r="I576" s="141" t="s">
        <v>238</v>
      </c>
      <c r="J576" s="403" t="s">
        <v>235</v>
      </c>
      <c r="K576" s="402" t="s">
        <v>237</v>
      </c>
      <c r="L576" s="141" t="s">
        <v>238</v>
      </c>
      <c r="M576" s="403" t="s">
        <v>235</v>
      </c>
      <c r="N576" s="402" t="s">
        <v>237</v>
      </c>
      <c r="O576" s="141" t="s">
        <v>238</v>
      </c>
      <c r="P576" s="403" t="s">
        <v>235</v>
      </c>
      <c r="Q576" s="402" t="s">
        <v>237</v>
      </c>
      <c r="R576" s="141" t="s">
        <v>238</v>
      </c>
      <c r="S576" s="403" t="s">
        <v>235</v>
      </c>
      <c r="T576" s="402" t="s">
        <v>237</v>
      </c>
      <c r="U576" s="141" t="s">
        <v>238</v>
      </c>
      <c r="V576" s="403" t="s">
        <v>235</v>
      </c>
      <c r="W576" s="402" t="s">
        <v>237</v>
      </c>
      <c r="X576" s="141" t="s">
        <v>238</v>
      </c>
      <c r="Y576" s="403" t="s">
        <v>235</v>
      </c>
      <c r="Z576" s="402" t="s">
        <v>237</v>
      </c>
      <c r="AA576" s="141" t="s">
        <v>238</v>
      </c>
      <c r="AB576" s="403" t="s">
        <v>235</v>
      </c>
      <c r="AC576" s="402" t="s">
        <v>237</v>
      </c>
      <c r="AD576" s="141" t="s">
        <v>238</v>
      </c>
      <c r="AE576" s="403" t="s">
        <v>235</v>
      </c>
      <c r="AF576" s="402" t="s">
        <v>237</v>
      </c>
      <c r="AG576" s="141" t="s">
        <v>238</v>
      </c>
      <c r="AH576" s="403" t="s">
        <v>235</v>
      </c>
      <c r="AI576" s="146"/>
      <c r="AJ576" s="376"/>
      <c r="AK576" s="284" t="e">
        <f t="shared" ref="AK576:AK577" si="249">H576+K576+N576+Q576+T576+W576+Z576+AC576+AF576</f>
        <v>#VALUE!</v>
      </c>
      <c r="AL576" s="164" t="e">
        <f t="shared" si="244"/>
        <v>#VALUE!</v>
      </c>
      <c r="AM576" s="284" t="e">
        <f t="shared" si="245"/>
        <v>#VALUE!</v>
      </c>
      <c r="AN576" s="278"/>
      <c r="AO576" s="278"/>
      <c r="AP576" s="278"/>
      <c r="AQ576" s="278"/>
      <c r="AR576" s="278"/>
      <c r="AS576" s="278"/>
      <c r="AW576" s="96" t="e">
        <f t="shared" ref="AW576:AW577" si="250">I576+L576+O576+R576+U576+X576</f>
        <v>#VALUE!</v>
      </c>
      <c r="AX576" s="118" t="e">
        <f t="shared" ref="AX576:AX577" si="251">H576+K576+N576+Q576+T576+W576</f>
        <v>#VALUE!</v>
      </c>
      <c r="AY576" s="152" t="e">
        <f t="shared" si="248"/>
        <v>#VALUE!</v>
      </c>
    </row>
    <row r="577" spans="1:51">
      <c r="A577" s="147"/>
      <c r="B577" s="148"/>
      <c r="C577" s="149"/>
      <c r="D577" s="149"/>
      <c r="E577" s="150"/>
      <c r="F577" s="151"/>
      <c r="G577" s="151"/>
      <c r="H577" s="151"/>
      <c r="I577" s="151"/>
      <c r="J577" s="151"/>
      <c r="K577" s="151"/>
      <c r="L577" s="151"/>
      <c r="M577" s="151"/>
      <c r="N577" s="151"/>
      <c r="O577" s="151"/>
      <c r="P577" s="151"/>
      <c r="Q577" s="151"/>
      <c r="R577" s="151"/>
      <c r="S577" s="151"/>
      <c r="T577" s="151"/>
      <c r="U577" s="151"/>
      <c r="V577" s="151"/>
      <c r="W577" s="151"/>
      <c r="X577" s="151"/>
      <c r="Y577" s="151"/>
      <c r="Z577" s="151"/>
      <c r="AA577" s="151"/>
      <c r="AB577" s="151"/>
      <c r="AC577" s="151"/>
      <c r="AD577" s="151"/>
      <c r="AE577" s="151"/>
      <c r="AF577" s="151"/>
      <c r="AG577" s="151"/>
      <c r="AH577" s="151"/>
      <c r="AI577" s="151"/>
      <c r="AJ577" s="376"/>
      <c r="AK577" s="284">
        <f t="shared" si="249"/>
        <v>0</v>
      </c>
      <c r="AL577" s="164" t="b">
        <f t="shared" si="244"/>
        <v>1</v>
      </c>
      <c r="AM577" s="284">
        <f t="shared" si="245"/>
        <v>0</v>
      </c>
      <c r="AN577" s="278"/>
      <c r="AO577" s="278"/>
      <c r="AP577" s="278"/>
      <c r="AQ577" s="278"/>
      <c r="AR577" s="278"/>
      <c r="AS577" s="278"/>
      <c r="AV577" s="42" t="b">
        <f t="shared" ref="AV577" si="252">G577=AU577</f>
        <v>1</v>
      </c>
      <c r="AW577" s="96">
        <f t="shared" si="250"/>
        <v>0</v>
      </c>
      <c r="AX577" s="118">
        <f t="shared" si="251"/>
        <v>0</v>
      </c>
      <c r="AY577" s="152" t="b">
        <f t="shared" si="248"/>
        <v>1</v>
      </c>
    </row>
    <row r="578" spans="1:51" s="95" customFormat="1">
      <c r="A578" s="18">
        <v>7</v>
      </c>
      <c r="B578" s="653" t="s">
        <v>222</v>
      </c>
      <c r="C578" s="654"/>
      <c r="D578" s="654"/>
      <c r="E578" s="655"/>
      <c r="F578" s="98">
        <v>16</v>
      </c>
      <c r="G578" s="99" t="e">
        <f>G579</f>
        <v>#REF!</v>
      </c>
      <c r="H578" s="99" t="e">
        <f t="shared" ref="H578:AH578" si="253">H579</f>
        <v>#REF!</v>
      </c>
      <c r="I578" s="99" t="e">
        <f t="shared" si="253"/>
        <v>#REF!</v>
      </c>
      <c r="J578" s="99" t="e">
        <f t="shared" si="253"/>
        <v>#REF!</v>
      </c>
      <c r="K578" s="99">
        <f t="shared" si="253"/>
        <v>23399850</v>
      </c>
      <c r="L578" s="99" t="e">
        <f t="shared" si="253"/>
        <v>#REF!</v>
      </c>
      <c r="M578" s="99" t="e">
        <f t="shared" si="253"/>
        <v>#REF!</v>
      </c>
      <c r="N578" s="99">
        <f t="shared" si="253"/>
        <v>0</v>
      </c>
      <c r="O578" s="99">
        <f t="shared" si="253"/>
        <v>0</v>
      </c>
      <c r="P578" s="99">
        <f t="shared" si="253"/>
        <v>0</v>
      </c>
      <c r="Q578" s="99">
        <f t="shared" si="253"/>
        <v>0</v>
      </c>
      <c r="R578" s="99">
        <f t="shared" si="253"/>
        <v>0</v>
      </c>
      <c r="S578" s="99">
        <f t="shared" si="253"/>
        <v>0</v>
      </c>
      <c r="T578" s="99">
        <f t="shared" si="253"/>
        <v>0</v>
      </c>
      <c r="U578" s="99">
        <f t="shared" si="253"/>
        <v>0</v>
      </c>
      <c r="V578" s="99">
        <f t="shared" si="253"/>
        <v>0</v>
      </c>
      <c r="W578" s="99">
        <f t="shared" si="253"/>
        <v>0</v>
      </c>
      <c r="X578" s="99">
        <f t="shared" si="253"/>
        <v>0</v>
      </c>
      <c r="Y578" s="99">
        <f t="shared" si="253"/>
        <v>0</v>
      </c>
      <c r="Z578" s="99">
        <f t="shared" si="253"/>
        <v>23175150</v>
      </c>
      <c r="AA578" s="99">
        <f t="shared" si="253"/>
        <v>0</v>
      </c>
      <c r="AB578" s="99">
        <f t="shared" si="253"/>
        <v>23175150</v>
      </c>
      <c r="AC578" s="99">
        <f t="shared" si="253"/>
        <v>0</v>
      </c>
      <c r="AD578" s="99">
        <f t="shared" si="253"/>
        <v>0</v>
      </c>
      <c r="AE578" s="99">
        <f t="shared" si="253"/>
        <v>0</v>
      </c>
      <c r="AF578" s="99">
        <f t="shared" si="253"/>
        <v>0</v>
      </c>
      <c r="AG578" s="99">
        <f t="shared" si="253"/>
        <v>0</v>
      </c>
      <c r="AH578" s="99">
        <f t="shared" si="253"/>
        <v>0</v>
      </c>
      <c r="AI578" s="18"/>
      <c r="AJ578" s="373"/>
      <c r="AK578" s="284" t="e">
        <f t="shared" si="232"/>
        <v>#REF!</v>
      </c>
      <c r="AL578" s="164" t="e">
        <f t="shared" si="218"/>
        <v>#REF!</v>
      </c>
      <c r="AM578" s="284" t="e">
        <f t="shared" si="245"/>
        <v>#REF!</v>
      </c>
      <c r="AN578" s="221"/>
      <c r="AO578" s="221"/>
      <c r="AP578" s="221"/>
      <c r="AQ578" s="221"/>
      <c r="AR578" s="221"/>
      <c r="AS578" s="221"/>
      <c r="AT578" s="152"/>
      <c r="AU578" s="100" t="e">
        <f t="shared" si="202"/>
        <v>#REF!</v>
      </c>
      <c r="AV578" s="101" t="e">
        <f t="shared" si="205"/>
        <v>#REF!</v>
      </c>
      <c r="AW578" s="96" t="e">
        <f t="shared" si="241"/>
        <v>#REF!</v>
      </c>
      <c r="AX578" s="118" t="e">
        <f t="shared" si="242"/>
        <v>#REF!</v>
      </c>
      <c r="AY578" s="152" t="e">
        <f t="shared" si="240"/>
        <v>#REF!</v>
      </c>
    </row>
    <row r="579" spans="1:51" s="122" customFormat="1">
      <c r="A579" s="93"/>
      <c r="B579" s="108" t="s">
        <v>22</v>
      </c>
      <c r="C579" s="630" t="s">
        <v>223</v>
      </c>
      <c r="D579" s="630"/>
      <c r="E579" s="631"/>
      <c r="F579" s="125">
        <v>16001</v>
      </c>
      <c r="G579" s="121" t="e">
        <f>G580+G583</f>
        <v>#REF!</v>
      </c>
      <c r="H579" s="121" t="e">
        <f t="shared" ref="H579:AH579" si="254">H580+H583</f>
        <v>#REF!</v>
      </c>
      <c r="I579" s="121" t="e">
        <f t="shared" si="254"/>
        <v>#REF!</v>
      </c>
      <c r="J579" s="121" t="e">
        <f t="shared" si="254"/>
        <v>#REF!</v>
      </c>
      <c r="K579" s="121">
        <f t="shared" si="254"/>
        <v>23399850</v>
      </c>
      <c r="L579" s="121" t="e">
        <f t="shared" si="254"/>
        <v>#REF!</v>
      </c>
      <c r="M579" s="121" t="e">
        <f t="shared" si="254"/>
        <v>#REF!</v>
      </c>
      <c r="N579" s="121">
        <f t="shared" si="254"/>
        <v>0</v>
      </c>
      <c r="O579" s="121">
        <f t="shared" si="254"/>
        <v>0</v>
      </c>
      <c r="P579" s="121">
        <f t="shared" si="254"/>
        <v>0</v>
      </c>
      <c r="Q579" s="121">
        <f t="shared" si="254"/>
        <v>0</v>
      </c>
      <c r="R579" s="121">
        <f t="shared" si="254"/>
        <v>0</v>
      </c>
      <c r="S579" s="121">
        <f t="shared" si="254"/>
        <v>0</v>
      </c>
      <c r="T579" s="121">
        <f t="shared" si="254"/>
        <v>0</v>
      </c>
      <c r="U579" s="121">
        <f t="shared" si="254"/>
        <v>0</v>
      </c>
      <c r="V579" s="121">
        <f t="shared" si="254"/>
        <v>0</v>
      </c>
      <c r="W579" s="121">
        <f t="shared" si="254"/>
        <v>0</v>
      </c>
      <c r="X579" s="121">
        <f t="shared" si="254"/>
        <v>0</v>
      </c>
      <c r="Y579" s="121">
        <f t="shared" si="254"/>
        <v>0</v>
      </c>
      <c r="Z579" s="121">
        <f t="shared" si="254"/>
        <v>23175150</v>
      </c>
      <c r="AA579" s="121">
        <f t="shared" si="254"/>
        <v>0</v>
      </c>
      <c r="AB579" s="121">
        <f t="shared" si="254"/>
        <v>23175150</v>
      </c>
      <c r="AC579" s="121">
        <f t="shared" si="254"/>
        <v>0</v>
      </c>
      <c r="AD579" s="121">
        <f t="shared" si="254"/>
        <v>0</v>
      </c>
      <c r="AE579" s="121">
        <f t="shared" si="254"/>
        <v>0</v>
      </c>
      <c r="AF579" s="121">
        <f t="shared" si="254"/>
        <v>0</v>
      </c>
      <c r="AG579" s="121">
        <f t="shared" si="254"/>
        <v>0</v>
      </c>
      <c r="AH579" s="121">
        <f t="shared" si="254"/>
        <v>0</v>
      </c>
      <c r="AI579" s="93"/>
      <c r="AJ579" s="372"/>
      <c r="AK579" s="284" t="e">
        <f>H579+K579+N579+Q579+T579+W579+Z579+AC579+AF579</f>
        <v>#REF!</v>
      </c>
      <c r="AL579" s="164" t="e">
        <f t="shared" si="218"/>
        <v>#REF!</v>
      </c>
      <c r="AM579" s="284" t="e">
        <f>G579-AK579</f>
        <v>#REF!</v>
      </c>
      <c r="AN579" s="164"/>
      <c r="AO579" s="164"/>
      <c r="AP579" s="164"/>
      <c r="AQ579" s="164"/>
      <c r="AR579" s="164"/>
      <c r="AS579" s="164"/>
      <c r="AT579" s="80"/>
      <c r="AU579" s="111" t="e">
        <f t="shared" si="202"/>
        <v>#REF!</v>
      </c>
      <c r="AV579" s="112" t="e">
        <f t="shared" si="205"/>
        <v>#REF!</v>
      </c>
      <c r="AW579" s="96" t="e">
        <f t="shared" si="241"/>
        <v>#REF!</v>
      </c>
      <c r="AX579" s="118" t="e">
        <f t="shared" si="242"/>
        <v>#REF!</v>
      </c>
      <c r="AY579" s="152" t="e">
        <f t="shared" si="240"/>
        <v>#REF!</v>
      </c>
    </row>
    <row r="580" spans="1:51" s="80" customFormat="1">
      <c r="A580" s="81"/>
      <c r="B580" s="338"/>
      <c r="C580" s="339"/>
      <c r="D580" s="647" t="s">
        <v>14</v>
      </c>
      <c r="E580" s="648"/>
      <c r="F580" s="81" t="s">
        <v>131</v>
      </c>
      <c r="G580" s="89">
        <f>SUM(G581:G582)</f>
        <v>2175000</v>
      </c>
      <c r="H580" s="89" t="e">
        <f t="shared" ref="H580:J580" si="255">SUM(H581:H582)</f>
        <v>#REF!</v>
      </c>
      <c r="I580" s="89">
        <f t="shared" si="255"/>
        <v>0</v>
      </c>
      <c r="J580" s="89" t="e">
        <f t="shared" si="255"/>
        <v>#REF!</v>
      </c>
      <c r="K580" s="89">
        <f>SUM(K581:K582)</f>
        <v>0</v>
      </c>
      <c r="L580" s="89">
        <f t="shared" ref="L580:AH580" si="256">SUM(L581:L582)</f>
        <v>0</v>
      </c>
      <c r="M580" s="89">
        <f t="shared" si="256"/>
        <v>0</v>
      </c>
      <c r="N580" s="89">
        <f t="shared" si="256"/>
        <v>0</v>
      </c>
      <c r="O580" s="89">
        <f t="shared" si="256"/>
        <v>0</v>
      </c>
      <c r="P580" s="89">
        <f t="shared" si="256"/>
        <v>0</v>
      </c>
      <c r="Q580" s="89">
        <f t="shared" si="256"/>
        <v>0</v>
      </c>
      <c r="R580" s="89">
        <f t="shared" si="256"/>
        <v>0</v>
      </c>
      <c r="S580" s="89">
        <f t="shared" si="256"/>
        <v>0</v>
      </c>
      <c r="T580" s="89">
        <f t="shared" si="256"/>
        <v>0</v>
      </c>
      <c r="U580" s="89">
        <f t="shared" si="256"/>
        <v>0</v>
      </c>
      <c r="V580" s="89">
        <f t="shared" si="256"/>
        <v>0</v>
      </c>
      <c r="W580" s="89">
        <f t="shared" si="256"/>
        <v>0</v>
      </c>
      <c r="X580" s="89">
        <f t="shared" si="256"/>
        <v>0</v>
      </c>
      <c r="Y580" s="89">
        <f t="shared" si="256"/>
        <v>0</v>
      </c>
      <c r="Z580" s="89">
        <f t="shared" si="256"/>
        <v>2175000</v>
      </c>
      <c r="AA580" s="89">
        <f t="shared" si="256"/>
        <v>0</v>
      </c>
      <c r="AB580" s="89">
        <f>SUM(AB581:AB582)</f>
        <v>2175000</v>
      </c>
      <c r="AC580" s="89">
        <f t="shared" si="256"/>
        <v>0</v>
      </c>
      <c r="AD580" s="89">
        <f t="shared" si="256"/>
        <v>0</v>
      </c>
      <c r="AE580" s="89">
        <f t="shared" si="256"/>
        <v>0</v>
      </c>
      <c r="AF580" s="89">
        <f t="shared" si="256"/>
        <v>0</v>
      </c>
      <c r="AG580" s="89">
        <f t="shared" si="256"/>
        <v>0</v>
      </c>
      <c r="AH580" s="89">
        <f t="shared" si="256"/>
        <v>0</v>
      </c>
      <c r="AI580" s="81"/>
      <c r="AJ580" s="372"/>
      <c r="AK580" s="284" t="e">
        <f t="shared" si="232"/>
        <v>#REF!</v>
      </c>
      <c r="AL580" s="164" t="e">
        <f t="shared" si="218"/>
        <v>#REF!</v>
      </c>
      <c r="AM580" s="284" t="e">
        <f t="shared" ref="AM580:AM591" si="257">G580-AK580</f>
        <v>#REF!</v>
      </c>
      <c r="AN580" s="164"/>
      <c r="AO580" s="164"/>
      <c r="AP580" s="164"/>
      <c r="AQ580" s="164"/>
      <c r="AR580" s="164"/>
      <c r="AS580" s="164"/>
      <c r="AU580" s="335" t="e">
        <f t="shared" si="202"/>
        <v>#REF!</v>
      </c>
      <c r="AV580" s="72" t="e">
        <f t="shared" si="205"/>
        <v>#REF!</v>
      </c>
      <c r="AW580" s="335">
        <f t="shared" si="241"/>
        <v>0</v>
      </c>
      <c r="AX580" s="336" t="e">
        <f t="shared" si="242"/>
        <v>#REF!</v>
      </c>
      <c r="AY580" s="152" t="e">
        <f t="shared" si="240"/>
        <v>#REF!</v>
      </c>
    </row>
    <row r="581" spans="1:51" s="153" customFormat="1">
      <c r="A581" s="71"/>
      <c r="B581" s="333"/>
      <c r="C581" s="334"/>
      <c r="D581" s="334"/>
      <c r="E581" s="88" t="s">
        <v>47</v>
      </c>
      <c r="F581" s="71" t="s">
        <v>48</v>
      </c>
      <c r="G581" s="90">
        <v>0</v>
      </c>
      <c r="H581" s="90" t="e">
        <f>#REF!</f>
        <v>#REF!</v>
      </c>
      <c r="I581" s="71"/>
      <c r="J581" s="103" t="e">
        <f>H581-I581</f>
        <v>#REF!</v>
      </c>
      <c r="K581" s="103">
        <v>0</v>
      </c>
      <c r="L581" s="103"/>
      <c r="M581" s="103">
        <f>K581-L581</f>
        <v>0</v>
      </c>
      <c r="N581" s="103"/>
      <c r="O581" s="71"/>
      <c r="P581" s="71"/>
      <c r="Q581" s="71"/>
      <c r="R581" s="71"/>
      <c r="S581" s="71"/>
      <c r="T581" s="71"/>
      <c r="U581" s="71"/>
      <c r="V581" s="71"/>
      <c r="W581" s="71"/>
      <c r="X581" s="71"/>
      <c r="Y581" s="71"/>
      <c r="Z581" s="71"/>
      <c r="AA581" s="71"/>
      <c r="AB581" s="71"/>
      <c r="AC581" s="71"/>
      <c r="AD581" s="71"/>
      <c r="AE581" s="71"/>
      <c r="AF581" s="71"/>
      <c r="AG581" s="71"/>
      <c r="AH581" s="71"/>
      <c r="AI581" s="71"/>
      <c r="AJ581" s="374"/>
      <c r="AK581" s="284" t="e">
        <f t="shared" si="232"/>
        <v>#REF!</v>
      </c>
      <c r="AL581" s="164" t="e">
        <f t="shared" si="218"/>
        <v>#REF!</v>
      </c>
      <c r="AM581" s="284" t="e">
        <f t="shared" si="257"/>
        <v>#REF!</v>
      </c>
      <c r="AN581" s="232"/>
      <c r="AO581" s="232"/>
      <c r="AP581" s="232"/>
      <c r="AQ581" s="232"/>
      <c r="AR581" s="232"/>
      <c r="AS581" s="232"/>
      <c r="AU581" s="335" t="e">
        <f t="shared" si="202"/>
        <v>#REF!</v>
      </c>
      <c r="AV581" s="72" t="e">
        <f t="shared" si="205"/>
        <v>#REF!</v>
      </c>
      <c r="AW581" s="335">
        <f t="shared" si="241"/>
        <v>0</v>
      </c>
      <c r="AX581" s="336" t="e">
        <f t="shared" si="242"/>
        <v>#REF!</v>
      </c>
      <c r="AY581" s="152" t="e">
        <f t="shared" si="240"/>
        <v>#REF!</v>
      </c>
    </row>
    <row r="582" spans="1:51" s="153" customFormat="1">
      <c r="A582" s="71"/>
      <c r="B582" s="333"/>
      <c r="C582" s="334"/>
      <c r="D582" s="334"/>
      <c r="E582" s="88" t="s">
        <v>166</v>
      </c>
      <c r="F582" s="71" t="s">
        <v>167</v>
      </c>
      <c r="G582" s="90">
        <v>2175000</v>
      </c>
      <c r="H582" s="90" t="e">
        <f>#REF!</f>
        <v>#REF!</v>
      </c>
      <c r="I582" s="71"/>
      <c r="J582" s="103" t="e">
        <f>H582-I582</f>
        <v>#REF!</v>
      </c>
      <c r="K582" s="103">
        <v>0</v>
      </c>
      <c r="L582" s="103"/>
      <c r="M582" s="103">
        <f>K582-L582</f>
        <v>0</v>
      </c>
      <c r="N582" s="103"/>
      <c r="O582" s="71"/>
      <c r="P582" s="71"/>
      <c r="Q582" s="71"/>
      <c r="R582" s="71"/>
      <c r="S582" s="71"/>
      <c r="T582" s="71"/>
      <c r="U582" s="71"/>
      <c r="V582" s="71"/>
      <c r="W582" s="71"/>
      <c r="X582" s="71"/>
      <c r="Y582" s="71"/>
      <c r="Z582" s="70">
        <v>2175000</v>
      </c>
      <c r="AA582" s="71"/>
      <c r="AB582" s="103">
        <f>Z582-AA582</f>
        <v>2175000</v>
      </c>
      <c r="AC582" s="71"/>
      <c r="AD582" s="71"/>
      <c r="AE582" s="71"/>
      <c r="AF582" s="71"/>
      <c r="AG582" s="71"/>
      <c r="AH582" s="71"/>
      <c r="AI582" s="71"/>
      <c r="AJ582" s="374"/>
      <c r="AK582" s="284" t="e">
        <f t="shared" si="232"/>
        <v>#REF!</v>
      </c>
      <c r="AL582" s="164" t="e">
        <f t="shared" si="218"/>
        <v>#REF!</v>
      </c>
      <c r="AM582" s="284" t="e">
        <f t="shared" si="257"/>
        <v>#REF!</v>
      </c>
      <c r="AN582" s="232"/>
      <c r="AO582" s="232"/>
      <c r="AP582" s="232"/>
      <c r="AQ582" s="232"/>
      <c r="AR582" s="232"/>
      <c r="AS582" s="232"/>
      <c r="AU582" s="335" t="e">
        <f t="shared" si="202"/>
        <v>#REF!</v>
      </c>
      <c r="AV582" s="72" t="e">
        <f t="shared" si="205"/>
        <v>#REF!</v>
      </c>
      <c r="AW582" s="335">
        <f t="shared" si="241"/>
        <v>0</v>
      </c>
      <c r="AX582" s="336" t="e">
        <f t="shared" si="242"/>
        <v>#REF!</v>
      </c>
      <c r="AY582" s="152" t="e">
        <f t="shared" si="240"/>
        <v>#REF!</v>
      </c>
    </row>
    <row r="583" spans="1:51" s="80" customFormat="1">
      <c r="A583" s="81"/>
      <c r="B583" s="338"/>
      <c r="C583" s="339"/>
      <c r="D583" s="647" t="s">
        <v>15</v>
      </c>
      <c r="E583" s="647"/>
      <c r="F583" s="81" t="s">
        <v>130</v>
      </c>
      <c r="G583" s="89" t="e">
        <f>SUM(G584:G590)</f>
        <v>#REF!</v>
      </c>
      <c r="H583" s="89" t="e">
        <f t="shared" ref="H583:L583" si="258">SUM(H584:H590)</f>
        <v>#REF!</v>
      </c>
      <c r="I583" s="89" t="e">
        <f t="shared" si="258"/>
        <v>#REF!</v>
      </c>
      <c r="J583" s="89" t="e">
        <f t="shared" si="258"/>
        <v>#REF!</v>
      </c>
      <c r="K583" s="89">
        <f t="shared" si="258"/>
        <v>23399850</v>
      </c>
      <c r="L583" s="89" t="e">
        <f t="shared" si="258"/>
        <v>#REF!</v>
      </c>
      <c r="M583" s="89" t="e">
        <f>SUM(M584:M590)</f>
        <v>#REF!</v>
      </c>
      <c r="N583" s="89">
        <f t="shared" ref="N583:AH583" si="259">SUM(N584:N590)</f>
        <v>0</v>
      </c>
      <c r="O583" s="89">
        <f t="shared" si="259"/>
        <v>0</v>
      </c>
      <c r="P583" s="89">
        <f t="shared" si="259"/>
        <v>0</v>
      </c>
      <c r="Q583" s="89">
        <f t="shared" si="259"/>
        <v>0</v>
      </c>
      <c r="R583" s="89">
        <f t="shared" si="259"/>
        <v>0</v>
      </c>
      <c r="S583" s="89">
        <f t="shared" si="259"/>
        <v>0</v>
      </c>
      <c r="T583" s="89">
        <f t="shared" si="259"/>
        <v>0</v>
      </c>
      <c r="U583" s="89">
        <f t="shared" si="259"/>
        <v>0</v>
      </c>
      <c r="V583" s="89">
        <f t="shared" si="259"/>
        <v>0</v>
      </c>
      <c r="W583" s="89">
        <f t="shared" si="259"/>
        <v>0</v>
      </c>
      <c r="X583" s="89">
        <f t="shared" si="259"/>
        <v>0</v>
      </c>
      <c r="Y583" s="89">
        <f t="shared" si="259"/>
        <v>0</v>
      </c>
      <c r="Z583" s="89">
        <f t="shared" si="259"/>
        <v>21000150</v>
      </c>
      <c r="AA583" s="89">
        <f t="shared" si="259"/>
        <v>0</v>
      </c>
      <c r="AB583" s="89">
        <f t="shared" si="259"/>
        <v>21000150</v>
      </c>
      <c r="AC583" s="89">
        <f t="shared" si="259"/>
        <v>0</v>
      </c>
      <c r="AD583" s="89">
        <f t="shared" si="259"/>
        <v>0</v>
      </c>
      <c r="AE583" s="89">
        <f t="shared" si="259"/>
        <v>0</v>
      </c>
      <c r="AF583" s="89">
        <f t="shared" si="259"/>
        <v>0</v>
      </c>
      <c r="AG583" s="89">
        <f t="shared" si="259"/>
        <v>0</v>
      </c>
      <c r="AH583" s="89">
        <f t="shared" si="259"/>
        <v>0</v>
      </c>
      <c r="AI583" s="81"/>
      <c r="AJ583" s="372"/>
      <c r="AK583" s="284" t="e">
        <f t="shared" si="232"/>
        <v>#REF!</v>
      </c>
      <c r="AL583" s="164" t="e">
        <f t="shared" si="218"/>
        <v>#REF!</v>
      </c>
      <c r="AM583" s="284" t="e">
        <f t="shared" si="257"/>
        <v>#REF!</v>
      </c>
      <c r="AN583" s="164"/>
      <c r="AO583" s="164"/>
      <c r="AP583" s="164"/>
      <c r="AQ583" s="164"/>
      <c r="AR583" s="164"/>
      <c r="AS583" s="164"/>
      <c r="AU583" s="335" t="e">
        <f t="shared" si="202"/>
        <v>#REF!</v>
      </c>
      <c r="AV583" s="72" t="e">
        <f t="shared" si="205"/>
        <v>#REF!</v>
      </c>
      <c r="AW583" s="335" t="e">
        <f t="shared" si="241"/>
        <v>#REF!</v>
      </c>
      <c r="AX583" s="336" t="e">
        <f t="shared" si="242"/>
        <v>#REF!</v>
      </c>
      <c r="AY583" s="152" t="e">
        <f t="shared" si="240"/>
        <v>#REF!</v>
      </c>
    </row>
    <row r="584" spans="1:51" s="153" customFormat="1">
      <c r="A584" s="71"/>
      <c r="B584" s="333"/>
      <c r="C584" s="334"/>
      <c r="D584" s="334"/>
      <c r="E584" s="88" t="s">
        <v>55</v>
      </c>
      <c r="F584" s="71" t="s">
        <v>56</v>
      </c>
      <c r="G584" s="90" t="e">
        <f>#REF!</f>
        <v>#REF!</v>
      </c>
      <c r="H584" s="90" t="e">
        <f>#REF!</f>
        <v>#REF!</v>
      </c>
      <c r="I584" s="70">
        <v>2500000</v>
      </c>
      <c r="J584" s="70" t="e">
        <f>H584-I584</f>
        <v>#REF!</v>
      </c>
      <c r="K584" s="103">
        <v>1013950</v>
      </c>
      <c r="L584" s="103">
        <v>1013950</v>
      </c>
      <c r="M584" s="103">
        <f t="shared" ref="M584:M590" si="260">K584-L584</f>
        <v>0</v>
      </c>
      <c r="N584" s="103"/>
      <c r="O584" s="70"/>
      <c r="P584" s="70"/>
      <c r="Q584" s="70"/>
      <c r="R584" s="70"/>
      <c r="S584" s="70"/>
      <c r="T584" s="70"/>
      <c r="U584" s="70"/>
      <c r="V584" s="70"/>
      <c r="W584" s="70"/>
      <c r="X584" s="70"/>
      <c r="Y584" s="70"/>
      <c r="Z584" s="70">
        <v>1744150</v>
      </c>
      <c r="AA584" s="70"/>
      <c r="AB584" s="70">
        <f>Z584-AA584</f>
        <v>1744150</v>
      </c>
      <c r="AC584" s="70"/>
      <c r="AD584" s="70"/>
      <c r="AE584" s="70"/>
      <c r="AF584" s="70"/>
      <c r="AG584" s="70"/>
      <c r="AH584" s="70"/>
      <c r="AI584" s="71"/>
      <c r="AJ584" s="374"/>
      <c r="AK584" s="284" t="e">
        <f t="shared" si="232"/>
        <v>#REF!</v>
      </c>
      <c r="AL584" s="164" t="e">
        <f t="shared" si="218"/>
        <v>#REF!</v>
      </c>
      <c r="AM584" s="284" t="e">
        <f t="shared" si="257"/>
        <v>#REF!</v>
      </c>
      <c r="AN584" s="232"/>
      <c r="AO584" s="232"/>
      <c r="AP584" s="232"/>
      <c r="AQ584" s="232"/>
      <c r="AR584" s="232"/>
      <c r="AS584" s="232"/>
      <c r="AU584" s="335" t="e">
        <f t="shared" si="202"/>
        <v>#REF!</v>
      </c>
      <c r="AV584" s="72" t="e">
        <f t="shared" si="205"/>
        <v>#REF!</v>
      </c>
      <c r="AW584" s="335">
        <f t="shared" si="241"/>
        <v>3513950</v>
      </c>
      <c r="AX584" s="336" t="e">
        <f t="shared" si="242"/>
        <v>#REF!</v>
      </c>
      <c r="AY584" s="152" t="e">
        <f t="shared" si="240"/>
        <v>#REF!</v>
      </c>
    </row>
    <row r="585" spans="1:51" s="153" customFormat="1">
      <c r="A585" s="71"/>
      <c r="B585" s="333"/>
      <c r="C585" s="334"/>
      <c r="D585" s="334"/>
      <c r="E585" s="88" t="s">
        <v>16</v>
      </c>
      <c r="F585" s="71" t="s">
        <v>19</v>
      </c>
      <c r="G585" s="90" t="e">
        <f>#REF!</f>
        <v>#REF!</v>
      </c>
      <c r="H585" s="90" t="e">
        <f>#REF!</f>
        <v>#REF!</v>
      </c>
      <c r="I585" s="70" t="e">
        <f>#REF!</f>
        <v>#REF!</v>
      </c>
      <c r="J585" s="70" t="e">
        <f t="shared" ref="J585:J590" si="261">H585-I585</f>
        <v>#REF!</v>
      </c>
      <c r="K585" s="103">
        <v>0</v>
      </c>
      <c r="L585" s="103"/>
      <c r="M585" s="103">
        <f t="shared" si="260"/>
        <v>0</v>
      </c>
      <c r="N585" s="103"/>
      <c r="O585" s="70"/>
      <c r="P585" s="70"/>
      <c r="Q585" s="70"/>
      <c r="R585" s="70"/>
      <c r="S585" s="70"/>
      <c r="T585" s="70"/>
      <c r="U585" s="70"/>
      <c r="V585" s="70"/>
      <c r="W585" s="70"/>
      <c r="X585" s="70"/>
      <c r="Y585" s="70"/>
      <c r="Z585" s="70">
        <v>600000</v>
      </c>
      <c r="AA585" s="70"/>
      <c r="AB585" s="70">
        <f t="shared" ref="AB585:AB590" si="262">Z585-AA585</f>
        <v>600000</v>
      </c>
      <c r="AC585" s="70"/>
      <c r="AD585" s="70"/>
      <c r="AE585" s="70"/>
      <c r="AF585" s="70"/>
      <c r="AG585" s="70"/>
      <c r="AH585" s="70"/>
      <c r="AI585" s="71"/>
      <c r="AJ585" s="374"/>
      <c r="AK585" s="284" t="e">
        <f t="shared" ref="AK585:AK691" si="263">H585+K585+N585+Q585+T585+W585+Z585+AC585+AF585</f>
        <v>#REF!</v>
      </c>
      <c r="AL585" s="164" t="e">
        <f t="shared" si="218"/>
        <v>#REF!</v>
      </c>
      <c r="AM585" s="284" t="e">
        <f t="shared" si="257"/>
        <v>#REF!</v>
      </c>
      <c r="AN585" s="232"/>
      <c r="AO585" s="232"/>
      <c r="AP585" s="232"/>
      <c r="AQ585" s="232"/>
      <c r="AR585" s="232"/>
      <c r="AS585" s="232"/>
      <c r="AU585" s="335" t="e">
        <f t="shared" si="202"/>
        <v>#REF!</v>
      </c>
      <c r="AV585" s="72" t="e">
        <f t="shared" si="205"/>
        <v>#REF!</v>
      </c>
      <c r="AW585" s="335" t="e">
        <f t="shared" si="241"/>
        <v>#REF!</v>
      </c>
      <c r="AX585" s="336" t="e">
        <f t="shared" si="242"/>
        <v>#REF!</v>
      </c>
      <c r="AY585" s="152" t="e">
        <f t="shared" si="240"/>
        <v>#REF!</v>
      </c>
    </row>
    <row r="586" spans="1:51" s="153" customFormat="1">
      <c r="A586" s="71"/>
      <c r="B586" s="333"/>
      <c r="C586" s="334"/>
      <c r="D586" s="334"/>
      <c r="E586" s="88" t="s">
        <v>17</v>
      </c>
      <c r="F586" s="71" t="s">
        <v>18</v>
      </c>
      <c r="G586" s="90" t="e">
        <f>#REF!</f>
        <v>#REF!</v>
      </c>
      <c r="H586" s="90" t="e">
        <f>#REF!</f>
        <v>#REF!</v>
      </c>
      <c r="I586" s="70" t="e">
        <f>#REF!</f>
        <v>#REF!</v>
      </c>
      <c r="J586" s="70" t="e">
        <f t="shared" si="261"/>
        <v>#REF!</v>
      </c>
      <c r="K586" s="103">
        <v>16800000</v>
      </c>
      <c r="L586" s="103" t="e">
        <f>#REF!+2800000+2800000+2800000</f>
        <v>#REF!</v>
      </c>
      <c r="M586" s="103" t="e">
        <f t="shared" si="260"/>
        <v>#REF!</v>
      </c>
      <c r="N586" s="103"/>
      <c r="O586" s="70"/>
      <c r="P586" s="70"/>
      <c r="Q586" s="70"/>
      <c r="R586" s="70"/>
      <c r="S586" s="70"/>
      <c r="T586" s="70"/>
      <c r="U586" s="70"/>
      <c r="V586" s="70"/>
      <c r="W586" s="70"/>
      <c r="X586" s="70"/>
      <c r="Y586" s="70"/>
      <c r="Z586" s="70">
        <v>8400000</v>
      </c>
      <c r="AA586" s="70"/>
      <c r="AB586" s="70">
        <f t="shared" si="262"/>
        <v>8400000</v>
      </c>
      <c r="AC586" s="70"/>
      <c r="AD586" s="70"/>
      <c r="AE586" s="70"/>
      <c r="AF586" s="70"/>
      <c r="AG586" s="70"/>
      <c r="AH586" s="70"/>
      <c r="AI586" s="71"/>
      <c r="AJ586" s="374"/>
      <c r="AK586" s="284" t="e">
        <f t="shared" si="263"/>
        <v>#REF!</v>
      </c>
      <c r="AL586" s="164" t="e">
        <f t="shared" si="218"/>
        <v>#REF!</v>
      </c>
      <c r="AM586" s="284" t="e">
        <f t="shared" si="257"/>
        <v>#REF!</v>
      </c>
      <c r="AN586" s="232"/>
      <c r="AO586" s="232"/>
      <c r="AP586" s="232"/>
      <c r="AQ586" s="232"/>
      <c r="AR586" s="232"/>
      <c r="AS586" s="232"/>
      <c r="AU586" s="335" t="e">
        <f t="shared" si="202"/>
        <v>#REF!</v>
      </c>
      <c r="AV586" s="72" t="e">
        <f t="shared" si="205"/>
        <v>#REF!</v>
      </c>
      <c r="AW586" s="335" t="e">
        <f t="shared" si="241"/>
        <v>#REF!</v>
      </c>
      <c r="AX586" s="336" t="e">
        <f t="shared" si="242"/>
        <v>#REF!</v>
      </c>
      <c r="AY586" s="152" t="e">
        <f t="shared" si="240"/>
        <v>#REF!</v>
      </c>
    </row>
    <row r="587" spans="1:51" s="153" customFormat="1">
      <c r="A587" s="71"/>
      <c r="B587" s="333"/>
      <c r="C587" s="334"/>
      <c r="D587" s="334"/>
      <c r="E587" s="88" t="s">
        <v>59</v>
      </c>
      <c r="F587" s="71" t="s">
        <v>124</v>
      </c>
      <c r="G587" s="90">
        <v>1347000</v>
      </c>
      <c r="H587" s="90" t="e">
        <f>#REF!</f>
        <v>#REF!</v>
      </c>
      <c r="I587" s="70" t="e">
        <f>#REF!</f>
        <v>#REF!</v>
      </c>
      <c r="J587" s="70" t="e">
        <f t="shared" si="261"/>
        <v>#REF!</v>
      </c>
      <c r="K587" s="103">
        <v>123400</v>
      </c>
      <c r="L587" s="103" t="e">
        <f>#REF!</f>
        <v>#REF!</v>
      </c>
      <c r="M587" s="103" t="e">
        <f t="shared" si="260"/>
        <v>#REF!</v>
      </c>
      <c r="N587" s="103"/>
      <c r="O587" s="70"/>
      <c r="P587" s="70"/>
      <c r="Q587" s="70"/>
      <c r="R587" s="70"/>
      <c r="S587" s="70"/>
      <c r="T587" s="70"/>
      <c r="U587" s="70"/>
      <c r="V587" s="70"/>
      <c r="W587" s="70"/>
      <c r="X587" s="70"/>
      <c r="Y587" s="70"/>
      <c r="Z587" s="70">
        <v>1023600</v>
      </c>
      <c r="AA587" s="70"/>
      <c r="AB587" s="70">
        <f t="shared" si="262"/>
        <v>1023600</v>
      </c>
      <c r="AC587" s="70"/>
      <c r="AD587" s="70"/>
      <c r="AE587" s="70"/>
      <c r="AF587" s="70"/>
      <c r="AG587" s="70"/>
      <c r="AH587" s="70"/>
      <c r="AI587" s="71"/>
      <c r="AJ587" s="374"/>
      <c r="AK587" s="284" t="e">
        <f t="shared" si="263"/>
        <v>#REF!</v>
      </c>
      <c r="AL587" s="164" t="e">
        <f t="shared" si="218"/>
        <v>#REF!</v>
      </c>
      <c r="AM587" s="284" t="e">
        <f>G587-AK587</f>
        <v>#REF!</v>
      </c>
      <c r="AN587" s="232"/>
      <c r="AO587" s="232"/>
      <c r="AP587" s="232"/>
      <c r="AQ587" s="232"/>
      <c r="AR587" s="232"/>
      <c r="AS587" s="232"/>
      <c r="AU587" s="335" t="e">
        <f t="shared" si="202"/>
        <v>#REF!</v>
      </c>
      <c r="AV587" s="72" t="e">
        <f t="shared" si="205"/>
        <v>#REF!</v>
      </c>
      <c r="AW587" s="335" t="e">
        <f t="shared" si="241"/>
        <v>#REF!</v>
      </c>
      <c r="AX587" s="336" t="e">
        <f t="shared" si="242"/>
        <v>#REF!</v>
      </c>
      <c r="AY587" s="152" t="e">
        <f t="shared" si="240"/>
        <v>#REF!</v>
      </c>
    </row>
    <row r="588" spans="1:51" s="153" customFormat="1">
      <c r="A588" s="71"/>
      <c r="B588" s="333"/>
      <c r="C588" s="334"/>
      <c r="D588" s="334"/>
      <c r="E588" s="88" t="s">
        <v>125</v>
      </c>
      <c r="F588" s="71" t="s">
        <v>126</v>
      </c>
      <c r="G588" s="90">
        <v>5775000</v>
      </c>
      <c r="H588" s="90" t="e">
        <f>#REF!</f>
        <v>#REF!</v>
      </c>
      <c r="I588" s="70"/>
      <c r="J588" s="70" t="e">
        <f t="shared" si="261"/>
        <v>#REF!</v>
      </c>
      <c r="K588" s="103">
        <v>2437500</v>
      </c>
      <c r="L588" s="103" t="e">
        <f>#REF!+1500000</f>
        <v>#REF!</v>
      </c>
      <c r="M588" s="103" t="e">
        <f t="shared" si="260"/>
        <v>#REF!</v>
      </c>
      <c r="N588" s="103"/>
      <c r="O588" s="70"/>
      <c r="P588" s="70"/>
      <c r="Q588" s="70"/>
      <c r="R588" s="70"/>
      <c r="S588" s="70"/>
      <c r="T588" s="70"/>
      <c r="U588" s="70"/>
      <c r="V588" s="70"/>
      <c r="W588" s="70"/>
      <c r="X588" s="70"/>
      <c r="Y588" s="70"/>
      <c r="Z588" s="70">
        <v>3337500</v>
      </c>
      <c r="AA588" s="70"/>
      <c r="AB588" s="70">
        <f t="shared" si="262"/>
        <v>3337500</v>
      </c>
      <c r="AC588" s="70"/>
      <c r="AD588" s="70"/>
      <c r="AE588" s="70"/>
      <c r="AF588" s="70"/>
      <c r="AG588" s="70"/>
      <c r="AH588" s="70"/>
      <c r="AI588" s="71"/>
      <c r="AJ588" s="374"/>
      <c r="AK588" s="284" t="e">
        <f t="shared" si="263"/>
        <v>#REF!</v>
      </c>
      <c r="AL588" s="164" t="e">
        <f t="shared" si="218"/>
        <v>#REF!</v>
      </c>
      <c r="AM588" s="284" t="e">
        <f t="shared" si="257"/>
        <v>#REF!</v>
      </c>
      <c r="AN588" s="232"/>
      <c r="AO588" s="232"/>
      <c r="AP588" s="232"/>
      <c r="AQ588" s="232"/>
      <c r="AR588" s="232"/>
      <c r="AS588" s="232"/>
      <c r="AU588" s="335" t="e">
        <f t="shared" si="202"/>
        <v>#REF!</v>
      </c>
      <c r="AV588" s="72" t="e">
        <f t="shared" si="205"/>
        <v>#REF!</v>
      </c>
      <c r="AW588" s="335" t="e">
        <f t="shared" si="241"/>
        <v>#REF!</v>
      </c>
      <c r="AX588" s="336" t="e">
        <f t="shared" si="242"/>
        <v>#REF!</v>
      </c>
      <c r="AY588" s="152" t="e">
        <f t="shared" si="240"/>
        <v>#REF!</v>
      </c>
    </row>
    <row r="589" spans="1:51" s="153" customFormat="1">
      <c r="A589" s="71"/>
      <c r="B589" s="333"/>
      <c r="C589" s="334"/>
      <c r="D589" s="334"/>
      <c r="E589" s="88" t="s">
        <v>61</v>
      </c>
      <c r="F589" s="71" t="s">
        <v>62</v>
      </c>
      <c r="G589" s="90">
        <v>7919900</v>
      </c>
      <c r="H589" s="90" t="e">
        <f>#REF!</f>
        <v>#REF!</v>
      </c>
      <c r="I589" s="70"/>
      <c r="J589" s="70" t="e">
        <f t="shared" si="261"/>
        <v>#REF!</v>
      </c>
      <c r="K589" s="103">
        <v>3025000</v>
      </c>
      <c r="L589" s="103" t="e">
        <f>#REF!</f>
        <v>#REF!</v>
      </c>
      <c r="M589" s="103" t="e">
        <f t="shared" si="260"/>
        <v>#REF!</v>
      </c>
      <c r="N589" s="103"/>
      <c r="O589" s="70"/>
      <c r="P589" s="70"/>
      <c r="Q589" s="70"/>
      <c r="R589" s="70"/>
      <c r="S589" s="70"/>
      <c r="T589" s="70"/>
      <c r="U589" s="70"/>
      <c r="V589" s="70"/>
      <c r="W589" s="70"/>
      <c r="X589" s="70"/>
      <c r="Y589" s="70"/>
      <c r="Z589" s="70">
        <v>4894900</v>
      </c>
      <c r="AA589" s="70"/>
      <c r="AB589" s="70">
        <f t="shared" si="262"/>
        <v>4894900</v>
      </c>
      <c r="AC589" s="70"/>
      <c r="AD589" s="70"/>
      <c r="AE589" s="70"/>
      <c r="AF589" s="70"/>
      <c r="AG589" s="70"/>
      <c r="AH589" s="70"/>
      <c r="AI589" s="71"/>
      <c r="AJ589" s="374"/>
      <c r="AK589" s="284" t="e">
        <f t="shared" si="263"/>
        <v>#REF!</v>
      </c>
      <c r="AL589" s="164" t="e">
        <f t="shared" si="218"/>
        <v>#REF!</v>
      </c>
      <c r="AM589" s="284" t="e">
        <f t="shared" si="257"/>
        <v>#REF!</v>
      </c>
      <c r="AN589" s="232"/>
      <c r="AO589" s="232"/>
      <c r="AP589" s="232"/>
      <c r="AQ589" s="232"/>
      <c r="AR589" s="232"/>
      <c r="AS589" s="232"/>
      <c r="AU589" s="335" t="e">
        <f t="shared" si="202"/>
        <v>#REF!</v>
      </c>
      <c r="AV589" s="72" t="e">
        <f t="shared" si="205"/>
        <v>#REF!</v>
      </c>
      <c r="AW589" s="335" t="e">
        <f t="shared" si="241"/>
        <v>#REF!</v>
      </c>
      <c r="AX589" s="336" t="e">
        <f t="shared" si="242"/>
        <v>#REF!</v>
      </c>
      <c r="AY589" s="152" t="e">
        <f t="shared" si="240"/>
        <v>#REF!</v>
      </c>
    </row>
    <row r="590" spans="1:51" s="153" customFormat="1">
      <c r="A590" s="71"/>
      <c r="B590" s="333"/>
      <c r="C590" s="334"/>
      <c r="D590" s="334"/>
      <c r="E590" s="88" t="s">
        <v>20</v>
      </c>
      <c r="F590" s="71" t="s">
        <v>21</v>
      </c>
      <c r="G590" s="90">
        <v>1000000</v>
      </c>
      <c r="H590" s="90" t="e">
        <f>#REF!</f>
        <v>#REF!</v>
      </c>
      <c r="I590" s="71"/>
      <c r="J590" s="70" t="e">
        <f t="shared" si="261"/>
        <v>#REF!</v>
      </c>
      <c r="K590" s="103">
        <v>0</v>
      </c>
      <c r="L590" s="103"/>
      <c r="M590" s="103">
        <f t="shared" si="260"/>
        <v>0</v>
      </c>
      <c r="N590" s="103"/>
      <c r="O590" s="71"/>
      <c r="P590" s="71"/>
      <c r="Q590" s="71"/>
      <c r="R590" s="71"/>
      <c r="S590" s="71"/>
      <c r="T590" s="71"/>
      <c r="U590" s="71"/>
      <c r="V590" s="71"/>
      <c r="W590" s="71"/>
      <c r="X590" s="71"/>
      <c r="Y590" s="71"/>
      <c r="Z590" s="70">
        <v>1000000</v>
      </c>
      <c r="AA590" s="71"/>
      <c r="AB590" s="70">
        <f t="shared" si="262"/>
        <v>1000000</v>
      </c>
      <c r="AC590" s="71"/>
      <c r="AD590" s="71"/>
      <c r="AE590" s="71"/>
      <c r="AF590" s="71"/>
      <c r="AG590" s="71"/>
      <c r="AH590" s="71"/>
      <c r="AI590" s="71"/>
      <c r="AJ590" s="374"/>
      <c r="AK590" s="284" t="e">
        <f t="shared" si="263"/>
        <v>#REF!</v>
      </c>
      <c r="AL590" s="164" t="e">
        <f t="shared" si="218"/>
        <v>#REF!</v>
      </c>
      <c r="AM590" s="284" t="e">
        <f t="shared" si="257"/>
        <v>#REF!</v>
      </c>
      <c r="AN590" s="232"/>
      <c r="AO590" s="232"/>
      <c r="AP590" s="232"/>
      <c r="AQ590" s="232"/>
      <c r="AR590" s="232"/>
      <c r="AS590" s="232"/>
      <c r="AU590" s="335" t="e">
        <f t="shared" si="202"/>
        <v>#REF!</v>
      </c>
      <c r="AV590" s="72" t="e">
        <f t="shared" si="205"/>
        <v>#REF!</v>
      </c>
      <c r="AW590" s="335">
        <f t="shared" si="241"/>
        <v>0</v>
      </c>
      <c r="AX590" s="336" t="e">
        <f t="shared" si="242"/>
        <v>#REF!</v>
      </c>
      <c r="AY590" s="152" t="e">
        <f t="shared" si="240"/>
        <v>#REF!</v>
      </c>
    </row>
    <row r="591" spans="1:51" s="40" customFormat="1">
      <c r="A591" s="34"/>
      <c r="B591" s="35"/>
      <c r="C591" s="36"/>
      <c r="D591" s="36"/>
      <c r="E591" s="37"/>
      <c r="F591" s="71"/>
      <c r="G591" s="69"/>
      <c r="H591" s="69"/>
      <c r="I591" s="70"/>
      <c r="J591" s="70"/>
      <c r="K591" s="70"/>
      <c r="L591" s="70"/>
      <c r="M591" s="70"/>
      <c r="N591" s="70"/>
      <c r="O591" s="39"/>
      <c r="P591" s="39"/>
      <c r="Q591" s="39"/>
      <c r="R591" s="39"/>
      <c r="S591" s="39"/>
      <c r="T591" s="39"/>
      <c r="U591" s="39"/>
      <c r="V591" s="39"/>
      <c r="W591" s="39"/>
      <c r="X591" s="39"/>
      <c r="Y591" s="39"/>
      <c r="Z591" s="39"/>
      <c r="AA591" s="39"/>
      <c r="AB591" s="39"/>
      <c r="AC591" s="39"/>
      <c r="AD591" s="39"/>
      <c r="AE591" s="39"/>
      <c r="AF591" s="39"/>
      <c r="AG591" s="39"/>
      <c r="AH591" s="39"/>
      <c r="AI591" s="38"/>
      <c r="AJ591" s="374"/>
      <c r="AK591" s="284">
        <f t="shared" si="263"/>
        <v>0</v>
      </c>
      <c r="AL591" s="164" t="b">
        <f t="shared" si="218"/>
        <v>1</v>
      </c>
      <c r="AM591" s="314">
        <f t="shared" si="257"/>
        <v>0</v>
      </c>
      <c r="AN591" s="232"/>
      <c r="AO591" s="232"/>
      <c r="AP591" s="232"/>
      <c r="AQ591" s="232"/>
      <c r="AR591" s="232"/>
      <c r="AS591" s="232"/>
      <c r="AT591" s="153"/>
      <c r="AU591" s="41">
        <f t="shared" si="202"/>
        <v>0</v>
      </c>
      <c r="AV591" s="42" t="b">
        <f t="shared" si="205"/>
        <v>1</v>
      </c>
      <c r="AW591" s="96">
        <f t="shared" si="241"/>
        <v>0</v>
      </c>
      <c r="AX591" s="118">
        <f t="shared" si="242"/>
        <v>0</v>
      </c>
      <c r="AY591" s="152" t="b">
        <f t="shared" si="240"/>
        <v>1</v>
      </c>
    </row>
    <row r="592" spans="1:51" s="40" customFormat="1">
      <c r="A592" s="175"/>
      <c r="B592" s="176"/>
      <c r="C592" s="176"/>
      <c r="D592" s="176"/>
      <c r="E592" s="176"/>
      <c r="F592" s="177"/>
      <c r="G592" s="178"/>
      <c r="H592" s="178"/>
      <c r="I592" s="179"/>
      <c r="J592" s="179"/>
      <c r="K592" s="179"/>
      <c r="L592" s="179"/>
      <c r="M592" s="179"/>
      <c r="N592" s="179"/>
      <c r="O592" s="180"/>
      <c r="P592" s="180"/>
      <c r="Q592" s="180"/>
      <c r="R592" s="180"/>
      <c r="S592" s="180"/>
      <c r="T592" s="180"/>
      <c r="U592" s="180"/>
      <c r="V592" s="180"/>
      <c r="W592" s="180"/>
      <c r="X592" s="180"/>
      <c r="Y592" s="180"/>
      <c r="Z592" s="180"/>
      <c r="AA592" s="180"/>
      <c r="AB592" s="180"/>
      <c r="AC592" s="180"/>
      <c r="AD592" s="180"/>
      <c r="AE592" s="180"/>
      <c r="AF592" s="180"/>
      <c r="AG592" s="180"/>
      <c r="AH592" s="180"/>
      <c r="AI592" s="176"/>
      <c r="AJ592" s="374"/>
      <c r="AK592" s="284">
        <f t="shared" si="263"/>
        <v>0</v>
      </c>
      <c r="AL592" s="164" t="b">
        <f t="shared" si="218"/>
        <v>1</v>
      </c>
      <c r="AM592" s="232"/>
      <c r="AN592" s="232"/>
      <c r="AO592" s="232"/>
      <c r="AP592" s="232"/>
      <c r="AQ592" s="232"/>
      <c r="AR592" s="232"/>
      <c r="AS592" s="232"/>
      <c r="AT592" s="153"/>
      <c r="AU592" s="41"/>
      <c r="AV592" s="42"/>
      <c r="AW592" s="96">
        <f t="shared" si="241"/>
        <v>0</v>
      </c>
      <c r="AX592" s="118">
        <f t="shared" si="242"/>
        <v>0</v>
      </c>
      <c r="AY592" s="152" t="b">
        <f t="shared" si="240"/>
        <v>1</v>
      </c>
    </row>
    <row r="593" spans="1:51" s="40" customFormat="1">
      <c r="A593" s="231"/>
      <c r="B593" s="44"/>
      <c r="C593" s="44"/>
      <c r="D593" s="44"/>
      <c r="E593" s="44"/>
      <c r="F593" s="232"/>
      <c r="G593" s="233"/>
      <c r="H593" s="233"/>
      <c r="I593" s="234"/>
      <c r="J593" s="234"/>
      <c r="K593" s="234"/>
      <c r="L593" s="234"/>
      <c r="M593" s="234"/>
      <c r="N593" s="234"/>
      <c r="O593" s="235"/>
      <c r="P593" s="235"/>
      <c r="Q593" s="235"/>
      <c r="R593" s="235"/>
      <c r="S593" s="235"/>
      <c r="T593" s="235"/>
      <c r="U593" s="235"/>
      <c r="V593" s="235"/>
      <c r="W593" s="235"/>
      <c r="X593" s="235"/>
      <c r="Y593" s="235"/>
      <c r="Z593" s="235"/>
      <c r="AA593" s="235"/>
      <c r="AB593" s="235"/>
      <c r="AC593" s="235"/>
      <c r="AD593" s="235"/>
      <c r="AE593" s="235"/>
      <c r="AF593" s="235"/>
      <c r="AG593" s="235"/>
      <c r="AH593" s="235"/>
      <c r="AI593" s="44"/>
      <c r="AJ593" s="374"/>
      <c r="AK593" s="284">
        <f t="shared" si="263"/>
        <v>0</v>
      </c>
      <c r="AL593" s="164" t="b">
        <f t="shared" si="218"/>
        <v>1</v>
      </c>
      <c r="AM593" s="232"/>
      <c r="AN593" s="232"/>
      <c r="AO593" s="232"/>
      <c r="AP593" s="232"/>
      <c r="AQ593" s="232"/>
      <c r="AR593" s="232"/>
      <c r="AS593" s="232"/>
      <c r="AT593" s="153"/>
      <c r="AU593" s="41"/>
      <c r="AV593" s="42"/>
      <c r="AW593" s="96">
        <f t="shared" si="241"/>
        <v>0</v>
      </c>
      <c r="AX593" s="118">
        <f t="shared" si="242"/>
        <v>0</v>
      </c>
      <c r="AY593" s="152" t="b">
        <f t="shared" si="240"/>
        <v>1</v>
      </c>
    </row>
    <row r="594" spans="1:51" s="40" customFormat="1">
      <c r="A594" s="231"/>
      <c r="B594" s="44"/>
      <c r="C594" s="44"/>
      <c r="D594" s="44"/>
      <c r="E594" s="44"/>
      <c r="F594" s="232"/>
      <c r="G594" s="233"/>
      <c r="H594" s="233"/>
      <c r="I594" s="234"/>
      <c r="J594" s="234"/>
      <c r="K594" s="234"/>
      <c r="L594" s="234"/>
      <c r="M594" s="234"/>
      <c r="N594" s="234"/>
      <c r="O594" s="235"/>
      <c r="P594" s="235"/>
      <c r="Q594" s="235"/>
      <c r="R594" s="235"/>
      <c r="S594" s="235"/>
      <c r="T594" s="235"/>
      <c r="U594" s="235"/>
      <c r="V594" s="235"/>
      <c r="W594" s="235"/>
      <c r="X594" s="235"/>
      <c r="Y594" s="235"/>
      <c r="Z594" s="235"/>
      <c r="AA594" s="235"/>
      <c r="AB594" s="235"/>
      <c r="AC594" s="235"/>
      <c r="AD594" s="235"/>
      <c r="AE594" s="235"/>
      <c r="AF594" s="235"/>
      <c r="AG594" s="235"/>
      <c r="AH594" s="235"/>
      <c r="AI594" s="44"/>
      <c r="AJ594" s="374"/>
      <c r="AK594" s="284">
        <f t="shared" si="263"/>
        <v>0</v>
      </c>
      <c r="AL594" s="164" t="b">
        <f t="shared" si="218"/>
        <v>1</v>
      </c>
      <c r="AM594" s="232"/>
      <c r="AN594" s="232"/>
      <c r="AO594" s="232"/>
      <c r="AP594" s="232"/>
      <c r="AQ594" s="232"/>
      <c r="AR594" s="232"/>
      <c r="AS594" s="232"/>
      <c r="AT594" s="153"/>
      <c r="AU594" s="41"/>
      <c r="AV594" s="42"/>
      <c r="AW594" s="96">
        <f t="shared" si="241"/>
        <v>0</v>
      </c>
      <c r="AX594" s="118">
        <f t="shared" si="242"/>
        <v>0</v>
      </c>
      <c r="AY594" s="152" t="b">
        <f t="shared" si="240"/>
        <v>1</v>
      </c>
    </row>
    <row r="595" spans="1:51" s="40" customFormat="1">
      <c r="A595" s="231"/>
      <c r="B595" s="44"/>
      <c r="C595" s="44"/>
      <c r="D595" s="44"/>
      <c r="E595" s="44"/>
      <c r="F595" s="232"/>
      <c r="G595" s="233"/>
      <c r="H595" s="233"/>
      <c r="I595" s="234"/>
      <c r="J595" s="234"/>
      <c r="K595" s="234"/>
      <c r="L595" s="234"/>
      <c r="M595" s="234"/>
      <c r="N595" s="234"/>
      <c r="O595" s="235"/>
      <c r="P595" s="235"/>
      <c r="Q595" s="235"/>
      <c r="R595" s="235"/>
      <c r="S595" s="235"/>
      <c r="T595" s="235"/>
      <c r="U595" s="235"/>
      <c r="V595" s="235"/>
      <c r="W595" s="235"/>
      <c r="X595" s="235"/>
      <c r="Y595" s="235"/>
      <c r="Z595" s="235"/>
      <c r="AA595" s="235"/>
      <c r="AB595" s="235"/>
      <c r="AC595" s="235"/>
      <c r="AD595" s="235"/>
      <c r="AE595" s="235"/>
      <c r="AF595" s="235"/>
      <c r="AG595" s="235"/>
      <c r="AH595" s="235"/>
      <c r="AI595" s="44"/>
      <c r="AJ595" s="374"/>
      <c r="AK595" s="284">
        <f t="shared" si="263"/>
        <v>0</v>
      </c>
      <c r="AL595" s="164" t="b">
        <f t="shared" si="218"/>
        <v>1</v>
      </c>
      <c r="AM595" s="232"/>
      <c r="AN595" s="232"/>
      <c r="AO595" s="232"/>
      <c r="AP595" s="232"/>
      <c r="AQ595" s="232"/>
      <c r="AR595" s="232"/>
      <c r="AS595" s="232"/>
      <c r="AT595" s="153"/>
      <c r="AU595" s="41"/>
      <c r="AV595" s="42"/>
      <c r="AW595" s="96">
        <f t="shared" si="241"/>
        <v>0</v>
      </c>
      <c r="AX595" s="118">
        <f t="shared" si="242"/>
        <v>0</v>
      </c>
      <c r="AY595" s="152" t="b">
        <f t="shared" si="240"/>
        <v>1</v>
      </c>
    </row>
    <row r="596" spans="1:51" s="40" customFormat="1">
      <c r="A596" s="231"/>
      <c r="B596" s="44"/>
      <c r="C596" s="44"/>
      <c r="D596" s="44"/>
      <c r="E596" s="44"/>
      <c r="F596" s="232"/>
      <c r="G596" s="233"/>
      <c r="H596" s="233"/>
      <c r="I596" s="234"/>
      <c r="J596" s="234"/>
      <c r="K596" s="234"/>
      <c r="L596" s="234"/>
      <c r="M596" s="234"/>
      <c r="N596" s="234"/>
      <c r="O596" s="235"/>
      <c r="P596" s="235"/>
      <c r="Q596" s="235"/>
      <c r="R596" s="235"/>
      <c r="S596" s="235"/>
      <c r="T596" s="235"/>
      <c r="U596" s="235"/>
      <c r="V596" s="235"/>
      <c r="W596" s="235"/>
      <c r="X596" s="235"/>
      <c r="Y596" s="235"/>
      <c r="Z596" s="235"/>
      <c r="AA596" s="235"/>
      <c r="AB596" s="235"/>
      <c r="AC596" s="235"/>
      <c r="AD596" s="235"/>
      <c r="AE596" s="235"/>
      <c r="AF596" s="235"/>
      <c r="AG596" s="235"/>
      <c r="AH596" s="235"/>
      <c r="AI596" s="44"/>
      <c r="AJ596" s="374"/>
      <c r="AK596" s="284">
        <f t="shared" si="263"/>
        <v>0</v>
      </c>
      <c r="AL596" s="164" t="b">
        <f t="shared" si="218"/>
        <v>1</v>
      </c>
      <c r="AM596" s="232"/>
      <c r="AN596" s="232"/>
      <c r="AO596" s="232"/>
      <c r="AP596" s="232"/>
      <c r="AQ596" s="232"/>
      <c r="AR596" s="232"/>
      <c r="AS596" s="232"/>
      <c r="AT596" s="153"/>
      <c r="AU596" s="41"/>
      <c r="AV596" s="42"/>
      <c r="AW596" s="96"/>
      <c r="AX596" s="118"/>
      <c r="AY596" s="152"/>
    </row>
    <row r="597" spans="1:51" s="40" customFormat="1">
      <c r="A597" s="231"/>
      <c r="B597" s="44"/>
      <c r="C597" s="44"/>
      <c r="D597" s="44"/>
      <c r="E597" s="44"/>
      <c r="F597" s="232"/>
      <c r="G597" s="233"/>
      <c r="H597" s="233"/>
      <c r="I597" s="234"/>
      <c r="J597" s="234"/>
      <c r="K597" s="234"/>
      <c r="L597" s="234"/>
      <c r="M597" s="234"/>
      <c r="N597" s="234"/>
      <c r="O597" s="235"/>
      <c r="P597" s="235"/>
      <c r="Q597" s="235"/>
      <c r="R597" s="235"/>
      <c r="S597" s="235"/>
      <c r="T597" s="235"/>
      <c r="U597" s="235"/>
      <c r="V597" s="235"/>
      <c r="W597" s="235"/>
      <c r="X597" s="235"/>
      <c r="Y597" s="235"/>
      <c r="Z597" s="235"/>
      <c r="AA597" s="235"/>
      <c r="AB597" s="235"/>
      <c r="AC597" s="235"/>
      <c r="AD597" s="235"/>
      <c r="AE597" s="235"/>
      <c r="AF597" s="235"/>
      <c r="AG597" s="235"/>
      <c r="AH597" s="235"/>
      <c r="AI597" s="44"/>
      <c r="AJ597" s="374"/>
      <c r="AK597" s="284">
        <f t="shared" si="263"/>
        <v>0</v>
      </c>
      <c r="AL597" s="164" t="b">
        <f t="shared" si="218"/>
        <v>1</v>
      </c>
      <c r="AM597" s="232"/>
      <c r="AN597" s="232"/>
      <c r="AO597" s="232"/>
      <c r="AP597" s="232"/>
      <c r="AQ597" s="232"/>
      <c r="AR597" s="232"/>
      <c r="AS597" s="232"/>
      <c r="AT597" s="153"/>
      <c r="AU597" s="41"/>
      <c r="AV597" s="42"/>
      <c r="AW597" s="96"/>
      <c r="AX597" s="118"/>
      <c r="AY597" s="152"/>
    </row>
    <row r="598" spans="1:51" s="40" customFormat="1">
      <c r="A598" s="231"/>
      <c r="B598" s="44"/>
      <c r="C598" s="44"/>
      <c r="D598" s="44"/>
      <c r="E598" s="44"/>
      <c r="F598" s="232"/>
      <c r="G598" s="233"/>
      <c r="H598" s="233"/>
      <c r="I598" s="234"/>
      <c r="J598" s="234"/>
      <c r="K598" s="234"/>
      <c r="L598" s="234"/>
      <c r="M598" s="234"/>
      <c r="N598" s="234"/>
      <c r="O598" s="235"/>
      <c r="P598" s="235"/>
      <c r="Q598" s="235"/>
      <c r="R598" s="235"/>
      <c r="S598" s="235"/>
      <c r="T598" s="235"/>
      <c r="U598" s="235"/>
      <c r="V598" s="235"/>
      <c r="W598" s="235"/>
      <c r="X598" s="235"/>
      <c r="Y598" s="235"/>
      <c r="Z598" s="235"/>
      <c r="AA598" s="235"/>
      <c r="AB598" s="235"/>
      <c r="AC598" s="235"/>
      <c r="AD598" s="235"/>
      <c r="AE598" s="235"/>
      <c r="AF598" s="235"/>
      <c r="AG598" s="235"/>
      <c r="AH598" s="235"/>
      <c r="AI598" s="44"/>
      <c r="AJ598" s="374"/>
      <c r="AK598" s="284">
        <f t="shared" si="263"/>
        <v>0</v>
      </c>
      <c r="AL598" s="164" t="b">
        <f t="shared" si="218"/>
        <v>1</v>
      </c>
      <c r="AM598" s="232"/>
      <c r="AN598" s="232"/>
      <c r="AO598" s="232"/>
      <c r="AP598" s="232"/>
      <c r="AQ598" s="232"/>
      <c r="AR598" s="232"/>
      <c r="AS598" s="232"/>
      <c r="AT598" s="153"/>
      <c r="AU598" s="41"/>
      <c r="AV598" s="42"/>
      <c r="AW598" s="96"/>
      <c r="AX598" s="118"/>
      <c r="AY598" s="152"/>
    </row>
    <row r="599" spans="1:51" s="40" customFormat="1">
      <c r="A599" s="231"/>
      <c r="B599" s="44"/>
      <c r="C599" s="44"/>
      <c r="D599" s="44"/>
      <c r="E599" s="44"/>
      <c r="F599" s="232"/>
      <c r="G599" s="233"/>
      <c r="H599" s="233"/>
      <c r="I599" s="234"/>
      <c r="J599" s="234"/>
      <c r="K599" s="234"/>
      <c r="L599" s="234"/>
      <c r="M599" s="234"/>
      <c r="N599" s="234"/>
      <c r="O599" s="235"/>
      <c r="P599" s="235"/>
      <c r="Q599" s="235"/>
      <c r="R599" s="235"/>
      <c r="S599" s="235"/>
      <c r="T599" s="235"/>
      <c r="U599" s="235"/>
      <c r="V599" s="235"/>
      <c r="W599" s="235"/>
      <c r="X599" s="235"/>
      <c r="Y599" s="235"/>
      <c r="Z599" s="235"/>
      <c r="AA599" s="235"/>
      <c r="AB599" s="235"/>
      <c r="AC599" s="235"/>
      <c r="AD599" s="235"/>
      <c r="AE599" s="235"/>
      <c r="AF599" s="235"/>
      <c r="AG599" s="235"/>
      <c r="AH599" s="235"/>
      <c r="AI599" s="44"/>
      <c r="AJ599" s="374"/>
      <c r="AK599" s="284">
        <f t="shared" si="263"/>
        <v>0</v>
      </c>
      <c r="AL599" s="164" t="b">
        <f t="shared" si="218"/>
        <v>1</v>
      </c>
      <c r="AM599" s="232"/>
      <c r="AN599" s="232"/>
      <c r="AO599" s="232"/>
      <c r="AP599" s="232"/>
      <c r="AQ599" s="232"/>
      <c r="AR599" s="232"/>
      <c r="AS599" s="232"/>
      <c r="AT599" s="153"/>
      <c r="AU599" s="41"/>
      <c r="AV599" s="42"/>
      <c r="AW599" s="96"/>
      <c r="AX599" s="118"/>
      <c r="AY599" s="152"/>
    </row>
    <row r="600" spans="1:51" s="40" customFormat="1">
      <c r="A600" s="231"/>
      <c r="B600" s="44"/>
      <c r="C600" s="44"/>
      <c r="D600" s="44"/>
      <c r="E600" s="44"/>
      <c r="F600" s="232"/>
      <c r="G600" s="233"/>
      <c r="H600" s="233"/>
      <c r="I600" s="234"/>
      <c r="J600" s="234"/>
      <c r="K600" s="234"/>
      <c r="L600" s="234"/>
      <c r="M600" s="234"/>
      <c r="N600" s="234"/>
      <c r="O600" s="235"/>
      <c r="P600" s="235"/>
      <c r="Q600" s="235"/>
      <c r="R600" s="235"/>
      <c r="S600" s="235"/>
      <c r="T600" s="235"/>
      <c r="U600" s="235"/>
      <c r="V600" s="235"/>
      <c r="W600" s="235"/>
      <c r="X600" s="235"/>
      <c r="Y600" s="235"/>
      <c r="Z600" s="235"/>
      <c r="AA600" s="235"/>
      <c r="AB600" s="235"/>
      <c r="AC600" s="235"/>
      <c r="AD600" s="235"/>
      <c r="AE600" s="235"/>
      <c r="AF600" s="235"/>
      <c r="AG600" s="235"/>
      <c r="AH600" s="235"/>
      <c r="AI600" s="44"/>
      <c r="AJ600" s="374"/>
      <c r="AK600" s="284">
        <f t="shared" si="263"/>
        <v>0</v>
      </c>
      <c r="AL600" s="164" t="b">
        <f t="shared" si="218"/>
        <v>1</v>
      </c>
      <c r="AM600" s="232"/>
      <c r="AN600" s="232"/>
      <c r="AO600" s="232"/>
      <c r="AP600" s="232"/>
      <c r="AQ600" s="232"/>
      <c r="AR600" s="232"/>
      <c r="AS600" s="232"/>
      <c r="AT600" s="153"/>
      <c r="AU600" s="41"/>
      <c r="AV600" s="42"/>
      <c r="AW600" s="96"/>
      <c r="AX600" s="118"/>
      <c r="AY600" s="152"/>
    </row>
    <row r="601" spans="1:51" s="40" customFormat="1">
      <c r="A601" s="231"/>
      <c r="B601" s="44"/>
      <c r="C601" s="44"/>
      <c r="D601" s="44"/>
      <c r="E601" s="44"/>
      <c r="F601" s="232"/>
      <c r="G601" s="233"/>
      <c r="H601" s="233"/>
      <c r="I601" s="234"/>
      <c r="J601" s="234"/>
      <c r="K601" s="234"/>
      <c r="L601" s="234"/>
      <c r="M601" s="234"/>
      <c r="N601" s="234"/>
      <c r="O601" s="235"/>
      <c r="P601" s="235"/>
      <c r="Q601" s="235"/>
      <c r="R601" s="235"/>
      <c r="S601" s="235"/>
      <c r="T601" s="235"/>
      <c r="U601" s="235"/>
      <c r="V601" s="235"/>
      <c r="W601" s="235"/>
      <c r="X601" s="235"/>
      <c r="Y601" s="235"/>
      <c r="Z601" s="235"/>
      <c r="AA601" s="235"/>
      <c r="AB601" s="235"/>
      <c r="AC601" s="235"/>
      <c r="AD601" s="235"/>
      <c r="AE601" s="235"/>
      <c r="AF601" s="235"/>
      <c r="AG601" s="235"/>
      <c r="AH601" s="235"/>
      <c r="AI601" s="44"/>
      <c r="AJ601" s="374"/>
      <c r="AK601" s="284">
        <f t="shared" si="263"/>
        <v>0</v>
      </c>
      <c r="AL601" s="164" t="b">
        <f t="shared" si="218"/>
        <v>1</v>
      </c>
      <c r="AM601" s="232"/>
      <c r="AN601" s="232"/>
      <c r="AO601" s="232"/>
      <c r="AP601" s="232"/>
      <c r="AQ601" s="232"/>
      <c r="AR601" s="232"/>
      <c r="AS601" s="232"/>
      <c r="AT601" s="153"/>
      <c r="AU601" s="41"/>
      <c r="AV601" s="42"/>
      <c r="AW601" s="96"/>
      <c r="AX601" s="118"/>
      <c r="AY601" s="152"/>
    </row>
    <row r="602" spans="1:51" s="40" customFormat="1">
      <c r="A602" s="231"/>
      <c r="B602" s="44"/>
      <c r="C602" s="44"/>
      <c r="D602" s="44"/>
      <c r="E602" s="44"/>
      <c r="F602" s="232"/>
      <c r="G602" s="233"/>
      <c r="H602" s="233"/>
      <c r="I602" s="234"/>
      <c r="J602" s="234"/>
      <c r="K602" s="234"/>
      <c r="L602" s="234"/>
      <c r="M602" s="234"/>
      <c r="N602" s="234"/>
      <c r="O602" s="235"/>
      <c r="P602" s="235"/>
      <c r="Q602" s="235"/>
      <c r="R602" s="235"/>
      <c r="S602" s="235"/>
      <c r="T602" s="235"/>
      <c r="U602" s="235"/>
      <c r="V602" s="235"/>
      <c r="W602" s="235"/>
      <c r="X602" s="235"/>
      <c r="Y602" s="235"/>
      <c r="Z602" s="235"/>
      <c r="AA602" s="235"/>
      <c r="AB602" s="235"/>
      <c r="AC602" s="235"/>
      <c r="AD602" s="235"/>
      <c r="AE602" s="235"/>
      <c r="AF602" s="235"/>
      <c r="AG602" s="235"/>
      <c r="AH602" s="235"/>
      <c r="AI602" s="44"/>
      <c r="AJ602" s="374"/>
      <c r="AK602" s="284">
        <f t="shared" si="263"/>
        <v>0</v>
      </c>
      <c r="AL602" s="164" t="b">
        <f t="shared" si="218"/>
        <v>1</v>
      </c>
      <c r="AM602" s="232"/>
      <c r="AN602" s="232"/>
      <c r="AO602" s="232"/>
      <c r="AP602" s="232"/>
      <c r="AQ602" s="232"/>
      <c r="AR602" s="232"/>
      <c r="AS602" s="232"/>
      <c r="AT602" s="153"/>
      <c r="AU602" s="41"/>
      <c r="AV602" s="42"/>
      <c r="AW602" s="96"/>
      <c r="AX602" s="118"/>
      <c r="AY602" s="152"/>
    </row>
    <row r="603" spans="1:51" s="40" customFormat="1">
      <c r="A603" s="231"/>
      <c r="B603" s="44"/>
      <c r="C603" s="44"/>
      <c r="D603" s="44"/>
      <c r="E603" s="44"/>
      <c r="F603" s="232"/>
      <c r="G603" s="233"/>
      <c r="H603" s="233"/>
      <c r="I603" s="234"/>
      <c r="J603" s="234"/>
      <c r="K603" s="234"/>
      <c r="L603" s="234"/>
      <c r="M603" s="234"/>
      <c r="N603" s="234"/>
      <c r="O603" s="235"/>
      <c r="P603" s="235"/>
      <c r="Q603" s="235"/>
      <c r="R603" s="235"/>
      <c r="S603" s="235"/>
      <c r="T603" s="235"/>
      <c r="U603" s="235"/>
      <c r="V603" s="235"/>
      <c r="W603" s="235"/>
      <c r="X603" s="235"/>
      <c r="Y603" s="235"/>
      <c r="Z603" s="235"/>
      <c r="AA603" s="235"/>
      <c r="AB603" s="235"/>
      <c r="AC603" s="235"/>
      <c r="AD603" s="235"/>
      <c r="AE603" s="235"/>
      <c r="AF603" s="235"/>
      <c r="AG603" s="235"/>
      <c r="AH603" s="235"/>
      <c r="AI603" s="44"/>
      <c r="AJ603" s="374"/>
      <c r="AK603" s="284">
        <f t="shared" si="263"/>
        <v>0</v>
      </c>
      <c r="AL603" s="164" t="b">
        <f t="shared" si="218"/>
        <v>1</v>
      </c>
      <c r="AM603" s="232"/>
      <c r="AN603" s="232"/>
      <c r="AO603" s="232"/>
      <c r="AP603" s="232"/>
      <c r="AQ603" s="232"/>
      <c r="AR603" s="232"/>
      <c r="AS603" s="232"/>
      <c r="AT603" s="153"/>
      <c r="AU603" s="41"/>
      <c r="AV603" s="42"/>
      <c r="AW603" s="96"/>
      <c r="AX603" s="118"/>
      <c r="AY603" s="152"/>
    </row>
    <row r="604" spans="1:51" s="40" customFormat="1">
      <c r="A604" s="231"/>
      <c r="B604" s="44"/>
      <c r="C604" s="44"/>
      <c r="D604" s="44"/>
      <c r="E604" s="44"/>
      <c r="F604" s="232"/>
      <c r="G604" s="233"/>
      <c r="H604" s="233"/>
      <c r="I604" s="234"/>
      <c r="J604" s="234"/>
      <c r="K604" s="234"/>
      <c r="L604" s="234"/>
      <c r="M604" s="234"/>
      <c r="N604" s="234"/>
      <c r="O604" s="235"/>
      <c r="P604" s="235"/>
      <c r="Q604" s="235"/>
      <c r="R604" s="235"/>
      <c r="S604" s="235"/>
      <c r="T604" s="235"/>
      <c r="U604" s="235"/>
      <c r="V604" s="235"/>
      <c r="W604" s="235"/>
      <c r="X604" s="235"/>
      <c r="Y604" s="235"/>
      <c r="Z604" s="235"/>
      <c r="AA604" s="235"/>
      <c r="AB604" s="235"/>
      <c r="AC604" s="235"/>
      <c r="AD604" s="235"/>
      <c r="AE604" s="235"/>
      <c r="AF604" s="235"/>
      <c r="AG604" s="235"/>
      <c r="AH604" s="235"/>
      <c r="AI604" s="44"/>
      <c r="AJ604" s="374"/>
      <c r="AK604" s="284">
        <f t="shared" si="263"/>
        <v>0</v>
      </c>
      <c r="AL604" s="164" t="b">
        <f t="shared" si="218"/>
        <v>1</v>
      </c>
      <c r="AM604" s="232"/>
      <c r="AN604" s="232"/>
      <c r="AO604" s="232"/>
      <c r="AP604" s="232"/>
      <c r="AQ604" s="232"/>
      <c r="AR604" s="232"/>
      <c r="AS604" s="232"/>
      <c r="AT604" s="153"/>
      <c r="AU604" s="41"/>
      <c r="AV604" s="42"/>
      <c r="AW604" s="96"/>
      <c r="AX604" s="118"/>
      <c r="AY604" s="152"/>
    </row>
    <row r="605" spans="1:51" s="40" customFormat="1">
      <c r="A605" s="231"/>
      <c r="B605" s="44"/>
      <c r="C605" s="44"/>
      <c r="D605" s="44"/>
      <c r="E605" s="44"/>
      <c r="F605" s="232"/>
      <c r="G605" s="233"/>
      <c r="H605" s="233"/>
      <c r="I605" s="234"/>
      <c r="J605" s="234"/>
      <c r="K605" s="234"/>
      <c r="L605" s="234"/>
      <c r="M605" s="234"/>
      <c r="N605" s="234"/>
      <c r="O605" s="235"/>
      <c r="P605" s="235"/>
      <c r="Q605" s="235"/>
      <c r="R605" s="235"/>
      <c r="S605" s="235"/>
      <c r="T605" s="235"/>
      <c r="U605" s="235"/>
      <c r="V605" s="235"/>
      <c r="W605" s="235"/>
      <c r="X605" s="235"/>
      <c r="Y605" s="235"/>
      <c r="Z605" s="235"/>
      <c r="AA605" s="235"/>
      <c r="AB605" s="235"/>
      <c r="AC605" s="235"/>
      <c r="AD605" s="235"/>
      <c r="AE605" s="235"/>
      <c r="AF605" s="235"/>
      <c r="AG605" s="235"/>
      <c r="AH605" s="235"/>
      <c r="AI605" s="44"/>
      <c r="AJ605" s="374"/>
      <c r="AK605" s="284">
        <f t="shared" si="263"/>
        <v>0</v>
      </c>
      <c r="AL605" s="164" t="b">
        <f t="shared" si="218"/>
        <v>1</v>
      </c>
      <c r="AM605" s="232"/>
      <c r="AN605" s="232"/>
      <c r="AO605" s="232"/>
      <c r="AP605" s="232"/>
      <c r="AQ605" s="232"/>
      <c r="AR605" s="232"/>
      <c r="AS605" s="232"/>
      <c r="AT605" s="153"/>
      <c r="AU605" s="41"/>
      <c r="AV605" s="42"/>
      <c r="AW605" s="96"/>
      <c r="AX605" s="118"/>
      <c r="AY605" s="152"/>
    </row>
    <row r="606" spans="1:51" s="40" customFormat="1">
      <c r="A606" s="231"/>
      <c r="B606" s="44"/>
      <c r="C606" s="44"/>
      <c r="D606" s="44"/>
      <c r="E606" s="44"/>
      <c r="F606" s="232"/>
      <c r="G606" s="233"/>
      <c r="H606" s="233"/>
      <c r="I606" s="234"/>
      <c r="J606" s="234"/>
      <c r="K606" s="234"/>
      <c r="L606" s="234"/>
      <c r="M606" s="234"/>
      <c r="N606" s="234"/>
      <c r="O606" s="235"/>
      <c r="P606" s="235"/>
      <c r="Q606" s="235"/>
      <c r="R606" s="235"/>
      <c r="S606" s="235"/>
      <c r="T606" s="235"/>
      <c r="U606" s="235"/>
      <c r="V606" s="235"/>
      <c r="W606" s="235"/>
      <c r="X606" s="235"/>
      <c r="Y606" s="235"/>
      <c r="Z606" s="235"/>
      <c r="AA606" s="235"/>
      <c r="AB606" s="235"/>
      <c r="AC606" s="235"/>
      <c r="AD606" s="235"/>
      <c r="AE606" s="235"/>
      <c r="AF606" s="235"/>
      <c r="AG606" s="235"/>
      <c r="AH606" s="235"/>
      <c r="AI606" s="44"/>
      <c r="AJ606" s="374"/>
      <c r="AK606" s="284">
        <f t="shared" si="263"/>
        <v>0</v>
      </c>
      <c r="AL606" s="164" t="b">
        <f t="shared" si="218"/>
        <v>1</v>
      </c>
      <c r="AM606" s="232"/>
      <c r="AN606" s="232"/>
      <c r="AO606" s="232"/>
      <c r="AP606" s="232"/>
      <c r="AQ606" s="232"/>
      <c r="AR606" s="232"/>
      <c r="AS606" s="232"/>
      <c r="AT606" s="153"/>
      <c r="AU606" s="41"/>
      <c r="AV606" s="42"/>
      <c r="AW606" s="96"/>
      <c r="AX606" s="118"/>
      <c r="AY606" s="152"/>
    </row>
    <row r="607" spans="1:51" s="40" customFormat="1">
      <c r="A607" s="231"/>
      <c r="B607" s="44"/>
      <c r="C607" s="44"/>
      <c r="D607" s="44"/>
      <c r="E607" s="44"/>
      <c r="F607" s="232"/>
      <c r="G607" s="233"/>
      <c r="H607" s="233"/>
      <c r="I607" s="234"/>
      <c r="J607" s="234"/>
      <c r="K607" s="234"/>
      <c r="L607" s="234"/>
      <c r="M607" s="234"/>
      <c r="N607" s="234"/>
      <c r="O607" s="235"/>
      <c r="P607" s="235"/>
      <c r="Q607" s="235"/>
      <c r="R607" s="235"/>
      <c r="S607" s="235"/>
      <c r="T607" s="235"/>
      <c r="U607" s="235"/>
      <c r="V607" s="235"/>
      <c r="W607" s="235"/>
      <c r="X607" s="235"/>
      <c r="Y607" s="235"/>
      <c r="Z607" s="235"/>
      <c r="AA607" s="235"/>
      <c r="AB607" s="235"/>
      <c r="AC607" s="235"/>
      <c r="AD607" s="235"/>
      <c r="AE607" s="235"/>
      <c r="AF607" s="235"/>
      <c r="AG607" s="235"/>
      <c r="AH607" s="235"/>
      <c r="AI607" s="44"/>
      <c r="AJ607" s="374"/>
      <c r="AK607" s="284">
        <f t="shared" si="263"/>
        <v>0</v>
      </c>
      <c r="AL607" s="164" t="b">
        <f t="shared" si="218"/>
        <v>1</v>
      </c>
      <c r="AM607" s="232"/>
      <c r="AN607" s="232"/>
      <c r="AO607" s="232"/>
      <c r="AP607" s="232"/>
      <c r="AQ607" s="232"/>
      <c r="AR607" s="232"/>
      <c r="AS607" s="232"/>
      <c r="AT607" s="153"/>
      <c r="AU607" s="41"/>
      <c r="AV607" s="42"/>
      <c r="AW607" s="96"/>
      <c r="AX607" s="118"/>
      <c r="AY607" s="152"/>
    </row>
    <row r="608" spans="1:51" s="40" customFormat="1">
      <c r="A608" s="231"/>
      <c r="B608" s="44"/>
      <c r="C608" s="44"/>
      <c r="D608" s="44"/>
      <c r="E608" s="44"/>
      <c r="F608" s="232"/>
      <c r="G608" s="233"/>
      <c r="H608" s="233"/>
      <c r="I608" s="234"/>
      <c r="J608" s="234"/>
      <c r="K608" s="234"/>
      <c r="L608" s="234"/>
      <c r="M608" s="234"/>
      <c r="N608" s="234"/>
      <c r="O608" s="235"/>
      <c r="P608" s="235"/>
      <c r="Q608" s="235"/>
      <c r="R608" s="235"/>
      <c r="S608" s="235"/>
      <c r="T608" s="235"/>
      <c r="U608" s="235"/>
      <c r="V608" s="235"/>
      <c r="W608" s="235"/>
      <c r="X608" s="235"/>
      <c r="Y608" s="235"/>
      <c r="Z608" s="235"/>
      <c r="AA608" s="235"/>
      <c r="AB608" s="235"/>
      <c r="AC608" s="235"/>
      <c r="AD608" s="235"/>
      <c r="AE608" s="235"/>
      <c r="AF608" s="235"/>
      <c r="AG608" s="235"/>
      <c r="AH608" s="235"/>
      <c r="AI608" s="44"/>
      <c r="AJ608" s="374"/>
      <c r="AK608" s="284">
        <f t="shared" si="263"/>
        <v>0</v>
      </c>
      <c r="AL608" s="164" t="b">
        <f t="shared" si="218"/>
        <v>1</v>
      </c>
      <c r="AM608" s="232"/>
      <c r="AN608" s="232"/>
      <c r="AO608" s="232"/>
      <c r="AP608" s="232"/>
      <c r="AQ608" s="232"/>
      <c r="AR608" s="232"/>
      <c r="AS608" s="232"/>
      <c r="AT608" s="153"/>
      <c r="AU608" s="41"/>
      <c r="AV608" s="42"/>
      <c r="AW608" s="96"/>
      <c r="AX608" s="118"/>
      <c r="AY608" s="152"/>
    </row>
    <row r="609" spans="1:51" s="40" customFormat="1">
      <c r="A609" s="231"/>
      <c r="B609" s="44"/>
      <c r="C609" s="44"/>
      <c r="D609" s="44"/>
      <c r="E609" s="44"/>
      <c r="F609" s="232"/>
      <c r="G609" s="233"/>
      <c r="H609" s="233"/>
      <c r="I609" s="234"/>
      <c r="J609" s="234"/>
      <c r="K609" s="234"/>
      <c r="L609" s="234"/>
      <c r="M609" s="234"/>
      <c r="N609" s="234"/>
      <c r="O609" s="235"/>
      <c r="P609" s="235"/>
      <c r="Q609" s="235"/>
      <c r="R609" s="235"/>
      <c r="S609" s="235"/>
      <c r="T609" s="235"/>
      <c r="U609" s="235"/>
      <c r="V609" s="235"/>
      <c r="W609" s="235"/>
      <c r="X609" s="235"/>
      <c r="Y609" s="235"/>
      <c r="Z609" s="235"/>
      <c r="AA609" s="235"/>
      <c r="AB609" s="235"/>
      <c r="AC609" s="235"/>
      <c r="AD609" s="235"/>
      <c r="AE609" s="235"/>
      <c r="AF609" s="235"/>
      <c r="AG609" s="235"/>
      <c r="AH609" s="235"/>
      <c r="AI609" s="44"/>
      <c r="AJ609" s="374"/>
      <c r="AK609" s="284">
        <f t="shared" si="263"/>
        <v>0</v>
      </c>
      <c r="AL609" s="164" t="b">
        <f t="shared" si="218"/>
        <v>1</v>
      </c>
      <c r="AM609" s="232"/>
      <c r="AN609" s="232"/>
      <c r="AO609" s="232"/>
      <c r="AP609" s="232"/>
      <c r="AQ609" s="232"/>
      <c r="AR609" s="232"/>
      <c r="AS609" s="232"/>
      <c r="AT609" s="153"/>
      <c r="AU609" s="41"/>
      <c r="AV609" s="42"/>
      <c r="AW609" s="96"/>
      <c r="AX609" s="118"/>
      <c r="AY609" s="152"/>
    </row>
    <row r="610" spans="1:51" s="40" customFormat="1">
      <c r="A610" s="231"/>
      <c r="B610" s="44"/>
      <c r="C610" s="44"/>
      <c r="D610" s="44"/>
      <c r="E610" s="44"/>
      <c r="F610" s="232"/>
      <c r="G610" s="233"/>
      <c r="H610" s="233"/>
      <c r="I610" s="234"/>
      <c r="J610" s="234"/>
      <c r="K610" s="234"/>
      <c r="L610" s="234"/>
      <c r="M610" s="234"/>
      <c r="N610" s="234"/>
      <c r="O610" s="235"/>
      <c r="P610" s="235"/>
      <c r="Q610" s="235"/>
      <c r="R610" s="235"/>
      <c r="S610" s="235"/>
      <c r="T610" s="235"/>
      <c r="U610" s="235"/>
      <c r="V610" s="235"/>
      <c r="W610" s="235"/>
      <c r="X610" s="235"/>
      <c r="Y610" s="235"/>
      <c r="Z610" s="235"/>
      <c r="AA610" s="235"/>
      <c r="AB610" s="235"/>
      <c r="AC610" s="235"/>
      <c r="AD610" s="235"/>
      <c r="AE610" s="235"/>
      <c r="AF610" s="235"/>
      <c r="AG610" s="235"/>
      <c r="AH610" s="235"/>
      <c r="AI610" s="44"/>
      <c r="AJ610" s="374"/>
      <c r="AK610" s="284">
        <f t="shared" si="263"/>
        <v>0</v>
      </c>
      <c r="AL610" s="164" t="b">
        <f t="shared" si="218"/>
        <v>1</v>
      </c>
      <c r="AM610" s="232"/>
      <c r="AN610" s="232"/>
      <c r="AO610" s="232"/>
      <c r="AP610" s="232"/>
      <c r="AQ610" s="232"/>
      <c r="AR610" s="232"/>
      <c r="AS610" s="232"/>
      <c r="AT610" s="153"/>
      <c r="AU610" s="41"/>
      <c r="AV610" s="42"/>
      <c r="AW610" s="96"/>
      <c r="AX610" s="118"/>
      <c r="AY610" s="152"/>
    </row>
    <row r="611" spans="1:51" s="40" customFormat="1">
      <c r="A611" s="231"/>
      <c r="B611" s="44"/>
      <c r="C611" s="44"/>
      <c r="D611" s="44"/>
      <c r="E611" s="44"/>
      <c r="F611" s="232"/>
      <c r="G611" s="233"/>
      <c r="H611" s="233"/>
      <c r="I611" s="234"/>
      <c r="J611" s="234"/>
      <c r="K611" s="234"/>
      <c r="L611" s="234"/>
      <c r="M611" s="234"/>
      <c r="N611" s="234"/>
      <c r="O611" s="235"/>
      <c r="P611" s="235"/>
      <c r="Q611" s="235"/>
      <c r="R611" s="235"/>
      <c r="S611" s="235"/>
      <c r="T611" s="235"/>
      <c r="U611" s="235"/>
      <c r="V611" s="235"/>
      <c r="W611" s="235"/>
      <c r="X611" s="235"/>
      <c r="Y611" s="235"/>
      <c r="Z611" s="235"/>
      <c r="AA611" s="235"/>
      <c r="AB611" s="235"/>
      <c r="AC611" s="235"/>
      <c r="AD611" s="235"/>
      <c r="AE611" s="235"/>
      <c r="AF611" s="235"/>
      <c r="AG611" s="235"/>
      <c r="AH611" s="235"/>
      <c r="AI611" s="44"/>
      <c r="AJ611" s="374"/>
      <c r="AK611" s="284">
        <f t="shared" si="263"/>
        <v>0</v>
      </c>
      <c r="AL611" s="164" t="b">
        <f t="shared" si="218"/>
        <v>1</v>
      </c>
      <c r="AM611" s="232"/>
      <c r="AN611" s="232"/>
      <c r="AO611" s="232"/>
      <c r="AP611" s="232"/>
      <c r="AQ611" s="232"/>
      <c r="AR611" s="232"/>
      <c r="AS611" s="232"/>
      <c r="AT611" s="153"/>
      <c r="AU611" s="41"/>
      <c r="AV611" s="42"/>
      <c r="AW611" s="96"/>
      <c r="AX611" s="118"/>
      <c r="AY611" s="152"/>
    </row>
    <row r="612" spans="1:51" s="40" customFormat="1">
      <c r="A612" s="231"/>
      <c r="B612" s="44"/>
      <c r="C612" s="44"/>
      <c r="D612" s="44"/>
      <c r="E612" s="44"/>
      <c r="F612" s="232"/>
      <c r="G612" s="233"/>
      <c r="H612" s="233"/>
      <c r="I612" s="234"/>
      <c r="J612" s="234"/>
      <c r="K612" s="234"/>
      <c r="L612" s="234"/>
      <c r="M612" s="234"/>
      <c r="N612" s="234"/>
      <c r="O612" s="235"/>
      <c r="P612" s="235"/>
      <c r="Q612" s="235"/>
      <c r="R612" s="235"/>
      <c r="S612" s="235"/>
      <c r="T612" s="235"/>
      <c r="U612" s="235"/>
      <c r="V612" s="235"/>
      <c r="W612" s="235"/>
      <c r="X612" s="235"/>
      <c r="Y612" s="235"/>
      <c r="Z612" s="235"/>
      <c r="AA612" s="235"/>
      <c r="AB612" s="235"/>
      <c r="AC612" s="235"/>
      <c r="AD612" s="235"/>
      <c r="AE612" s="235"/>
      <c r="AF612" s="235"/>
      <c r="AG612" s="235"/>
      <c r="AH612" s="235"/>
      <c r="AI612" s="44"/>
      <c r="AJ612" s="374"/>
      <c r="AK612" s="284">
        <f t="shared" si="263"/>
        <v>0</v>
      </c>
      <c r="AL612" s="164" t="b">
        <f t="shared" si="218"/>
        <v>1</v>
      </c>
      <c r="AM612" s="232"/>
      <c r="AN612" s="232"/>
      <c r="AO612" s="232"/>
      <c r="AP612" s="232"/>
      <c r="AQ612" s="232"/>
      <c r="AR612" s="232"/>
      <c r="AS612" s="232"/>
      <c r="AT612" s="153"/>
      <c r="AU612" s="41"/>
      <c r="AV612" s="42"/>
      <c r="AW612" s="96"/>
      <c r="AX612" s="118"/>
      <c r="AY612" s="152"/>
    </row>
    <row r="613" spans="1:51" s="40" customFormat="1">
      <c r="A613" s="231"/>
      <c r="B613" s="44"/>
      <c r="C613" s="44"/>
      <c r="D613" s="44"/>
      <c r="E613" s="44"/>
      <c r="F613" s="232"/>
      <c r="G613" s="233"/>
      <c r="H613" s="233"/>
      <c r="I613" s="234"/>
      <c r="J613" s="234"/>
      <c r="K613" s="234"/>
      <c r="L613" s="234"/>
      <c r="M613" s="234"/>
      <c r="N613" s="234"/>
      <c r="O613" s="235"/>
      <c r="P613" s="235"/>
      <c r="Q613" s="235"/>
      <c r="R613" s="235"/>
      <c r="S613" s="235"/>
      <c r="T613" s="235"/>
      <c r="U613" s="235"/>
      <c r="V613" s="235"/>
      <c r="W613" s="235"/>
      <c r="X613" s="235"/>
      <c r="Y613" s="235"/>
      <c r="Z613" s="235"/>
      <c r="AA613" s="235"/>
      <c r="AB613" s="235"/>
      <c r="AC613" s="235"/>
      <c r="AD613" s="235"/>
      <c r="AE613" s="235"/>
      <c r="AF613" s="235"/>
      <c r="AG613" s="235"/>
      <c r="AH613" s="235"/>
      <c r="AI613" s="44"/>
      <c r="AJ613" s="374"/>
      <c r="AK613" s="284">
        <f t="shared" si="263"/>
        <v>0</v>
      </c>
      <c r="AL613" s="164" t="b">
        <f t="shared" si="218"/>
        <v>1</v>
      </c>
      <c r="AM613" s="232"/>
      <c r="AN613" s="232"/>
      <c r="AO613" s="232"/>
      <c r="AP613" s="232"/>
      <c r="AQ613" s="232"/>
      <c r="AR613" s="232"/>
      <c r="AS613" s="232"/>
      <c r="AT613" s="153"/>
      <c r="AU613" s="41"/>
      <c r="AV613" s="42"/>
      <c r="AW613" s="96"/>
      <c r="AX613" s="118"/>
      <c r="AY613" s="152"/>
    </row>
    <row r="614" spans="1:51" s="40" customFormat="1">
      <c r="A614" s="231"/>
      <c r="B614" s="44"/>
      <c r="C614" s="44"/>
      <c r="D614" s="44"/>
      <c r="E614" s="44"/>
      <c r="F614" s="232"/>
      <c r="G614" s="233"/>
      <c r="H614" s="233"/>
      <c r="I614" s="234"/>
      <c r="J614" s="234"/>
      <c r="K614" s="234"/>
      <c r="L614" s="234"/>
      <c r="M614" s="234"/>
      <c r="N614" s="234"/>
      <c r="O614" s="235"/>
      <c r="P614" s="235"/>
      <c r="Q614" s="235"/>
      <c r="R614" s="235"/>
      <c r="S614" s="235"/>
      <c r="T614" s="235"/>
      <c r="U614" s="235"/>
      <c r="V614" s="235"/>
      <c r="W614" s="235"/>
      <c r="X614" s="235"/>
      <c r="Y614" s="235"/>
      <c r="Z614" s="235"/>
      <c r="AA614" s="235"/>
      <c r="AB614" s="235"/>
      <c r="AC614" s="235"/>
      <c r="AD614" s="235"/>
      <c r="AE614" s="235"/>
      <c r="AF614" s="235"/>
      <c r="AG614" s="235"/>
      <c r="AH614" s="235"/>
      <c r="AI614" s="44"/>
      <c r="AJ614" s="374"/>
      <c r="AK614" s="284">
        <f t="shared" si="263"/>
        <v>0</v>
      </c>
      <c r="AL614" s="164" t="b">
        <f t="shared" si="218"/>
        <v>1</v>
      </c>
      <c r="AM614" s="232"/>
      <c r="AN614" s="232"/>
      <c r="AO614" s="232"/>
      <c r="AP614" s="232"/>
      <c r="AQ614" s="232"/>
      <c r="AR614" s="232"/>
      <c r="AS614" s="232"/>
      <c r="AT614" s="153"/>
      <c r="AU614" s="41"/>
      <c r="AV614" s="42"/>
      <c r="AW614" s="96"/>
      <c r="AX614" s="118"/>
      <c r="AY614" s="152"/>
    </row>
    <row r="615" spans="1:51" s="40" customFormat="1">
      <c r="A615" s="231"/>
      <c r="B615" s="44"/>
      <c r="C615" s="44"/>
      <c r="D615" s="44"/>
      <c r="E615" s="44"/>
      <c r="F615" s="232"/>
      <c r="G615" s="233"/>
      <c r="H615" s="233"/>
      <c r="I615" s="234"/>
      <c r="J615" s="234"/>
      <c r="K615" s="234"/>
      <c r="L615" s="234"/>
      <c r="M615" s="234"/>
      <c r="N615" s="234"/>
      <c r="O615" s="235"/>
      <c r="P615" s="235"/>
      <c r="Q615" s="235"/>
      <c r="R615" s="235"/>
      <c r="S615" s="235"/>
      <c r="T615" s="235"/>
      <c r="U615" s="235"/>
      <c r="V615" s="235"/>
      <c r="W615" s="235"/>
      <c r="X615" s="235"/>
      <c r="Y615" s="235"/>
      <c r="Z615" s="235"/>
      <c r="AA615" s="235"/>
      <c r="AB615" s="235"/>
      <c r="AC615" s="235"/>
      <c r="AD615" s="235"/>
      <c r="AE615" s="235"/>
      <c r="AF615" s="235"/>
      <c r="AG615" s="235"/>
      <c r="AH615" s="235"/>
      <c r="AI615" s="44"/>
      <c r="AJ615" s="374"/>
      <c r="AK615" s="284">
        <f t="shared" si="263"/>
        <v>0</v>
      </c>
      <c r="AL615" s="164" t="b">
        <f t="shared" si="218"/>
        <v>1</v>
      </c>
      <c r="AM615" s="232"/>
      <c r="AN615" s="232"/>
      <c r="AO615" s="232"/>
      <c r="AP615" s="232"/>
      <c r="AQ615" s="232"/>
      <c r="AR615" s="232"/>
      <c r="AS615" s="232"/>
      <c r="AT615" s="153"/>
      <c r="AU615" s="41"/>
      <c r="AV615" s="42"/>
      <c r="AW615" s="96"/>
      <c r="AX615" s="118"/>
      <c r="AY615" s="152"/>
    </row>
    <row r="616" spans="1:51" s="40" customFormat="1">
      <c r="A616" s="231"/>
      <c r="B616" s="44"/>
      <c r="C616" s="44"/>
      <c r="D616" s="44"/>
      <c r="E616" s="44"/>
      <c r="F616" s="232"/>
      <c r="G616" s="233"/>
      <c r="H616" s="233"/>
      <c r="I616" s="234"/>
      <c r="J616" s="234"/>
      <c r="K616" s="234"/>
      <c r="L616" s="234"/>
      <c r="M616" s="234"/>
      <c r="N616" s="234"/>
      <c r="O616" s="235"/>
      <c r="P616" s="235"/>
      <c r="Q616" s="235"/>
      <c r="R616" s="235"/>
      <c r="S616" s="235"/>
      <c r="T616" s="235"/>
      <c r="U616" s="235"/>
      <c r="V616" s="235"/>
      <c r="W616" s="235"/>
      <c r="X616" s="235"/>
      <c r="Y616" s="235"/>
      <c r="Z616" s="235"/>
      <c r="AA616" s="235"/>
      <c r="AB616" s="235"/>
      <c r="AC616" s="235"/>
      <c r="AD616" s="235"/>
      <c r="AE616" s="235"/>
      <c r="AF616" s="235"/>
      <c r="AG616" s="235"/>
      <c r="AH616" s="235"/>
      <c r="AI616" s="44"/>
      <c r="AJ616" s="374"/>
      <c r="AK616" s="284">
        <f t="shared" si="263"/>
        <v>0</v>
      </c>
      <c r="AL616" s="164" t="b">
        <f t="shared" si="218"/>
        <v>1</v>
      </c>
      <c r="AM616" s="232"/>
      <c r="AN616" s="232"/>
      <c r="AO616" s="232"/>
      <c r="AP616" s="232"/>
      <c r="AQ616" s="232"/>
      <c r="AR616" s="232"/>
      <c r="AS616" s="232"/>
      <c r="AT616" s="153"/>
      <c r="AU616" s="41"/>
      <c r="AV616" s="42"/>
      <c r="AW616" s="96"/>
      <c r="AX616" s="118"/>
      <c r="AY616" s="152"/>
    </row>
    <row r="617" spans="1:51" s="40" customFormat="1">
      <c r="A617" s="231"/>
      <c r="B617" s="44"/>
      <c r="C617" s="44"/>
      <c r="D617" s="44"/>
      <c r="E617" s="44"/>
      <c r="F617" s="232"/>
      <c r="G617" s="233"/>
      <c r="H617" s="233"/>
      <c r="I617" s="234"/>
      <c r="J617" s="234"/>
      <c r="K617" s="234"/>
      <c r="L617" s="234"/>
      <c r="M617" s="234"/>
      <c r="N617" s="234"/>
      <c r="O617" s="235"/>
      <c r="P617" s="235"/>
      <c r="Q617" s="235"/>
      <c r="R617" s="235"/>
      <c r="S617" s="235"/>
      <c r="T617" s="235"/>
      <c r="U617" s="235"/>
      <c r="V617" s="235"/>
      <c r="W617" s="235"/>
      <c r="X617" s="235"/>
      <c r="Y617" s="235"/>
      <c r="Z617" s="235"/>
      <c r="AA617" s="235"/>
      <c r="AB617" s="235"/>
      <c r="AC617" s="235"/>
      <c r="AD617" s="235"/>
      <c r="AE617" s="235"/>
      <c r="AF617" s="235"/>
      <c r="AG617" s="235"/>
      <c r="AH617" s="235"/>
      <c r="AI617" s="44"/>
      <c r="AJ617" s="374"/>
      <c r="AK617" s="284">
        <f t="shared" si="263"/>
        <v>0</v>
      </c>
      <c r="AL617" s="164" t="b">
        <f t="shared" si="218"/>
        <v>1</v>
      </c>
      <c r="AM617" s="232"/>
      <c r="AN617" s="232"/>
      <c r="AO617" s="232"/>
      <c r="AP617" s="232"/>
      <c r="AQ617" s="232"/>
      <c r="AR617" s="232"/>
      <c r="AS617" s="232"/>
      <c r="AT617" s="153"/>
      <c r="AU617" s="41"/>
      <c r="AV617" s="42"/>
      <c r="AW617" s="96"/>
      <c r="AX617" s="118"/>
      <c r="AY617" s="152"/>
    </row>
    <row r="618" spans="1:51" s="40" customFormat="1">
      <c r="A618" s="231"/>
      <c r="B618" s="44"/>
      <c r="C618" s="44"/>
      <c r="D618" s="44"/>
      <c r="E618" s="44"/>
      <c r="F618" s="232"/>
      <c r="G618" s="233"/>
      <c r="H618" s="233"/>
      <c r="I618" s="234"/>
      <c r="J618" s="234"/>
      <c r="K618" s="234"/>
      <c r="L618" s="234"/>
      <c r="M618" s="234"/>
      <c r="N618" s="234"/>
      <c r="O618" s="235"/>
      <c r="P618" s="235"/>
      <c r="Q618" s="235"/>
      <c r="R618" s="235"/>
      <c r="S618" s="235"/>
      <c r="T618" s="235"/>
      <c r="U618" s="235"/>
      <c r="V618" s="235"/>
      <c r="W618" s="235"/>
      <c r="X618" s="235"/>
      <c r="Y618" s="235"/>
      <c r="Z618" s="235"/>
      <c r="AA618" s="235"/>
      <c r="AB618" s="235"/>
      <c r="AC618" s="235"/>
      <c r="AD618" s="235"/>
      <c r="AE618" s="235"/>
      <c r="AF618" s="235"/>
      <c r="AG618" s="235"/>
      <c r="AH618" s="235"/>
      <c r="AI618" s="44"/>
      <c r="AJ618" s="374"/>
      <c r="AK618" s="284">
        <f t="shared" si="263"/>
        <v>0</v>
      </c>
      <c r="AL618" s="164" t="b">
        <f t="shared" si="218"/>
        <v>1</v>
      </c>
      <c r="AM618" s="232"/>
      <c r="AN618" s="232"/>
      <c r="AO618" s="232"/>
      <c r="AP618" s="232"/>
      <c r="AQ618" s="232"/>
      <c r="AR618" s="232"/>
      <c r="AS618" s="232"/>
      <c r="AT618" s="153"/>
      <c r="AU618" s="41"/>
      <c r="AV618" s="42"/>
      <c r="AW618" s="96"/>
      <c r="AX618" s="118"/>
      <c r="AY618" s="152"/>
    </row>
    <row r="619" spans="1:51" s="40" customFormat="1">
      <c r="A619" s="231"/>
      <c r="B619" s="44"/>
      <c r="C619" s="44"/>
      <c r="D619" s="44"/>
      <c r="E619" s="44"/>
      <c r="F619" s="232"/>
      <c r="G619" s="233"/>
      <c r="H619" s="233"/>
      <c r="I619" s="234"/>
      <c r="J619" s="234"/>
      <c r="K619" s="234"/>
      <c r="L619" s="234"/>
      <c r="M619" s="234"/>
      <c r="N619" s="234"/>
      <c r="O619" s="235"/>
      <c r="P619" s="235"/>
      <c r="Q619" s="235"/>
      <c r="R619" s="235"/>
      <c r="S619" s="235"/>
      <c r="T619" s="235"/>
      <c r="U619" s="235"/>
      <c r="V619" s="235"/>
      <c r="W619" s="235"/>
      <c r="X619" s="235"/>
      <c r="Y619" s="235"/>
      <c r="Z619" s="235"/>
      <c r="AA619" s="235"/>
      <c r="AB619" s="235"/>
      <c r="AC619" s="235"/>
      <c r="AD619" s="235"/>
      <c r="AE619" s="235"/>
      <c r="AF619" s="235"/>
      <c r="AG619" s="235"/>
      <c r="AH619" s="235"/>
      <c r="AI619" s="44"/>
      <c r="AJ619" s="374"/>
      <c r="AK619" s="284">
        <f t="shared" si="263"/>
        <v>0</v>
      </c>
      <c r="AL619" s="164" t="b">
        <f t="shared" si="218"/>
        <v>1</v>
      </c>
      <c r="AM619" s="232"/>
      <c r="AN619" s="232"/>
      <c r="AO619" s="232"/>
      <c r="AP619" s="232"/>
      <c r="AQ619" s="232"/>
      <c r="AR619" s="232"/>
      <c r="AS619" s="232"/>
      <c r="AT619" s="153"/>
      <c r="AU619" s="41"/>
      <c r="AV619" s="42"/>
      <c r="AW619" s="96"/>
      <c r="AX619" s="118"/>
      <c r="AY619" s="152"/>
    </row>
    <row r="620" spans="1:51" s="40" customFormat="1">
      <c r="A620" s="231"/>
      <c r="B620" s="44"/>
      <c r="C620" s="44"/>
      <c r="D620" s="44"/>
      <c r="E620" s="44"/>
      <c r="F620" s="232"/>
      <c r="G620" s="233"/>
      <c r="H620" s="233"/>
      <c r="I620" s="234"/>
      <c r="J620" s="234"/>
      <c r="K620" s="234"/>
      <c r="L620" s="234"/>
      <c r="M620" s="234"/>
      <c r="N620" s="234"/>
      <c r="O620" s="235"/>
      <c r="P620" s="235"/>
      <c r="Q620" s="235"/>
      <c r="R620" s="235"/>
      <c r="S620" s="235"/>
      <c r="T620" s="235"/>
      <c r="U620" s="235"/>
      <c r="V620" s="235"/>
      <c r="W620" s="235"/>
      <c r="X620" s="235"/>
      <c r="Y620" s="235"/>
      <c r="Z620" s="235"/>
      <c r="AA620" s="235"/>
      <c r="AB620" s="235"/>
      <c r="AC620" s="235"/>
      <c r="AD620" s="235"/>
      <c r="AE620" s="235"/>
      <c r="AF620" s="235"/>
      <c r="AG620" s="235"/>
      <c r="AH620" s="235"/>
      <c r="AI620" s="44"/>
      <c r="AJ620" s="374"/>
      <c r="AK620" s="284">
        <f t="shared" si="263"/>
        <v>0</v>
      </c>
      <c r="AL620" s="164" t="b">
        <f t="shared" ref="AL620:AL735" si="264">AK620=G620</f>
        <v>1</v>
      </c>
      <c r="AM620" s="232"/>
      <c r="AN620" s="232"/>
      <c r="AO620" s="232"/>
      <c r="AP620" s="232"/>
      <c r="AQ620" s="232"/>
      <c r="AR620" s="232"/>
      <c r="AS620" s="232"/>
      <c r="AT620" s="153"/>
      <c r="AU620" s="41"/>
      <c r="AV620" s="42"/>
      <c r="AW620" s="96"/>
      <c r="AX620" s="118"/>
      <c r="AY620" s="152"/>
    </row>
    <row r="621" spans="1:51" s="40" customFormat="1">
      <c r="A621" s="231"/>
      <c r="B621" s="44"/>
      <c r="C621" s="44"/>
      <c r="D621" s="44"/>
      <c r="E621" s="44"/>
      <c r="F621" s="232"/>
      <c r="G621" s="233"/>
      <c r="H621" s="233"/>
      <c r="I621" s="234"/>
      <c r="J621" s="234"/>
      <c r="K621" s="234"/>
      <c r="L621" s="234"/>
      <c r="M621" s="234"/>
      <c r="N621" s="234"/>
      <c r="O621" s="235"/>
      <c r="P621" s="235"/>
      <c r="Q621" s="235"/>
      <c r="R621" s="235"/>
      <c r="S621" s="235"/>
      <c r="T621" s="235"/>
      <c r="U621" s="235"/>
      <c r="V621" s="235"/>
      <c r="W621" s="235"/>
      <c r="X621" s="235"/>
      <c r="Y621" s="235"/>
      <c r="Z621" s="235"/>
      <c r="AA621" s="235"/>
      <c r="AB621" s="235"/>
      <c r="AC621" s="235"/>
      <c r="AD621" s="235"/>
      <c r="AE621" s="235"/>
      <c r="AF621" s="235"/>
      <c r="AG621" s="235"/>
      <c r="AH621" s="235"/>
      <c r="AI621" s="44"/>
      <c r="AJ621" s="374"/>
      <c r="AK621" s="284">
        <f t="shared" si="263"/>
        <v>0</v>
      </c>
      <c r="AL621" s="164" t="b">
        <f t="shared" si="264"/>
        <v>1</v>
      </c>
      <c r="AM621" s="232"/>
      <c r="AN621" s="232"/>
      <c r="AO621" s="232"/>
      <c r="AP621" s="232"/>
      <c r="AQ621" s="232"/>
      <c r="AR621" s="232"/>
      <c r="AS621" s="232"/>
      <c r="AT621" s="153"/>
      <c r="AU621" s="41"/>
      <c r="AV621" s="42"/>
      <c r="AW621" s="96"/>
      <c r="AX621" s="118"/>
      <c r="AY621" s="152"/>
    </row>
    <row r="622" spans="1:51" s="40" customFormat="1">
      <c r="A622" s="231"/>
      <c r="B622" s="44"/>
      <c r="C622" s="44"/>
      <c r="D622" s="44"/>
      <c r="E622" s="44"/>
      <c r="F622" s="232"/>
      <c r="G622" s="233"/>
      <c r="H622" s="233"/>
      <c r="I622" s="234"/>
      <c r="J622" s="234"/>
      <c r="K622" s="234"/>
      <c r="L622" s="234"/>
      <c r="M622" s="234"/>
      <c r="N622" s="234"/>
      <c r="O622" s="235"/>
      <c r="P622" s="235"/>
      <c r="Q622" s="235"/>
      <c r="R622" s="235"/>
      <c r="S622" s="235"/>
      <c r="T622" s="235"/>
      <c r="U622" s="235"/>
      <c r="V622" s="235"/>
      <c r="W622" s="235"/>
      <c r="X622" s="235"/>
      <c r="Y622" s="235"/>
      <c r="Z622" s="235"/>
      <c r="AA622" s="235"/>
      <c r="AB622" s="235"/>
      <c r="AC622" s="235"/>
      <c r="AD622" s="235"/>
      <c r="AE622" s="235"/>
      <c r="AF622" s="235"/>
      <c r="AG622" s="235"/>
      <c r="AH622" s="235"/>
      <c r="AI622" s="44"/>
      <c r="AJ622" s="374"/>
      <c r="AK622" s="284">
        <f t="shared" si="263"/>
        <v>0</v>
      </c>
      <c r="AL622" s="164" t="b">
        <f t="shared" si="264"/>
        <v>1</v>
      </c>
      <c r="AM622" s="232"/>
      <c r="AN622" s="232"/>
      <c r="AO622" s="232"/>
      <c r="AP622" s="232"/>
      <c r="AQ622" s="232"/>
      <c r="AR622" s="232"/>
      <c r="AS622" s="232"/>
      <c r="AT622" s="153"/>
      <c r="AU622" s="41"/>
      <c r="AV622" s="42"/>
      <c r="AW622" s="96"/>
      <c r="AX622" s="118"/>
      <c r="AY622" s="152"/>
    </row>
    <row r="623" spans="1:51" s="40" customFormat="1">
      <c r="A623" s="231"/>
      <c r="B623" s="44"/>
      <c r="C623" s="44"/>
      <c r="D623" s="44"/>
      <c r="E623" s="44"/>
      <c r="F623" s="232"/>
      <c r="G623" s="233"/>
      <c r="H623" s="233"/>
      <c r="I623" s="234"/>
      <c r="J623" s="234"/>
      <c r="K623" s="234"/>
      <c r="L623" s="234"/>
      <c r="M623" s="234"/>
      <c r="N623" s="234"/>
      <c r="O623" s="235"/>
      <c r="P623" s="235"/>
      <c r="Q623" s="235"/>
      <c r="R623" s="235"/>
      <c r="S623" s="235"/>
      <c r="T623" s="235"/>
      <c r="U623" s="235"/>
      <c r="V623" s="235"/>
      <c r="W623" s="235"/>
      <c r="X623" s="235"/>
      <c r="Y623" s="235"/>
      <c r="Z623" s="235"/>
      <c r="AA623" s="235"/>
      <c r="AB623" s="235"/>
      <c r="AC623" s="235"/>
      <c r="AD623" s="235"/>
      <c r="AE623" s="235"/>
      <c r="AF623" s="235"/>
      <c r="AG623" s="235"/>
      <c r="AH623" s="235"/>
      <c r="AI623" s="44"/>
      <c r="AJ623" s="374"/>
      <c r="AK623" s="284">
        <f t="shared" si="263"/>
        <v>0</v>
      </c>
      <c r="AL623" s="164" t="b">
        <f t="shared" si="264"/>
        <v>1</v>
      </c>
      <c r="AM623" s="232"/>
      <c r="AN623" s="232"/>
      <c r="AO623" s="232"/>
      <c r="AP623" s="232"/>
      <c r="AQ623" s="232"/>
      <c r="AR623" s="232"/>
      <c r="AS623" s="232"/>
      <c r="AT623" s="153"/>
      <c r="AU623" s="41"/>
      <c r="AV623" s="42"/>
      <c r="AW623" s="96"/>
      <c r="AX623" s="118"/>
      <c r="AY623" s="152"/>
    </row>
    <row r="624" spans="1:51" s="40" customFormat="1">
      <c r="A624" s="231"/>
      <c r="B624" s="44"/>
      <c r="C624" s="44"/>
      <c r="D624" s="44"/>
      <c r="E624" s="44"/>
      <c r="F624" s="232"/>
      <c r="G624" s="233"/>
      <c r="H624" s="233"/>
      <c r="I624" s="234"/>
      <c r="J624" s="234"/>
      <c r="K624" s="234"/>
      <c r="L624" s="234"/>
      <c r="M624" s="234"/>
      <c r="N624" s="234"/>
      <c r="O624" s="235"/>
      <c r="P624" s="235"/>
      <c r="Q624" s="235"/>
      <c r="R624" s="235"/>
      <c r="S624" s="235"/>
      <c r="T624" s="235"/>
      <c r="U624" s="235"/>
      <c r="V624" s="235"/>
      <c r="W624" s="235"/>
      <c r="X624" s="235"/>
      <c r="Y624" s="235"/>
      <c r="Z624" s="235"/>
      <c r="AA624" s="235"/>
      <c r="AB624" s="235"/>
      <c r="AC624" s="235"/>
      <c r="AD624" s="235"/>
      <c r="AE624" s="235"/>
      <c r="AF624" s="235"/>
      <c r="AG624" s="235"/>
      <c r="AH624" s="235"/>
      <c r="AI624" s="44"/>
      <c r="AJ624" s="374"/>
      <c r="AK624" s="284">
        <f t="shared" si="263"/>
        <v>0</v>
      </c>
      <c r="AL624" s="164" t="b">
        <f t="shared" si="264"/>
        <v>1</v>
      </c>
      <c r="AM624" s="232"/>
      <c r="AN624" s="232"/>
      <c r="AO624" s="232"/>
      <c r="AP624" s="232"/>
      <c r="AQ624" s="232"/>
      <c r="AR624" s="232"/>
      <c r="AS624" s="232"/>
      <c r="AT624" s="153"/>
      <c r="AU624" s="41"/>
      <c r="AV624" s="42"/>
      <c r="AW624" s="96"/>
      <c r="AX624" s="118"/>
      <c r="AY624" s="152"/>
    </row>
    <row r="625" spans="1:51" s="40" customFormat="1">
      <c r="A625" s="231"/>
      <c r="B625" s="44"/>
      <c r="C625" s="44"/>
      <c r="D625" s="44"/>
      <c r="E625" s="44"/>
      <c r="F625" s="232"/>
      <c r="G625" s="233"/>
      <c r="H625" s="329"/>
      <c r="I625" s="234"/>
      <c r="J625" s="234"/>
      <c r="K625" s="234"/>
      <c r="L625" s="234"/>
      <c r="M625" s="234"/>
      <c r="N625" s="234"/>
      <c r="O625" s="235"/>
      <c r="P625" s="235"/>
      <c r="Q625" s="235"/>
      <c r="R625" s="235"/>
      <c r="S625" s="235"/>
      <c r="T625" s="235"/>
      <c r="U625" s="235"/>
      <c r="V625" s="235"/>
      <c r="W625" s="235"/>
      <c r="X625" s="235"/>
      <c r="Y625" s="235"/>
      <c r="Z625" s="235"/>
      <c r="AA625" s="235"/>
      <c r="AB625" s="235"/>
      <c r="AC625" s="235"/>
      <c r="AD625" s="235"/>
      <c r="AE625" s="235"/>
      <c r="AF625" s="235"/>
      <c r="AG625" s="235"/>
      <c r="AH625" s="235"/>
      <c r="AI625" s="44"/>
      <c r="AJ625" s="374"/>
      <c r="AK625" s="284">
        <f t="shared" si="263"/>
        <v>0</v>
      </c>
      <c r="AL625" s="164" t="b">
        <f t="shared" si="264"/>
        <v>1</v>
      </c>
      <c r="AM625" s="232"/>
      <c r="AN625" s="232"/>
      <c r="AO625" s="232"/>
      <c r="AP625" s="232"/>
      <c r="AQ625" s="232"/>
      <c r="AR625" s="232"/>
      <c r="AS625" s="232"/>
      <c r="AT625" s="153"/>
      <c r="AU625" s="41"/>
      <c r="AV625" s="42"/>
      <c r="AW625" s="96"/>
      <c r="AX625" s="118"/>
      <c r="AY625" s="152"/>
    </row>
    <row r="626" spans="1:51" s="40" customFormat="1">
      <c r="A626" s="231"/>
      <c r="B626" s="44"/>
      <c r="C626" s="44"/>
      <c r="D626" s="44"/>
      <c r="E626" s="44"/>
      <c r="F626" s="232"/>
      <c r="G626" s="233"/>
      <c r="H626" s="233"/>
      <c r="I626" s="234"/>
      <c r="J626" s="234"/>
      <c r="K626" s="234"/>
      <c r="L626" s="234"/>
      <c r="M626" s="234"/>
      <c r="N626" s="234"/>
      <c r="O626" s="235"/>
      <c r="P626" s="235"/>
      <c r="Q626" s="235"/>
      <c r="R626" s="235"/>
      <c r="S626" s="235"/>
      <c r="T626" s="235"/>
      <c r="U626" s="235"/>
      <c r="V626" s="235"/>
      <c r="W626" s="235"/>
      <c r="X626" s="235"/>
      <c r="Y626" s="235"/>
      <c r="Z626" s="235"/>
      <c r="AA626" s="235"/>
      <c r="AB626" s="235"/>
      <c r="AC626" s="235"/>
      <c r="AD626" s="235"/>
      <c r="AE626" s="235"/>
      <c r="AF626" s="235"/>
      <c r="AG626" s="235"/>
      <c r="AH626" s="235"/>
      <c r="AI626" s="44"/>
      <c r="AJ626" s="374"/>
      <c r="AK626" s="284">
        <f t="shared" si="263"/>
        <v>0</v>
      </c>
      <c r="AL626" s="164" t="b">
        <f t="shared" si="264"/>
        <v>1</v>
      </c>
      <c r="AM626" s="232"/>
      <c r="AN626" s="232"/>
      <c r="AO626" s="232"/>
      <c r="AP626" s="232"/>
      <c r="AQ626" s="232"/>
      <c r="AR626" s="232"/>
      <c r="AS626" s="232"/>
      <c r="AT626" s="153"/>
      <c r="AU626" s="41"/>
      <c r="AV626" s="42"/>
      <c r="AW626" s="96"/>
      <c r="AX626" s="118"/>
      <c r="AY626" s="152"/>
    </row>
    <row r="627" spans="1:51" s="40" customFormat="1">
      <c r="A627" s="231"/>
      <c r="B627" s="44"/>
      <c r="C627" s="44"/>
      <c r="D627" s="44"/>
      <c r="E627" s="44"/>
      <c r="F627" s="232"/>
      <c r="G627" s="233"/>
      <c r="H627" s="233"/>
      <c r="I627" s="234"/>
      <c r="J627" s="234"/>
      <c r="K627" s="234"/>
      <c r="L627" s="234"/>
      <c r="M627" s="234"/>
      <c r="N627" s="234"/>
      <c r="O627" s="235"/>
      <c r="P627" s="235"/>
      <c r="Q627" s="235"/>
      <c r="R627" s="235"/>
      <c r="S627" s="235"/>
      <c r="T627" s="235"/>
      <c r="U627" s="235"/>
      <c r="V627" s="235"/>
      <c r="W627" s="235"/>
      <c r="X627" s="235"/>
      <c r="Y627" s="235"/>
      <c r="Z627" s="235"/>
      <c r="AA627" s="235"/>
      <c r="AB627" s="235"/>
      <c r="AC627" s="235"/>
      <c r="AD627" s="235"/>
      <c r="AE627" s="235"/>
      <c r="AF627" s="235"/>
      <c r="AG627" s="235"/>
      <c r="AH627" s="235"/>
      <c r="AI627" s="44"/>
      <c r="AJ627" s="374"/>
      <c r="AK627" s="284">
        <f t="shared" si="263"/>
        <v>0</v>
      </c>
      <c r="AL627" s="164" t="b">
        <f t="shared" si="264"/>
        <v>1</v>
      </c>
      <c r="AM627" s="232"/>
      <c r="AN627" s="232"/>
      <c r="AO627" s="232"/>
      <c r="AP627" s="232"/>
      <c r="AQ627" s="232"/>
      <c r="AR627" s="232"/>
      <c r="AS627" s="232"/>
      <c r="AT627" s="153"/>
      <c r="AU627" s="41"/>
      <c r="AV627" s="42"/>
      <c r="AW627" s="96">
        <f t="shared" si="241"/>
        <v>0</v>
      </c>
      <c r="AX627" s="118">
        <f t="shared" si="242"/>
        <v>0</v>
      </c>
      <c r="AY627" s="152" t="b">
        <f t="shared" si="240"/>
        <v>1</v>
      </c>
    </row>
    <row r="628" spans="1:51" s="40" customFormat="1">
      <c r="A628" s="231"/>
      <c r="B628" s="44"/>
      <c r="C628" s="44"/>
      <c r="D628" s="44"/>
      <c r="E628" s="44"/>
      <c r="F628" s="232"/>
      <c r="G628" s="233"/>
      <c r="H628" s="233"/>
      <c r="I628" s="234"/>
      <c r="J628" s="234"/>
      <c r="K628" s="234"/>
      <c r="L628" s="234"/>
      <c r="M628" s="234"/>
      <c r="N628" s="234"/>
      <c r="O628" s="235"/>
      <c r="P628" s="235"/>
      <c r="Q628" s="235"/>
      <c r="R628" s="235"/>
      <c r="S628" s="235"/>
      <c r="T628" s="235"/>
      <c r="U628" s="235"/>
      <c r="V628" s="235"/>
      <c r="W628" s="235"/>
      <c r="X628" s="235"/>
      <c r="Y628" s="235"/>
      <c r="Z628" s="235"/>
      <c r="AA628" s="235"/>
      <c r="AB628" s="235"/>
      <c r="AC628" s="235"/>
      <c r="AD628" s="235"/>
      <c r="AE628" s="235"/>
      <c r="AF628" s="235"/>
      <c r="AG628" s="235"/>
      <c r="AH628" s="235"/>
      <c r="AI628" s="44"/>
      <c r="AJ628" s="374"/>
      <c r="AK628" s="284">
        <f t="shared" si="263"/>
        <v>0</v>
      </c>
      <c r="AL628" s="164" t="b">
        <f t="shared" si="264"/>
        <v>1</v>
      </c>
      <c r="AM628" s="232"/>
      <c r="AN628" s="232"/>
      <c r="AO628" s="232"/>
      <c r="AP628" s="232"/>
      <c r="AQ628" s="232"/>
      <c r="AR628" s="232"/>
      <c r="AS628" s="232"/>
      <c r="AT628" s="153"/>
      <c r="AU628" s="41"/>
      <c r="AV628" s="42"/>
      <c r="AW628" s="96">
        <f t="shared" si="241"/>
        <v>0</v>
      </c>
      <c r="AX628" s="118">
        <f t="shared" si="242"/>
        <v>0</v>
      </c>
      <c r="AY628" s="152" t="b">
        <f t="shared" si="240"/>
        <v>1</v>
      </c>
    </row>
    <row r="629" spans="1:51" s="40" customFormat="1">
      <c r="A629" s="181"/>
      <c r="B629" s="182"/>
      <c r="C629" s="182"/>
      <c r="D629" s="182"/>
      <c r="E629" s="182"/>
      <c r="F629" s="183"/>
      <c r="G629" s="184"/>
      <c r="H629" s="184"/>
      <c r="I629" s="185"/>
      <c r="J629" s="185"/>
      <c r="K629" s="185"/>
      <c r="L629" s="185"/>
      <c r="M629" s="185"/>
      <c r="N629" s="185"/>
      <c r="O629" s="186"/>
      <c r="P629" s="186"/>
      <c r="Q629" s="186"/>
      <c r="R629" s="186"/>
      <c r="S629" s="186"/>
      <c r="T629" s="186"/>
      <c r="U629" s="186"/>
      <c r="V629" s="186"/>
      <c r="W629" s="186"/>
      <c r="X629" s="186"/>
      <c r="Y629" s="186"/>
      <c r="Z629" s="186"/>
      <c r="AA629" s="186"/>
      <c r="AB629" s="186"/>
      <c r="AC629" s="186"/>
      <c r="AD629" s="186"/>
      <c r="AE629" s="186"/>
      <c r="AF629" s="186"/>
      <c r="AG629" s="186"/>
      <c r="AH629" s="186"/>
      <c r="AI629" s="182"/>
      <c r="AJ629" s="374"/>
      <c r="AK629" s="284">
        <f t="shared" si="263"/>
        <v>0</v>
      </c>
      <c r="AL629" s="164" t="b">
        <f t="shared" si="264"/>
        <v>1</v>
      </c>
      <c r="AM629" s="232"/>
      <c r="AN629" s="232"/>
      <c r="AO629" s="232"/>
      <c r="AP629" s="232"/>
      <c r="AQ629" s="232"/>
      <c r="AR629" s="232"/>
      <c r="AS629" s="232"/>
      <c r="AT629" s="153"/>
      <c r="AU629" s="41"/>
      <c r="AV629" s="42"/>
      <c r="AW629" s="96">
        <f t="shared" si="241"/>
        <v>0</v>
      </c>
      <c r="AX629" s="118">
        <f t="shared" si="242"/>
        <v>0</v>
      </c>
      <c r="AY629" s="152" t="b">
        <f t="shared" si="240"/>
        <v>1</v>
      </c>
    </row>
    <row r="630" spans="1:51" s="3" customFormat="1">
      <c r="A630" s="632" t="s">
        <v>0</v>
      </c>
      <c r="B630" s="632" t="s">
        <v>1</v>
      </c>
      <c r="C630" s="632"/>
      <c r="D630" s="632"/>
      <c r="E630" s="632"/>
      <c r="F630" s="632" t="s">
        <v>3</v>
      </c>
      <c r="G630" s="632" t="s">
        <v>4</v>
      </c>
      <c r="H630" s="637" t="s">
        <v>229</v>
      </c>
      <c r="I630" s="638"/>
      <c r="J630" s="638"/>
      <c r="K630" s="638"/>
      <c r="L630" s="638"/>
      <c r="M630" s="638"/>
      <c r="N630" s="638"/>
      <c r="O630" s="638"/>
      <c r="P630" s="638"/>
      <c r="Q630" s="638"/>
      <c r="R630" s="638"/>
      <c r="S630" s="638"/>
      <c r="T630" s="638"/>
      <c r="U630" s="638"/>
      <c r="V630" s="638"/>
      <c r="W630" s="638"/>
      <c r="X630" s="638"/>
      <c r="Y630" s="638"/>
      <c r="Z630" s="638"/>
      <c r="AA630" s="638"/>
      <c r="AB630" s="638"/>
      <c r="AC630" s="638"/>
      <c r="AD630" s="638"/>
      <c r="AE630" s="638"/>
      <c r="AF630" s="638"/>
      <c r="AG630" s="638"/>
      <c r="AH630" s="639"/>
      <c r="AI630" s="632" t="s">
        <v>11</v>
      </c>
      <c r="AJ630" s="375"/>
      <c r="AK630" s="284" t="e">
        <f t="shared" si="263"/>
        <v>#VALUE!</v>
      </c>
      <c r="AL630" s="164" t="e">
        <f t="shared" si="264"/>
        <v>#VALUE!</v>
      </c>
      <c r="AM630" s="311"/>
      <c r="AN630" s="311"/>
      <c r="AO630" s="311"/>
      <c r="AP630" s="311"/>
      <c r="AQ630" s="311"/>
      <c r="AR630" s="311"/>
      <c r="AS630" s="311"/>
      <c r="AT630" s="152"/>
      <c r="AW630" s="96">
        <f t="shared" si="241"/>
        <v>0</v>
      </c>
      <c r="AX630" s="118" t="e">
        <f t="shared" si="242"/>
        <v>#VALUE!</v>
      </c>
      <c r="AY630" s="152" t="e">
        <f t="shared" si="240"/>
        <v>#VALUE!</v>
      </c>
    </row>
    <row r="631" spans="1:51" s="3" customFormat="1">
      <c r="A631" s="633"/>
      <c r="B631" s="633"/>
      <c r="C631" s="633"/>
      <c r="D631" s="633"/>
      <c r="E631" s="633"/>
      <c r="F631" s="633"/>
      <c r="G631" s="633"/>
      <c r="H631" s="634" t="s">
        <v>5</v>
      </c>
      <c r="I631" s="635"/>
      <c r="J631" s="636"/>
      <c r="K631" s="634" t="s">
        <v>6</v>
      </c>
      <c r="L631" s="635"/>
      <c r="M631" s="636"/>
      <c r="N631" s="634" t="s">
        <v>7</v>
      </c>
      <c r="O631" s="635"/>
      <c r="P631" s="636"/>
      <c r="Q631" s="634" t="s">
        <v>8</v>
      </c>
      <c r="R631" s="635"/>
      <c r="S631" s="636"/>
      <c r="T631" s="634" t="s">
        <v>9</v>
      </c>
      <c r="U631" s="635"/>
      <c r="V631" s="636"/>
      <c r="W631" s="408"/>
      <c r="X631" s="141" t="s">
        <v>10</v>
      </c>
      <c r="Y631" s="141"/>
      <c r="Z631" s="637" t="s">
        <v>240</v>
      </c>
      <c r="AA631" s="638"/>
      <c r="AB631" s="638"/>
      <c r="AC631" s="637" t="s">
        <v>241</v>
      </c>
      <c r="AD631" s="638"/>
      <c r="AE631" s="639"/>
      <c r="AF631" s="637" t="s">
        <v>246</v>
      </c>
      <c r="AG631" s="638"/>
      <c r="AH631" s="639"/>
      <c r="AI631" s="633"/>
      <c r="AJ631" s="375"/>
      <c r="AK631" s="284" t="e">
        <f>H631+K631+N631+Q631+T631+W631+#REF!+#REF!+AF631</f>
        <v>#VALUE!</v>
      </c>
      <c r="AL631" s="164" t="e">
        <f t="shared" si="264"/>
        <v>#VALUE!</v>
      </c>
      <c r="AM631" s="311"/>
      <c r="AN631" s="311"/>
      <c r="AO631" s="311"/>
      <c r="AP631" s="311"/>
      <c r="AQ631" s="311"/>
      <c r="AR631" s="311"/>
      <c r="AS631" s="311"/>
      <c r="AT631" s="152"/>
      <c r="AW631" s="96" t="e">
        <f t="shared" si="241"/>
        <v>#VALUE!</v>
      </c>
      <c r="AX631" s="118" t="e">
        <f t="shared" si="242"/>
        <v>#VALUE!</v>
      </c>
      <c r="AY631" s="152" t="e">
        <f t="shared" si="240"/>
        <v>#VALUE!</v>
      </c>
    </row>
    <row r="632" spans="1:51">
      <c r="A632" s="142"/>
      <c r="B632" s="143"/>
      <c r="C632" s="144"/>
      <c r="D632" s="144"/>
      <c r="E632" s="145"/>
      <c r="F632" s="146"/>
      <c r="G632" s="146"/>
      <c r="H632" s="402" t="s">
        <v>237</v>
      </c>
      <c r="I632" s="141" t="s">
        <v>238</v>
      </c>
      <c r="J632" s="403" t="s">
        <v>235</v>
      </c>
      <c r="K632" s="402" t="s">
        <v>237</v>
      </c>
      <c r="L632" s="141" t="s">
        <v>238</v>
      </c>
      <c r="M632" s="403" t="s">
        <v>235</v>
      </c>
      <c r="N632" s="402" t="s">
        <v>237</v>
      </c>
      <c r="O632" s="141" t="s">
        <v>238</v>
      </c>
      <c r="P632" s="403" t="s">
        <v>235</v>
      </c>
      <c r="Q632" s="402" t="s">
        <v>237</v>
      </c>
      <c r="R632" s="141" t="s">
        <v>238</v>
      </c>
      <c r="S632" s="403" t="s">
        <v>235</v>
      </c>
      <c r="T632" s="402" t="s">
        <v>237</v>
      </c>
      <c r="U632" s="141" t="s">
        <v>238</v>
      </c>
      <c r="V632" s="403" t="s">
        <v>235</v>
      </c>
      <c r="W632" s="402" t="s">
        <v>237</v>
      </c>
      <c r="X632" s="141" t="s">
        <v>238</v>
      </c>
      <c r="Y632" s="403" t="s">
        <v>235</v>
      </c>
      <c r="Z632" s="402" t="s">
        <v>237</v>
      </c>
      <c r="AA632" s="141" t="s">
        <v>238</v>
      </c>
      <c r="AB632" s="403" t="s">
        <v>235</v>
      </c>
      <c r="AC632" s="402" t="s">
        <v>237</v>
      </c>
      <c r="AD632" s="141" t="s">
        <v>238</v>
      </c>
      <c r="AE632" s="403" t="s">
        <v>235</v>
      </c>
      <c r="AF632" s="402" t="s">
        <v>237</v>
      </c>
      <c r="AG632" s="141" t="s">
        <v>238</v>
      </c>
      <c r="AH632" s="403" t="s">
        <v>235</v>
      </c>
      <c r="AI632" s="146"/>
      <c r="AJ632" s="376"/>
      <c r="AK632" s="284" t="e">
        <f t="shared" si="263"/>
        <v>#VALUE!</v>
      </c>
      <c r="AL632" s="164" t="e">
        <f t="shared" si="264"/>
        <v>#VALUE!</v>
      </c>
      <c r="AM632" s="278"/>
      <c r="AN632" s="278"/>
      <c r="AO632" s="278"/>
      <c r="AP632" s="278"/>
      <c r="AQ632" s="278"/>
      <c r="AR632" s="278"/>
      <c r="AS632" s="278"/>
      <c r="AW632" s="96" t="e">
        <f t="shared" si="241"/>
        <v>#VALUE!</v>
      </c>
      <c r="AX632" s="118" t="e">
        <f t="shared" si="242"/>
        <v>#VALUE!</v>
      </c>
      <c r="AY632" s="152" t="e">
        <f t="shared" si="240"/>
        <v>#VALUE!</v>
      </c>
    </row>
    <row r="633" spans="1:51">
      <c r="A633" s="147"/>
      <c r="B633" s="148"/>
      <c r="C633" s="149"/>
      <c r="D633" s="149"/>
      <c r="E633" s="150"/>
      <c r="F633" s="151"/>
      <c r="G633" s="151"/>
      <c r="H633" s="151"/>
      <c r="I633" s="151"/>
      <c r="J633" s="151"/>
      <c r="K633" s="151"/>
      <c r="L633" s="151"/>
      <c r="M633" s="151"/>
      <c r="N633" s="151"/>
      <c r="O633" s="151"/>
      <c r="P633" s="151"/>
      <c r="Q633" s="151"/>
      <c r="R633" s="151"/>
      <c r="S633" s="151"/>
      <c r="T633" s="151"/>
      <c r="U633" s="151"/>
      <c r="V633" s="151"/>
      <c r="W633" s="151"/>
      <c r="X633" s="151"/>
      <c r="Y633" s="151"/>
      <c r="Z633" s="151"/>
      <c r="AA633" s="151"/>
      <c r="AB633" s="151"/>
      <c r="AC633" s="151"/>
      <c r="AD633" s="151"/>
      <c r="AE633" s="151"/>
      <c r="AF633" s="151"/>
      <c r="AG633" s="151"/>
      <c r="AH633" s="151"/>
      <c r="AI633" s="151"/>
      <c r="AJ633" s="376"/>
      <c r="AK633" s="284">
        <f t="shared" si="263"/>
        <v>0</v>
      </c>
      <c r="AL633" s="164" t="b">
        <f t="shared" si="264"/>
        <v>1</v>
      </c>
      <c r="AM633" s="278"/>
      <c r="AN633" s="278"/>
      <c r="AO633" s="278"/>
      <c r="AP633" s="278"/>
      <c r="AQ633" s="278"/>
      <c r="AR633" s="278"/>
      <c r="AS633" s="278"/>
      <c r="AV633" s="42" t="b">
        <f t="shared" ref="AV633" si="265">G633=AU633</f>
        <v>1</v>
      </c>
      <c r="AW633" s="96">
        <f t="shared" si="241"/>
        <v>0</v>
      </c>
      <c r="AX633" s="118">
        <f t="shared" si="242"/>
        <v>0</v>
      </c>
      <c r="AY633" s="152" t="b">
        <f t="shared" si="240"/>
        <v>1</v>
      </c>
    </row>
    <row r="634" spans="1:51" s="16" customFormat="1">
      <c r="A634" s="26">
        <v>8</v>
      </c>
      <c r="B634" s="653" t="s">
        <v>205</v>
      </c>
      <c r="C634" s="654"/>
      <c r="D634" s="654"/>
      <c r="E634" s="655"/>
      <c r="F634" s="56">
        <v>16</v>
      </c>
      <c r="G634" s="17" t="e">
        <f>G635</f>
        <v>#REF!</v>
      </c>
      <c r="H634" s="17" t="e">
        <f t="shared" ref="H634:AH635" si="266">H635</f>
        <v>#REF!</v>
      </c>
      <c r="I634" s="17" t="e">
        <f t="shared" si="266"/>
        <v>#REF!</v>
      </c>
      <c r="J634" s="17" t="e">
        <f t="shared" si="266"/>
        <v>#REF!</v>
      </c>
      <c r="K634" s="17">
        <f t="shared" si="266"/>
        <v>0</v>
      </c>
      <c r="L634" s="17">
        <f t="shared" si="266"/>
        <v>0</v>
      </c>
      <c r="M634" s="17">
        <f t="shared" si="266"/>
        <v>0</v>
      </c>
      <c r="N634" s="17" t="e">
        <f t="shared" si="266"/>
        <v>#REF!</v>
      </c>
      <c r="O634" s="17" t="e">
        <f t="shared" si="266"/>
        <v>#REF!</v>
      </c>
      <c r="P634" s="17" t="e">
        <f t="shared" si="266"/>
        <v>#REF!</v>
      </c>
      <c r="Q634" s="17">
        <f t="shared" si="266"/>
        <v>0</v>
      </c>
      <c r="R634" s="17">
        <f t="shared" si="266"/>
        <v>0</v>
      </c>
      <c r="S634" s="17">
        <f t="shared" si="266"/>
        <v>0</v>
      </c>
      <c r="T634" s="17" t="e">
        <f t="shared" si="266"/>
        <v>#REF!</v>
      </c>
      <c r="U634" s="17">
        <f t="shared" si="266"/>
        <v>0</v>
      </c>
      <c r="V634" s="17" t="e">
        <f t="shared" si="266"/>
        <v>#REF!</v>
      </c>
      <c r="W634" s="17">
        <f t="shared" si="266"/>
        <v>0</v>
      </c>
      <c r="X634" s="17">
        <f t="shared" si="266"/>
        <v>0</v>
      </c>
      <c r="Y634" s="17">
        <f t="shared" si="266"/>
        <v>0</v>
      </c>
      <c r="Z634" s="17">
        <f t="shared" si="266"/>
        <v>0</v>
      </c>
      <c r="AA634" s="17">
        <f t="shared" si="266"/>
        <v>0</v>
      </c>
      <c r="AB634" s="17">
        <f t="shared" si="266"/>
        <v>0</v>
      </c>
      <c r="AC634" s="17">
        <f t="shared" si="266"/>
        <v>0</v>
      </c>
      <c r="AD634" s="17">
        <f t="shared" si="266"/>
        <v>0</v>
      </c>
      <c r="AE634" s="17">
        <f t="shared" si="266"/>
        <v>0</v>
      </c>
      <c r="AF634" s="17">
        <f t="shared" si="266"/>
        <v>0</v>
      </c>
      <c r="AG634" s="17">
        <f t="shared" si="266"/>
        <v>0</v>
      </c>
      <c r="AH634" s="17">
        <f t="shared" si="266"/>
        <v>0</v>
      </c>
      <c r="AI634" s="15"/>
      <c r="AJ634" s="373"/>
      <c r="AK634" s="284" t="e">
        <f t="shared" si="263"/>
        <v>#REF!</v>
      </c>
      <c r="AL634" s="164" t="e">
        <f t="shared" si="264"/>
        <v>#REF!</v>
      </c>
      <c r="AM634" s="221"/>
      <c r="AN634" s="221"/>
      <c r="AO634" s="221"/>
      <c r="AP634" s="221"/>
      <c r="AQ634" s="221"/>
      <c r="AR634" s="221"/>
      <c r="AS634" s="221"/>
      <c r="AT634" s="25"/>
      <c r="AU634" s="96" t="e">
        <f t="shared" si="202"/>
        <v>#REF!</v>
      </c>
      <c r="AV634" s="97" t="e">
        <f t="shared" si="205"/>
        <v>#REF!</v>
      </c>
      <c r="AW634" s="96" t="e">
        <f t="shared" si="241"/>
        <v>#REF!</v>
      </c>
      <c r="AX634" s="118" t="e">
        <f t="shared" si="242"/>
        <v>#REF!</v>
      </c>
      <c r="AY634" s="152" t="e">
        <f t="shared" si="240"/>
        <v>#REF!</v>
      </c>
    </row>
    <row r="635" spans="1:51" s="131" customFormat="1">
      <c r="A635" s="126"/>
      <c r="B635" s="127" t="s">
        <v>22</v>
      </c>
      <c r="C635" s="630" t="s">
        <v>206</v>
      </c>
      <c r="D635" s="651"/>
      <c r="E635" s="652"/>
      <c r="F635" s="128">
        <v>16004</v>
      </c>
      <c r="G635" s="129" t="e">
        <f>G636</f>
        <v>#REF!</v>
      </c>
      <c r="H635" s="129" t="e">
        <f t="shared" si="266"/>
        <v>#REF!</v>
      </c>
      <c r="I635" s="129" t="e">
        <f t="shared" si="266"/>
        <v>#REF!</v>
      </c>
      <c r="J635" s="129" t="e">
        <f t="shared" si="266"/>
        <v>#REF!</v>
      </c>
      <c r="K635" s="129">
        <f t="shared" si="266"/>
        <v>0</v>
      </c>
      <c r="L635" s="129">
        <f t="shared" si="266"/>
        <v>0</v>
      </c>
      <c r="M635" s="129">
        <f t="shared" si="266"/>
        <v>0</v>
      </c>
      <c r="N635" s="129" t="e">
        <f t="shared" si="266"/>
        <v>#REF!</v>
      </c>
      <c r="O635" s="129" t="e">
        <f t="shared" si="266"/>
        <v>#REF!</v>
      </c>
      <c r="P635" s="129" t="e">
        <f t="shared" si="266"/>
        <v>#REF!</v>
      </c>
      <c r="Q635" s="129">
        <f t="shared" si="266"/>
        <v>0</v>
      </c>
      <c r="R635" s="129">
        <f t="shared" si="266"/>
        <v>0</v>
      </c>
      <c r="S635" s="129">
        <f t="shared" si="266"/>
        <v>0</v>
      </c>
      <c r="T635" s="129" t="e">
        <f t="shared" si="266"/>
        <v>#REF!</v>
      </c>
      <c r="U635" s="129">
        <f t="shared" si="266"/>
        <v>0</v>
      </c>
      <c r="V635" s="129" t="e">
        <f t="shared" si="266"/>
        <v>#REF!</v>
      </c>
      <c r="W635" s="129">
        <f t="shared" si="266"/>
        <v>0</v>
      </c>
      <c r="X635" s="129">
        <f t="shared" si="266"/>
        <v>0</v>
      </c>
      <c r="Y635" s="129">
        <f t="shared" si="266"/>
        <v>0</v>
      </c>
      <c r="Z635" s="129">
        <f t="shared" si="266"/>
        <v>0</v>
      </c>
      <c r="AA635" s="129">
        <f t="shared" si="266"/>
        <v>0</v>
      </c>
      <c r="AB635" s="129">
        <f t="shared" si="266"/>
        <v>0</v>
      </c>
      <c r="AC635" s="129">
        <f t="shared" si="266"/>
        <v>0</v>
      </c>
      <c r="AD635" s="129">
        <f t="shared" si="266"/>
        <v>0</v>
      </c>
      <c r="AE635" s="129">
        <f t="shared" si="266"/>
        <v>0</v>
      </c>
      <c r="AF635" s="129">
        <f t="shared" si="266"/>
        <v>0</v>
      </c>
      <c r="AG635" s="129">
        <f t="shared" si="266"/>
        <v>0</v>
      </c>
      <c r="AH635" s="129">
        <f t="shared" si="266"/>
        <v>0</v>
      </c>
      <c r="AI635" s="130"/>
      <c r="AJ635" s="378"/>
      <c r="AK635" s="284" t="e">
        <f t="shared" si="263"/>
        <v>#REF!</v>
      </c>
      <c r="AL635" s="164" t="e">
        <f t="shared" si="264"/>
        <v>#REF!</v>
      </c>
      <c r="AM635" s="307"/>
      <c r="AN635" s="307"/>
      <c r="AO635" s="307"/>
      <c r="AP635" s="307"/>
      <c r="AQ635" s="307"/>
      <c r="AR635" s="307"/>
      <c r="AS635" s="307"/>
      <c r="AT635" s="154"/>
      <c r="AU635" s="123" t="e">
        <f t="shared" si="202"/>
        <v>#REF!</v>
      </c>
      <c r="AV635" s="124" t="e">
        <f t="shared" si="205"/>
        <v>#REF!</v>
      </c>
      <c r="AW635" s="96" t="e">
        <f t="shared" si="241"/>
        <v>#REF!</v>
      </c>
      <c r="AX635" s="118" t="e">
        <f t="shared" si="242"/>
        <v>#REF!</v>
      </c>
      <c r="AY635" s="152" t="e">
        <f t="shared" si="240"/>
        <v>#REF!</v>
      </c>
    </row>
    <row r="636" spans="1:51" s="153" customFormat="1">
      <c r="A636" s="332"/>
      <c r="B636" s="333"/>
      <c r="C636" s="334"/>
      <c r="D636" s="656" t="s">
        <v>15</v>
      </c>
      <c r="E636" s="657"/>
      <c r="F636" s="51" t="s">
        <v>130</v>
      </c>
      <c r="G636" s="69" t="e">
        <f>SUM(G637:G649)</f>
        <v>#REF!</v>
      </c>
      <c r="H636" s="69" t="e">
        <f>SUM(H637:H649)</f>
        <v>#REF!</v>
      </c>
      <c r="I636" s="69" t="e">
        <f t="shared" ref="I636:Q636" si="267">SUM(I637:I649)</f>
        <v>#REF!</v>
      </c>
      <c r="J636" s="69" t="e">
        <f t="shared" si="267"/>
        <v>#REF!</v>
      </c>
      <c r="K636" s="69">
        <f t="shared" si="267"/>
        <v>0</v>
      </c>
      <c r="L636" s="69">
        <f t="shared" si="267"/>
        <v>0</v>
      </c>
      <c r="M636" s="69">
        <f t="shared" si="267"/>
        <v>0</v>
      </c>
      <c r="N636" s="69" t="e">
        <f t="shared" si="267"/>
        <v>#REF!</v>
      </c>
      <c r="O636" s="69" t="e">
        <f t="shared" si="267"/>
        <v>#REF!</v>
      </c>
      <c r="P636" s="69" t="e">
        <f t="shared" si="267"/>
        <v>#REF!</v>
      </c>
      <c r="Q636" s="69">
        <f t="shared" si="267"/>
        <v>0</v>
      </c>
      <c r="R636" s="69">
        <f>SUM(R637:R649)</f>
        <v>0</v>
      </c>
      <c r="S636" s="69">
        <f t="shared" ref="S636:Y636" si="268">SUM(S637:S649)</f>
        <v>0</v>
      </c>
      <c r="T636" s="69" t="e">
        <f t="shared" si="268"/>
        <v>#REF!</v>
      </c>
      <c r="U636" s="69">
        <f t="shared" si="268"/>
        <v>0</v>
      </c>
      <c r="V636" s="69" t="e">
        <f t="shared" si="268"/>
        <v>#REF!</v>
      </c>
      <c r="W636" s="69">
        <f t="shared" si="268"/>
        <v>0</v>
      </c>
      <c r="X636" s="69">
        <f t="shared" si="268"/>
        <v>0</v>
      </c>
      <c r="Y636" s="69">
        <f t="shared" si="268"/>
        <v>0</v>
      </c>
      <c r="Z636" s="69"/>
      <c r="AA636" s="69"/>
      <c r="AB636" s="69"/>
      <c r="AC636" s="69"/>
      <c r="AD636" s="69"/>
      <c r="AE636" s="69"/>
      <c r="AF636" s="69"/>
      <c r="AG636" s="69"/>
      <c r="AH636" s="69"/>
      <c r="AI636" s="71"/>
      <c r="AJ636" s="374"/>
      <c r="AK636" s="284" t="e">
        <f t="shared" si="263"/>
        <v>#REF!</v>
      </c>
      <c r="AL636" s="164" t="e">
        <f t="shared" si="264"/>
        <v>#REF!</v>
      </c>
      <c r="AM636" s="232"/>
      <c r="AN636" s="232"/>
      <c r="AO636" s="232"/>
      <c r="AP636" s="232"/>
      <c r="AQ636" s="232"/>
      <c r="AR636" s="232"/>
      <c r="AS636" s="232"/>
      <c r="AU636" s="335" t="e">
        <f t="shared" si="202"/>
        <v>#REF!</v>
      </c>
      <c r="AV636" s="72" t="e">
        <f t="shared" si="205"/>
        <v>#REF!</v>
      </c>
      <c r="AW636" s="335" t="e">
        <f t="shared" si="241"/>
        <v>#REF!</v>
      </c>
      <c r="AX636" s="336" t="e">
        <f t="shared" si="242"/>
        <v>#REF!</v>
      </c>
      <c r="AY636" s="152" t="e">
        <f t="shared" si="240"/>
        <v>#REF!</v>
      </c>
    </row>
    <row r="637" spans="1:51" s="153" customFormat="1">
      <c r="A637" s="332"/>
      <c r="B637" s="333"/>
      <c r="C637" s="334"/>
      <c r="D637" s="406"/>
      <c r="E637" s="67" t="s">
        <v>55</v>
      </c>
      <c r="F637" s="71" t="s">
        <v>56</v>
      </c>
      <c r="G637" s="69">
        <v>3174900</v>
      </c>
      <c r="H637" s="69">
        <v>3174900</v>
      </c>
      <c r="I637" s="70" t="e">
        <f>#REF!</f>
        <v>#REF!</v>
      </c>
      <c r="J637" s="70" t="e">
        <f>H637-I637</f>
        <v>#REF!</v>
      </c>
      <c r="K637" s="70"/>
      <c r="L637" s="70"/>
      <c r="M637" s="70"/>
      <c r="N637" s="70" t="e">
        <f>#REF!</f>
        <v>#REF!</v>
      </c>
      <c r="O637" s="70"/>
      <c r="P637" s="70" t="e">
        <f>N637-O637</f>
        <v>#REF!</v>
      </c>
      <c r="Q637" s="70"/>
      <c r="R637" s="70"/>
      <c r="S637" s="70"/>
      <c r="T637" s="70" t="e">
        <f>#REF!</f>
        <v>#REF!</v>
      </c>
      <c r="U637" s="70"/>
      <c r="V637" s="70" t="e">
        <f>T637-U637</f>
        <v>#REF!</v>
      </c>
      <c r="W637" s="70"/>
      <c r="X637" s="70"/>
      <c r="Y637" s="70"/>
      <c r="Z637" s="70"/>
      <c r="AA637" s="70"/>
      <c r="AB637" s="70"/>
      <c r="AC637" s="70"/>
      <c r="AD637" s="70"/>
      <c r="AE637" s="70"/>
      <c r="AF637" s="70"/>
      <c r="AG637" s="70"/>
      <c r="AH637" s="70"/>
      <c r="AI637" s="71"/>
      <c r="AJ637" s="374"/>
      <c r="AK637" s="284" t="e">
        <f t="shared" si="263"/>
        <v>#REF!</v>
      </c>
      <c r="AL637" s="164" t="e">
        <f t="shared" si="264"/>
        <v>#REF!</v>
      </c>
      <c r="AM637" s="232"/>
      <c r="AN637" s="232"/>
      <c r="AO637" s="232"/>
      <c r="AP637" s="232"/>
      <c r="AQ637" s="232"/>
      <c r="AR637" s="232"/>
      <c r="AS637" s="232"/>
      <c r="AU637" s="335" t="e">
        <f t="shared" si="202"/>
        <v>#REF!</v>
      </c>
      <c r="AV637" s="72" t="e">
        <f t="shared" si="205"/>
        <v>#REF!</v>
      </c>
      <c r="AW637" s="335" t="e">
        <f t="shared" si="241"/>
        <v>#REF!</v>
      </c>
      <c r="AX637" s="336" t="e">
        <f t="shared" si="242"/>
        <v>#REF!</v>
      </c>
      <c r="AY637" s="152" t="e">
        <f t="shared" si="240"/>
        <v>#REF!</v>
      </c>
    </row>
    <row r="638" spans="1:51" s="153" customFormat="1">
      <c r="A638" s="332"/>
      <c r="B638" s="333"/>
      <c r="C638" s="334"/>
      <c r="D638" s="406"/>
      <c r="E638" s="88" t="s">
        <v>16</v>
      </c>
      <c r="F638" s="71" t="s">
        <v>19</v>
      </c>
      <c r="G638" s="69">
        <v>480000</v>
      </c>
      <c r="H638" s="69" t="e">
        <f>#REF!</f>
        <v>#REF!</v>
      </c>
      <c r="I638" s="70" t="e">
        <f>#REF!</f>
        <v>#REF!</v>
      </c>
      <c r="J638" s="70" t="e">
        <f t="shared" ref="J638:J649" si="269">H638-I638</f>
        <v>#REF!</v>
      </c>
      <c r="K638" s="70"/>
      <c r="L638" s="70"/>
      <c r="M638" s="70"/>
      <c r="N638" s="70" t="e">
        <f>G638-H638</f>
        <v>#REF!</v>
      </c>
      <c r="O638" s="70"/>
      <c r="P638" s="70" t="e">
        <f t="shared" ref="P638:P647" si="270">N638-O638</f>
        <v>#REF!</v>
      </c>
      <c r="Q638" s="70"/>
      <c r="R638" s="70"/>
      <c r="S638" s="70"/>
      <c r="T638" s="70" t="e">
        <f>#REF!</f>
        <v>#REF!</v>
      </c>
      <c r="U638" s="70"/>
      <c r="V638" s="70" t="e">
        <f t="shared" ref="V638:V649" si="271">T638-U638</f>
        <v>#REF!</v>
      </c>
      <c r="W638" s="70"/>
      <c r="X638" s="70"/>
      <c r="Y638" s="70"/>
      <c r="Z638" s="70"/>
      <c r="AA638" s="70"/>
      <c r="AB638" s="70"/>
      <c r="AC638" s="70"/>
      <c r="AD638" s="70"/>
      <c r="AE638" s="70"/>
      <c r="AF638" s="70"/>
      <c r="AG638" s="70"/>
      <c r="AH638" s="70"/>
      <c r="AI638" s="71"/>
      <c r="AJ638" s="374"/>
      <c r="AK638" s="284" t="e">
        <f t="shared" si="263"/>
        <v>#REF!</v>
      </c>
      <c r="AL638" s="164" t="e">
        <f t="shared" si="264"/>
        <v>#REF!</v>
      </c>
      <c r="AM638" s="232"/>
      <c r="AN638" s="232"/>
      <c r="AO638" s="232"/>
      <c r="AP638" s="232"/>
      <c r="AQ638" s="232"/>
      <c r="AR638" s="232"/>
      <c r="AS638" s="232"/>
      <c r="AU638" s="335" t="e">
        <f t="shared" ref="AU638:AU868" si="272">SUM(I638:X638)</f>
        <v>#REF!</v>
      </c>
      <c r="AV638" s="72" t="e">
        <f t="shared" si="205"/>
        <v>#REF!</v>
      </c>
      <c r="AW638" s="335" t="e">
        <f t="shared" si="241"/>
        <v>#REF!</v>
      </c>
      <c r="AX638" s="336" t="e">
        <f t="shared" si="242"/>
        <v>#REF!</v>
      </c>
      <c r="AY638" s="152" t="e">
        <f t="shared" si="240"/>
        <v>#REF!</v>
      </c>
    </row>
    <row r="639" spans="1:51" s="153" customFormat="1" ht="30">
      <c r="A639" s="332"/>
      <c r="B639" s="333"/>
      <c r="C639" s="334"/>
      <c r="D639" s="334"/>
      <c r="E639" s="88" t="s">
        <v>170</v>
      </c>
      <c r="F639" s="71" t="s">
        <v>65</v>
      </c>
      <c r="G639" s="69">
        <v>6993400</v>
      </c>
      <c r="H639" s="69" t="e">
        <f>#REF!</f>
        <v>#REF!</v>
      </c>
      <c r="I639" s="70"/>
      <c r="J639" s="70" t="e">
        <f t="shared" si="269"/>
        <v>#REF!</v>
      </c>
      <c r="K639" s="70"/>
      <c r="L639" s="70"/>
      <c r="M639" s="70"/>
      <c r="N639" s="70">
        <f>G639</f>
        <v>6993400</v>
      </c>
      <c r="O639" s="70" t="e">
        <f>#REF!</f>
        <v>#REF!</v>
      </c>
      <c r="P639" s="70" t="e">
        <f t="shared" si="270"/>
        <v>#REF!</v>
      </c>
      <c r="Q639" s="70"/>
      <c r="R639" s="70"/>
      <c r="S639" s="70"/>
      <c r="T639" s="70" t="e">
        <f>#REF!</f>
        <v>#REF!</v>
      </c>
      <c r="U639" s="70"/>
      <c r="V639" s="70" t="e">
        <f t="shared" si="271"/>
        <v>#REF!</v>
      </c>
      <c r="W639" s="70"/>
      <c r="X639" s="70"/>
      <c r="Y639" s="70"/>
      <c r="Z639" s="70"/>
      <c r="AA639" s="70"/>
      <c r="AB639" s="70"/>
      <c r="AC639" s="70"/>
      <c r="AD639" s="70"/>
      <c r="AE639" s="70"/>
      <c r="AF639" s="70"/>
      <c r="AG639" s="70"/>
      <c r="AH639" s="70"/>
      <c r="AI639" s="71"/>
      <c r="AJ639" s="374"/>
      <c r="AK639" s="284" t="e">
        <f t="shared" si="263"/>
        <v>#REF!</v>
      </c>
      <c r="AL639" s="164" t="e">
        <f t="shared" si="264"/>
        <v>#REF!</v>
      </c>
      <c r="AM639" s="232"/>
      <c r="AN639" s="232"/>
      <c r="AO639" s="232"/>
      <c r="AP639" s="232"/>
      <c r="AQ639" s="232"/>
      <c r="AR639" s="232"/>
      <c r="AS639" s="232"/>
      <c r="AU639" s="335" t="e">
        <f t="shared" si="272"/>
        <v>#REF!</v>
      </c>
      <c r="AV639" s="72" t="e">
        <f t="shared" si="205"/>
        <v>#REF!</v>
      </c>
      <c r="AW639" s="335" t="e">
        <f t="shared" si="241"/>
        <v>#REF!</v>
      </c>
      <c r="AX639" s="336" t="e">
        <f t="shared" si="242"/>
        <v>#REF!</v>
      </c>
      <c r="AY639" s="152" t="e">
        <f t="shared" si="240"/>
        <v>#REF!</v>
      </c>
    </row>
    <row r="640" spans="1:51" s="153" customFormat="1">
      <c r="A640" s="332"/>
      <c r="B640" s="333"/>
      <c r="C640" s="334"/>
      <c r="D640" s="334"/>
      <c r="E640" s="88" t="s">
        <v>17</v>
      </c>
      <c r="F640" s="71" t="s">
        <v>18</v>
      </c>
      <c r="G640" s="69">
        <v>194666000</v>
      </c>
      <c r="H640" s="69" t="e">
        <f>#REF!</f>
        <v>#REF!</v>
      </c>
      <c r="I640" s="70" t="e">
        <f>#REF!</f>
        <v>#REF!</v>
      </c>
      <c r="J640" s="70" t="e">
        <f t="shared" si="269"/>
        <v>#REF!</v>
      </c>
      <c r="K640" s="70"/>
      <c r="L640" s="70"/>
      <c r="M640" s="70"/>
      <c r="N640" s="70" t="e">
        <f>G640-H640-T640</f>
        <v>#REF!</v>
      </c>
      <c r="O640" s="70" t="e">
        <f>#REF!+5580000</f>
        <v>#REF!</v>
      </c>
      <c r="P640" s="70" t="e">
        <f t="shared" si="270"/>
        <v>#REF!</v>
      </c>
      <c r="Q640" s="70"/>
      <c r="R640" s="70"/>
      <c r="S640" s="70"/>
      <c r="T640" s="70" t="e">
        <f>#REF!</f>
        <v>#REF!</v>
      </c>
      <c r="U640" s="70"/>
      <c r="V640" s="70" t="e">
        <f t="shared" si="271"/>
        <v>#REF!</v>
      </c>
      <c r="W640" s="70"/>
      <c r="X640" s="70"/>
      <c r="Y640" s="70"/>
      <c r="Z640" s="70"/>
      <c r="AA640" s="70"/>
      <c r="AB640" s="70"/>
      <c r="AC640" s="70"/>
      <c r="AD640" s="70"/>
      <c r="AE640" s="70"/>
      <c r="AF640" s="70"/>
      <c r="AG640" s="70"/>
      <c r="AH640" s="70"/>
      <c r="AI640" s="71"/>
      <c r="AJ640" s="374"/>
      <c r="AK640" s="284" t="e">
        <f>H640+K640+N640+Q640+T640+W640+Z640+AC640+AF640</f>
        <v>#REF!</v>
      </c>
      <c r="AL640" s="164" t="e">
        <f t="shared" si="264"/>
        <v>#REF!</v>
      </c>
      <c r="AM640" s="232"/>
      <c r="AN640" s="232"/>
      <c r="AO640" s="232"/>
      <c r="AP640" s="232"/>
      <c r="AQ640" s="232"/>
      <c r="AR640" s="232"/>
      <c r="AS640" s="232"/>
      <c r="AU640" s="335" t="e">
        <f t="shared" si="272"/>
        <v>#REF!</v>
      </c>
      <c r="AV640" s="72" t="e">
        <f t="shared" si="205"/>
        <v>#REF!</v>
      </c>
      <c r="AW640" s="335" t="e">
        <f t="shared" si="241"/>
        <v>#REF!</v>
      </c>
      <c r="AX640" s="336" t="e">
        <f t="shared" si="242"/>
        <v>#REF!</v>
      </c>
      <c r="AY640" s="152" t="e">
        <f t="shared" si="240"/>
        <v>#REF!</v>
      </c>
    </row>
    <row r="641" spans="1:51" s="153" customFormat="1">
      <c r="A641" s="332"/>
      <c r="B641" s="333"/>
      <c r="C641" s="334"/>
      <c r="D641" s="334"/>
      <c r="E641" s="88" t="s">
        <v>106</v>
      </c>
      <c r="F641" s="71" t="s">
        <v>107</v>
      </c>
      <c r="G641" s="69">
        <v>4000000</v>
      </c>
      <c r="H641" s="69" t="e">
        <f>#REF!</f>
        <v>#REF!</v>
      </c>
      <c r="I641" s="70"/>
      <c r="J641" s="70" t="e">
        <f t="shared" si="269"/>
        <v>#REF!</v>
      </c>
      <c r="K641" s="70"/>
      <c r="L641" s="70"/>
      <c r="M641" s="70"/>
      <c r="N641" s="70">
        <v>4000000</v>
      </c>
      <c r="O641" s="70"/>
      <c r="P641" s="70">
        <f t="shared" si="270"/>
        <v>4000000</v>
      </c>
      <c r="Q641" s="70"/>
      <c r="R641" s="70"/>
      <c r="S641" s="70"/>
      <c r="T641" s="70" t="e">
        <f>#REF!</f>
        <v>#REF!</v>
      </c>
      <c r="U641" s="70"/>
      <c r="V641" s="70" t="e">
        <f t="shared" si="271"/>
        <v>#REF!</v>
      </c>
      <c r="W641" s="70"/>
      <c r="X641" s="70"/>
      <c r="Y641" s="70"/>
      <c r="Z641" s="70"/>
      <c r="AA641" s="70"/>
      <c r="AB641" s="70"/>
      <c r="AC641" s="70"/>
      <c r="AD641" s="70"/>
      <c r="AE641" s="70"/>
      <c r="AF641" s="70"/>
      <c r="AG641" s="70"/>
      <c r="AH641" s="70"/>
      <c r="AI641" s="71"/>
      <c r="AJ641" s="374"/>
      <c r="AK641" s="284" t="e">
        <f>H641+K641+N641+Q641+T641+W641+Z641+AC641+AF641</f>
        <v>#REF!</v>
      </c>
      <c r="AL641" s="164" t="e">
        <f t="shared" si="264"/>
        <v>#REF!</v>
      </c>
      <c r="AM641" s="232"/>
      <c r="AN641" s="232"/>
      <c r="AO641" s="232"/>
      <c r="AP641" s="232"/>
      <c r="AQ641" s="232"/>
      <c r="AR641" s="232"/>
      <c r="AS641" s="232"/>
      <c r="AU641" s="335" t="e">
        <f t="shared" si="272"/>
        <v>#REF!</v>
      </c>
      <c r="AV641" s="72" t="e">
        <f t="shared" si="205"/>
        <v>#REF!</v>
      </c>
      <c r="AW641" s="335">
        <f t="shared" si="241"/>
        <v>0</v>
      </c>
      <c r="AX641" s="336" t="e">
        <f t="shared" si="242"/>
        <v>#REF!</v>
      </c>
      <c r="AY641" s="152" t="e">
        <f t="shared" si="240"/>
        <v>#REF!</v>
      </c>
    </row>
    <row r="642" spans="1:51" s="153" customFormat="1">
      <c r="A642" s="332"/>
      <c r="B642" s="333"/>
      <c r="C642" s="334"/>
      <c r="D642" s="334"/>
      <c r="E642" s="88" t="s">
        <v>108</v>
      </c>
      <c r="F642" s="71" t="s">
        <v>109</v>
      </c>
      <c r="G642" s="69">
        <v>15000000</v>
      </c>
      <c r="H642" s="69">
        <v>1000000</v>
      </c>
      <c r="I642" s="70"/>
      <c r="J642" s="70">
        <f t="shared" si="269"/>
        <v>1000000</v>
      </c>
      <c r="K642" s="70"/>
      <c r="L642" s="70"/>
      <c r="M642" s="70"/>
      <c r="N642" s="70">
        <v>14000000</v>
      </c>
      <c r="O642" s="70">
        <f>4108500+7994250</f>
        <v>12102750</v>
      </c>
      <c r="P642" s="70">
        <f t="shared" si="270"/>
        <v>1897250</v>
      </c>
      <c r="Q642" s="70"/>
      <c r="R642" s="70"/>
      <c r="S642" s="70"/>
      <c r="T642" s="70" t="e">
        <f>#REF!</f>
        <v>#REF!</v>
      </c>
      <c r="U642" s="70"/>
      <c r="V642" s="70" t="e">
        <f t="shared" si="271"/>
        <v>#REF!</v>
      </c>
      <c r="W642" s="70"/>
      <c r="X642" s="70"/>
      <c r="Y642" s="70"/>
      <c r="Z642" s="70"/>
      <c r="AA642" s="70"/>
      <c r="AB642" s="70"/>
      <c r="AC642" s="70"/>
      <c r="AD642" s="70"/>
      <c r="AE642" s="70"/>
      <c r="AF642" s="70"/>
      <c r="AG642" s="70"/>
      <c r="AH642" s="70"/>
      <c r="AI642" s="71"/>
      <c r="AJ642" s="374"/>
      <c r="AK642" s="284" t="e">
        <f t="shared" si="263"/>
        <v>#REF!</v>
      </c>
      <c r="AL642" s="164" t="e">
        <f t="shared" si="264"/>
        <v>#REF!</v>
      </c>
      <c r="AM642" s="232"/>
      <c r="AN642" s="232"/>
      <c r="AO642" s="232"/>
      <c r="AP642" s="232"/>
      <c r="AQ642" s="232"/>
      <c r="AR642" s="232"/>
      <c r="AS642" s="232"/>
      <c r="AU642" s="335" t="e">
        <f t="shared" si="272"/>
        <v>#REF!</v>
      </c>
      <c r="AV642" s="72" t="e">
        <f t="shared" si="205"/>
        <v>#REF!</v>
      </c>
      <c r="AW642" s="335">
        <f t="shared" si="241"/>
        <v>12102750</v>
      </c>
      <c r="AX642" s="336" t="e">
        <f t="shared" si="242"/>
        <v>#REF!</v>
      </c>
      <c r="AY642" s="152" t="e">
        <f t="shared" si="240"/>
        <v>#REF!</v>
      </c>
    </row>
    <row r="643" spans="1:51" s="153" customFormat="1">
      <c r="A643" s="332"/>
      <c r="B643" s="333"/>
      <c r="C643" s="334"/>
      <c r="D643" s="334"/>
      <c r="E643" s="88" t="s">
        <v>110</v>
      </c>
      <c r="F643" s="71" t="s">
        <v>111</v>
      </c>
      <c r="G643" s="69">
        <v>4000000</v>
      </c>
      <c r="H643" s="69">
        <v>4000000</v>
      </c>
      <c r="I643" s="70" t="e">
        <f>#REF!</f>
        <v>#REF!</v>
      </c>
      <c r="J643" s="70" t="e">
        <f t="shared" si="269"/>
        <v>#REF!</v>
      </c>
      <c r="K643" s="70"/>
      <c r="L643" s="70"/>
      <c r="M643" s="70"/>
      <c r="N643" s="70" t="e">
        <f>#REF!</f>
        <v>#REF!</v>
      </c>
      <c r="O643" s="70"/>
      <c r="P643" s="70" t="e">
        <f t="shared" si="270"/>
        <v>#REF!</v>
      </c>
      <c r="Q643" s="70"/>
      <c r="R643" s="70"/>
      <c r="S643" s="70"/>
      <c r="T643" s="70" t="e">
        <f>#REF!</f>
        <v>#REF!</v>
      </c>
      <c r="U643" s="70"/>
      <c r="V643" s="70" t="e">
        <f t="shared" si="271"/>
        <v>#REF!</v>
      </c>
      <c r="W643" s="70"/>
      <c r="X643" s="70"/>
      <c r="Y643" s="70"/>
      <c r="Z643" s="70"/>
      <c r="AA643" s="70"/>
      <c r="AB643" s="70"/>
      <c r="AC643" s="70"/>
      <c r="AD643" s="70"/>
      <c r="AE643" s="70"/>
      <c r="AF643" s="70"/>
      <c r="AG643" s="70"/>
      <c r="AH643" s="70"/>
      <c r="AI643" s="71"/>
      <c r="AJ643" s="374"/>
      <c r="AK643" s="284" t="e">
        <f t="shared" si="263"/>
        <v>#REF!</v>
      </c>
      <c r="AL643" s="164" t="e">
        <f t="shared" si="264"/>
        <v>#REF!</v>
      </c>
      <c r="AM643" s="232"/>
      <c r="AN643" s="232"/>
      <c r="AO643" s="232"/>
      <c r="AP643" s="232"/>
      <c r="AQ643" s="232"/>
      <c r="AR643" s="232"/>
      <c r="AS643" s="232"/>
      <c r="AU643" s="335" t="e">
        <f t="shared" si="272"/>
        <v>#REF!</v>
      </c>
      <c r="AV643" s="72" t="e">
        <f t="shared" si="205"/>
        <v>#REF!</v>
      </c>
      <c r="AW643" s="335" t="e">
        <f t="shared" si="241"/>
        <v>#REF!</v>
      </c>
      <c r="AX643" s="336" t="e">
        <f t="shared" si="242"/>
        <v>#REF!</v>
      </c>
      <c r="AY643" s="152" t="e">
        <f t="shared" si="240"/>
        <v>#REF!</v>
      </c>
    </row>
    <row r="644" spans="1:51" s="153" customFormat="1">
      <c r="A644" s="332"/>
      <c r="B644" s="333"/>
      <c r="C644" s="334"/>
      <c r="D644" s="334"/>
      <c r="E644" s="88" t="s">
        <v>59</v>
      </c>
      <c r="F644" s="71" t="s">
        <v>60</v>
      </c>
      <c r="G644" s="69" t="e">
        <f>#REF!</f>
        <v>#REF!</v>
      </c>
      <c r="H644" s="69" t="e">
        <f>#REF!</f>
        <v>#REF!</v>
      </c>
      <c r="I644" s="70"/>
      <c r="J644" s="70" t="e">
        <f t="shared" si="269"/>
        <v>#REF!</v>
      </c>
      <c r="K644" s="70"/>
      <c r="L644" s="70"/>
      <c r="M644" s="70"/>
      <c r="N644" s="70" t="e">
        <f>#REF!</f>
        <v>#REF!</v>
      </c>
      <c r="O644" s="70"/>
      <c r="P644" s="70" t="e">
        <f t="shared" si="270"/>
        <v>#REF!</v>
      </c>
      <c r="Q644" s="70"/>
      <c r="R644" s="70"/>
      <c r="S644" s="70"/>
      <c r="T644" s="70" t="e">
        <f>#REF!</f>
        <v>#REF!</v>
      </c>
      <c r="U644" s="70"/>
      <c r="V644" s="70" t="e">
        <f t="shared" si="271"/>
        <v>#REF!</v>
      </c>
      <c r="W644" s="70"/>
      <c r="X644" s="70"/>
      <c r="Y644" s="70"/>
      <c r="Z644" s="70"/>
      <c r="AA644" s="70"/>
      <c r="AB644" s="70"/>
      <c r="AC644" s="70"/>
      <c r="AD644" s="70"/>
      <c r="AE644" s="70"/>
      <c r="AF644" s="70"/>
      <c r="AG644" s="70"/>
      <c r="AH644" s="70"/>
      <c r="AI644" s="71"/>
      <c r="AJ644" s="374"/>
      <c r="AK644" s="284" t="e">
        <f t="shared" si="263"/>
        <v>#REF!</v>
      </c>
      <c r="AL644" s="164" t="e">
        <f t="shared" si="264"/>
        <v>#REF!</v>
      </c>
      <c r="AM644" s="232"/>
      <c r="AN644" s="232"/>
      <c r="AO644" s="232"/>
      <c r="AP644" s="232"/>
      <c r="AQ644" s="232"/>
      <c r="AR644" s="232"/>
      <c r="AS644" s="232"/>
      <c r="AU644" s="335" t="e">
        <f t="shared" si="272"/>
        <v>#REF!</v>
      </c>
      <c r="AV644" s="72" t="e">
        <f t="shared" si="205"/>
        <v>#REF!</v>
      </c>
      <c r="AW644" s="335">
        <f t="shared" si="241"/>
        <v>0</v>
      </c>
      <c r="AX644" s="336" t="e">
        <f t="shared" si="242"/>
        <v>#REF!</v>
      </c>
      <c r="AY644" s="152" t="e">
        <f t="shared" si="240"/>
        <v>#REF!</v>
      </c>
    </row>
    <row r="645" spans="1:51" s="80" customFormat="1">
      <c r="A645" s="337"/>
      <c r="B645" s="338"/>
      <c r="C645" s="339"/>
      <c r="D645" s="339"/>
      <c r="E645" s="340" t="s">
        <v>125</v>
      </c>
      <c r="F645" s="71" t="s">
        <v>126</v>
      </c>
      <c r="G645" s="87" t="e">
        <f>#REF!</f>
        <v>#REF!</v>
      </c>
      <c r="H645" s="69" t="e">
        <f>#REF!</f>
        <v>#REF!</v>
      </c>
      <c r="I645" s="102"/>
      <c r="J645" s="70" t="e">
        <f t="shared" si="269"/>
        <v>#REF!</v>
      </c>
      <c r="K645" s="102"/>
      <c r="L645" s="102"/>
      <c r="M645" s="102"/>
      <c r="N645" s="70" t="e">
        <f>#REF!</f>
        <v>#REF!</v>
      </c>
      <c r="O645" s="102"/>
      <c r="P645" s="70" t="e">
        <f t="shared" si="270"/>
        <v>#REF!</v>
      </c>
      <c r="Q645" s="102"/>
      <c r="R645" s="102"/>
      <c r="S645" s="102"/>
      <c r="T645" s="70" t="e">
        <f>#REF!</f>
        <v>#REF!</v>
      </c>
      <c r="U645" s="70"/>
      <c r="V645" s="70" t="e">
        <f t="shared" si="271"/>
        <v>#REF!</v>
      </c>
      <c r="W645" s="70"/>
      <c r="X645" s="102"/>
      <c r="Y645" s="102"/>
      <c r="Z645" s="102"/>
      <c r="AA645" s="102"/>
      <c r="AB645" s="102"/>
      <c r="AC645" s="102"/>
      <c r="AD645" s="102"/>
      <c r="AE645" s="102"/>
      <c r="AF645" s="102"/>
      <c r="AG645" s="102"/>
      <c r="AH645" s="102"/>
      <c r="AI645" s="81"/>
      <c r="AJ645" s="372"/>
      <c r="AK645" s="284" t="e">
        <f t="shared" si="263"/>
        <v>#REF!</v>
      </c>
      <c r="AL645" s="164" t="e">
        <f t="shared" si="264"/>
        <v>#REF!</v>
      </c>
      <c r="AM645" s="164"/>
      <c r="AN645" s="164"/>
      <c r="AO645" s="164"/>
      <c r="AP645" s="164"/>
      <c r="AQ645" s="164"/>
      <c r="AR645" s="164"/>
      <c r="AS645" s="164"/>
      <c r="AU645" s="335" t="e">
        <f t="shared" si="272"/>
        <v>#REF!</v>
      </c>
      <c r="AV645" s="72" t="e">
        <f t="shared" si="205"/>
        <v>#REF!</v>
      </c>
      <c r="AW645" s="335">
        <f t="shared" si="241"/>
        <v>0</v>
      </c>
      <c r="AX645" s="336" t="e">
        <f t="shared" si="242"/>
        <v>#REF!</v>
      </c>
      <c r="AY645" s="152" t="e">
        <f t="shared" si="240"/>
        <v>#REF!</v>
      </c>
    </row>
    <row r="646" spans="1:51" s="80" customFormat="1">
      <c r="A646" s="337"/>
      <c r="B646" s="338"/>
      <c r="C646" s="339"/>
      <c r="D646" s="339"/>
      <c r="E646" s="88" t="s">
        <v>61</v>
      </c>
      <c r="F646" s="71" t="s">
        <v>62</v>
      </c>
      <c r="G646" s="87">
        <v>6000000</v>
      </c>
      <c r="H646" s="69" t="e">
        <f>#REF!</f>
        <v>#REF!</v>
      </c>
      <c r="I646" s="102"/>
      <c r="J646" s="70" t="e">
        <f t="shared" si="269"/>
        <v>#REF!</v>
      </c>
      <c r="K646" s="102"/>
      <c r="L646" s="102"/>
      <c r="M646" s="102"/>
      <c r="N646" s="70">
        <v>6000000</v>
      </c>
      <c r="O646" s="102" t="e">
        <f>#REF!+600000</f>
        <v>#REF!</v>
      </c>
      <c r="P646" s="70" t="e">
        <f t="shared" si="270"/>
        <v>#REF!</v>
      </c>
      <c r="Q646" s="102"/>
      <c r="R646" s="102"/>
      <c r="S646" s="102"/>
      <c r="T646" s="70" t="e">
        <f>#REF!</f>
        <v>#REF!</v>
      </c>
      <c r="U646" s="70"/>
      <c r="V646" s="70" t="e">
        <f t="shared" si="271"/>
        <v>#REF!</v>
      </c>
      <c r="W646" s="70"/>
      <c r="X646" s="102"/>
      <c r="Y646" s="102"/>
      <c r="Z646" s="102"/>
      <c r="AA646" s="102"/>
      <c r="AB646" s="102"/>
      <c r="AC646" s="102"/>
      <c r="AD646" s="102"/>
      <c r="AE646" s="102"/>
      <c r="AF646" s="102"/>
      <c r="AG646" s="102"/>
      <c r="AH646" s="102"/>
      <c r="AI646" s="81"/>
      <c r="AJ646" s="372"/>
      <c r="AK646" s="284" t="e">
        <f t="shared" si="263"/>
        <v>#REF!</v>
      </c>
      <c r="AL646" s="164" t="e">
        <f t="shared" si="264"/>
        <v>#REF!</v>
      </c>
      <c r="AM646" s="164"/>
      <c r="AN646" s="164"/>
      <c r="AO646" s="164"/>
      <c r="AP646" s="164"/>
      <c r="AQ646" s="164"/>
      <c r="AR646" s="164"/>
      <c r="AS646" s="164"/>
      <c r="AU646" s="335" t="e">
        <f t="shared" si="272"/>
        <v>#REF!</v>
      </c>
      <c r="AV646" s="72" t="e">
        <f t="shared" si="205"/>
        <v>#REF!</v>
      </c>
      <c r="AW646" s="335" t="e">
        <f t="shared" si="241"/>
        <v>#REF!</v>
      </c>
      <c r="AX646" s="336" t="e">
        <f t="shared" si="242"/>
        <v>#REF!</v>
      </c>
      <c r="AY646" s="152" t="e">
        <f t="shared" si="240"/>
        <v>#REF!</v>
      </c>
    </row>
    <row r="647" spans="1:51" s="80" customFormat="1">
      <c r="A647" s="337"/>
      <c r="B647" s="338"/>
      <c r="C647" s="339"/>
      <c r="D647" s="339"/>
      <c r="E647" s="88" t="s">
        <v>83</v>
      </c>
      <c r="F647" s="71" t="s">
        <v>84</v>
      </c>
      <c r="G647" s="87">
        <v>33565900</v>
      </c>
      <c r="H647" s="69">
        <v>4719100</v>
      </c>
      <c r="I647" s="102"/>
      <c r="J647" s="70">
        <f t="shared" si="269"/>
        <v>4719100</v>
      </c>
      <c r="K647" s="102"/>
      <c r="L647" s="102"/>
      <c r="M647" s="102"/>
      <c r="N647" s="70">
        <f>G647-H647</f>
        <v>28846800</v>
      </c>
      <c r="O647" s="102" t="e">
        <f>#REF!</f>
        <v>#REF!</v>
      </c>
      <c r="P647" s="70" t="e">
        <f t="shared" si="270"/>
        <v>#REF!</v>
      </c>
      <c r="Q647" s="102"/>
      <c r="R647" s="102"/>
      <c r="S647" s="102"/>
      <c r="T647" s="70" t="e">
        <f>#REF!</f>
        <v>#REF!</v>
      </c>
      <c r="U647" s="70"/>
      <c r="V647" s="70" t="e">
        <f t="shared" si="271"/>
        <v>#REF!</v>
      </c>
      <c r="W647" s="70"/>
      <c r="X647" s="102"/>
      <c r="Y647" s="102"/>
      <c r="Z647" s="102"/>
      <c r="AA647" s="102"/>
      <c r="AB647" s="102"/>
      <c r="AC647" s="102"/>
      <c r="AD647" s="102"/>
      <c r="AE647" s="102"/>
      <c r="AF647" s="102"/>
      <c r="AG647" s="102"/>
      <c r="AH647" s="102"/>
      <c r="AI647" s="81"/>
      <c r="AJ647" s="372"/>
      <c r="AK647" s="284" t="e">
        <f t="shared" si="263"/>
        <v>#REF!</v>
      </c>
      <c r="AL647" s="164" t="e">
        <f t="shared" si="264"/>
        <v>#REF!</v>
      </c>
      <c r="AM647" s="164"/>
      <c r="AN647" s="164"/>
      <c r="AO647" s="164"/>
      <c r="AP647" s="164"/>
      <c r="AQ647" s="164"/>
      <c r="AR647" s="164"/>
      <c r="AS647" s="164"/>
      <c r="AU647" s="335" t="e">
        <f t="shared" si="272"/>
        <v>#REF!</v>
      </c>
      <c r="AV647" s="72" t="e">
        <f t="shared" si="205"/>
        <v>#REF!</v>
      </c>
      <c r="AW647" s="335" t="e">
        <f t="shared" si="241"/>
        <v>#REF!</v>
      </c>
      <c r="AX647" s="336" t="e">
        <f t="shared" si="242"/>
        <v>#REF!</v>
      </c>
      <c r="AY647" s="152" t="e">
        <f t="shared" si="240"/>
        <v>#REF!</v>
      </c>
    </row>
    <row r="648" spans="1:51" s="80" customFormat="1" ht="45">
      <c r="A648" s="337"/>
      <c r="B648" s="338"/>
      <c r="C648" s="339"/>
      <c r="D648" s="339"/>
      <c r="E648" s="340" t="s">
        <v>207</v>
      </c>
      <c r="F648" s="81" t="s">
        <v>208</v>
      </c>
      <c r="G648" s="87" t="e">
        <f>#REF!</f>
        <v>#REF!</v>
      </c>
      <c r="H648" s="69" t="e">
        <f>#REF!</f>
        <v>#REF!</v>
      </c>
      <c r="I648" s="102"/>
      <c r="J648" s="70" t="e">
        <f t="shared" si="269"/>
        <v>#REF!</v>
      </c>
      <c r="K648" s="102"/>
      <c r="L648" s="102"/>
      <c r="M648" s="102"/>
      <c r="N648" s="70" t="e">
        <f>#REF!</f>
        <v>#REF!</v>
      </c>
      <c r="O648" s="102"/>
      <c r="P648" s="102"/>
      <c r="Q648" s="102"/>
      <c r="R648" s="102"/>
      <c r="S648" s="102"/>
      <c r="T648" s="70" t="e">
        <f>#REF!</f>
        <v>#REF!</v>
      </c>
      <c r="U648" s="70"/>
      <c r="V648" s="70" t="e">
        <f t="shared" si="271"/>
        <v>#REF!</v>
      </c>
      <c r="W648" s="70"/>
      <c r="X648" s="102"/>
      <c r="Y648" s="102"/>
      <c r="Z648" s="102"/>
      <c r="AA648" s="102"/>
      <c r="AB648" s="102"/>
      <c r="AC648" s="102"/>
      <c r="AD648" s="102"/>
      <c r="AE648" s="102"/>
      <c r="AF648" s="102"/>
      <c r="AG648" s="102"/>
      <c r="AH648" s="102"/>
      <c r="AI648" s="81"/>
      <c r="AJ648" s="372"/>
      <c r="AK648" s="284" t="e">
        <f t="shared" si="263"/>
        <v>#REF!</v>
      </c>
      <c r="AL648" s="164" t="e">
        <f t="shared" si="264"/>
        <v>#REF!</v>
      </c>
      <c r="AM648" s="164"/>
      <c r="AN648" s="164"/>
      <c r="AO648" s="164"/>
      <c r="AP648" s="164"/>
      <c r="AQ648" s="164"/>
      <c r="AR648" s="164"/>
      <c r="AS648" s="164"/>
      <c r="AU648" s="335" t="e">
        <f t="shared" si="272"/>
        <v>#REF!</v>
      </c>
      <c r="AV648" s="72" t="e">
        <f t="shared" si="205"/>
        <v>#REF!</v>
      </c>
      <c r="AW648" s="335">
        <f t="shared" si="241"/>
        <v>0</v>
      </c>
      <c r="AX648" s="336" t="e">
        <f t="shared" si="242"/>
        <v>#REF!</v>
      </c>
      <c r="AY648" s="152" t="e">
        <f t="shared" si="240"/>
        <v>#REF!</v>
      </c>
    </row>
    <row r="649" spans="1:51" s="80" customFormat="1">
      <c r="A649" s="337"/>
      <c r="B649" s="338"/>
      <c r="C649" s="339"/>
      <c r="D649" s="339"/>
      <c r="E649" s="88" t="s">
        <v>20</v>
      </c>
      <c r="F649" s="71" t="s">
        <v>21</v>
      </c>
      <c r="G649" s="87">
        <v>14349800</v>
      </c>
      <c r="H649" s="69">
        <v>14349800</v>
      </c>
      <c r="I649" s="102" t="e">
        <f>#REF!+1030000</f>
        <v>#REF!</v>
      </c>
      <c r="J649" s="70" t="e">
        <f t="shared" si="269"/>
        <v>#REF!</v>
      </c>
      <c r="K649" s="102"/>
      <c r="L649" s="102"/>
      <c r="M649" s="102"/>
      <c r="N649" s="70" t="e">
        <f>#REF!</f>
        <v>#REF!</v>
      </c>
      <c r="O649" s="102"/>
      <c r="P649" s="102"/>
      <c r="Q649" s="102"/>
      <c r="R649" s="102"/>
      <c r="S649" s="102"/>
      <c r="T649" s="70" t="e">
        <f>#REF!</f>
        <v>#REF!</v>
      </c>
      <c r="U649" s="70"/>
      <c r="V649" s="70" t="e">
        <f t="shared" si="271"/>
        <v>#REF!</v>
      </c>
      <c r="W649" s="70"/>
      <c r="X649" s="102"/>
      <c r="Y649" s="102"/>
      <c r="Z649" s="102"/>
      <c r="AA649" s="102"/>
      <c r="AB649" s="102"/>
      <c r="AC649" s="102"/>
      <c r="AD649" s="102"/>
      <c r="AE649" s="102"/>
      <c r="AF649" s="102"/>
      <c r="AG649" s="102"/>
      <c r="AH649" s="102"/>
      <c r="AI649" s="81"/>
      <c r="AJ649" s="372"/>
      <c r="AK649" s="284" t="e">
        <f t="shared" si="263"/>
        <v>#REF!</v>
      </c>
      <c r="AL649" s="164" t="e">
        <f t="shared" si="264"/>
        <v>#REF!</v>
      </c>
      <c r="AM649" s="164"/>
      <c r="AN649" s="164"/>
      <c r="AO649" s="164"/>
      <c r="AP649" s="164"/>
      <c r="AQ649" s="164"/>
      <c r="AR649" s="164"/>
      <c r="AS649" s="164"/>
      <c r="AU649" s="335" t="e">
        <f t="shared" si="272"/>
        <v>#REF!</v>
      </c>
      <c r="AV649" s="72" t="e">
        <f t="shared" si="205"/>
        <v>#REF!</v>
      </c>
      <c r="AW649" s="335" t="e">
        <f t="shared" si="241"/>
        <v>#REF!</v>
      </c>
      <c r="AX649" s="336" t="e">
        <f t="shared" si="242"/>
        <v>#REF!</v>
      </c>
      <c r="AY649" s="152" t="e">
        <f t="shared" si="240"/>
        <v>#REF!</v>
      </c>
    </row>
    <row r="650" spans="1:51">
      <c r="A650" s="28"/>
      <c r="B650" s="11"/>
      <c r="C650" s="12"/>
      <c r="D650" s="12"/>
      <c r="E650" s="13"/>
      <c r="F650" s="81"/>
      <c r="G650" s="87"/>
      <c r="H650" s="87"/>
      <c r="I650" s="102"/>
      <c r="J650" s="102"/>
      <c r="K650" s="102"/>
      <c r="L650" s="102"/>
      <c r="M650" s="102"/>
      <c r="N650" s="102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  <c r="AA650" s="31"/>
      <c r="AB650" s="31"/>
      <c r="AC650" s="31"/>
      <c r="AD650" s="31"/>
      <c r="AE650" s="31"/>
      <c r="AF650" s="31"/>
      <c r="AG650" s="31"/>
      <c r="AH650" s="31"/>
      <c r="AI650" s="10"/>
      <c r="AJ650" s="372"/>
      <c r="AK650" s="284">
        <f t="shared" si="263"/>
        <v>0</v>
      </c>
      <c r="AL650" s="164" t="b">
        <f t="shared" si="264"/>
        <v>1</v>
      </c>
      <c r="AM650" s="164"/>
      <c r="AN650" s="164"/>
      <c r="AO650" s="164"/>
      <c r="AP650" s="164"/>
      <c r="AQ650" s="164"/>
      <c r="AR650" s="164"/>
      <c r="AS650" s="164"/>
      <c r="AU650" s="41">
        <f t="shared" si="272"/>
        <v>0</v>
      </c>
      <c r="AV650" s="42" t="b">
        <f t="shared" si="205"/>
        <v>1</v>
      </c>
      <c r="AW650" s="96">
        <f t="shared" si="241"/>
        <v>0</v>
      </c>
      <c r="AX650" s="118">
        <f t="shared" si="242"/>
        <v>0</v>
      </c>
      <c r="AY650" s="152" t="b">
        <f t="shared" si="240"/>
        <v>1</v>
      </c>
    </row>
    <row r="651" spans="1:51">
      <c r="A651" s="28"/>
      <c r="B651" s="11"/>
      <c r="C651" s="12"/>
      <c r="D651" s="12"/>
      <c r="E651" s="13"/>
      <c r="F651" s="81"/>
      <c r="G651" s="87"/>
      <c r="H651" s="87"/>
      <c r="I651" s="102"/>
      <c r="J651" s="102"/>
      <c r="K651" s="102"/>
      <c r="L651" s="102"/>
      <c r="M651" s="102"/>
      <c r="N651" s="102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  <c r="AA651" s="31"/>
      <c r="AB651" s="31"/>
      <c r="AC651" s="31"/>
      <c r="AD651" s="31"/>
      <c r="AE651" s="31"/>
      <c r="AF651" s="31"/>
      <c r="AG651" s="31"/>
      <c r="AH651" s="31"/>
      <c r="AI651" s="10"/>
      <c r="AJ651" s="372"/>
      <c r="AK651" s="284"/>
      <c r="AL651" s="164"/>
      <c r="AM651" s="164"/>
      <c r="AN651" s="164"/>
      <c r="AO651" s="164"/>
      <c r="AP651" s="164"/>
      <c r="AQ651" s="164"/>
      <c r="AR651" s="164"/>
      <c r="AS651" s="164"/>
      <c r="AU651" s="41"/>
      <c r="AV651" s="42"/>
      <c r="AW651" s="96"/>
      <c r="AX651" s="118"/>
      <c r="AY651" s="152"/>
    </row>
    <row r="652" spans="1:51">
      <c r="A652" s="158"/>
      <c r="B652" s="159"/>
      <c r="C652" s="159"/>
      <c r="D652" s="159"/>
      <c r="E652" s="159"/>
      <c r="F652" s="160"/>
      <c r="G652" s="172"/>
      <c r="H652" s="172"/>
      <c r="I652" s="161"/>
      <c r="J652" s="161"/>
      <c r="K652" s="161"/>
      <c r="L652" s="161"/>
      <c r="M652" s="161"/>
      <c r="N652" s="161"/>
      <c r="O652" s="162"/>
      <c r="P652" s="162"/>
      <c r="Q652" s="162"/>
      <c r="R652" s="162"/>
      <c r="S652" s="162"/>
      <c r="T652" s="162"/>
      <c r="U652" s="162"/>
      <c r="V652" s="162"/>
      <c r="W652" s="162"/>
      <c r="X652" s="162"/>
      <c r="Y652" s="162"/>
      <c r="Z652" s="162"/>
      <c r="AA652" s="162"/>
      <c r="AB652" s="162"/>
      <c r="AC652" s="162"/>
      <c r="AD652" s="162"/>
      <c r="AE652" s="162"/>
      <c r="AF652" s="162"/>
      <c r="AG652" s="162"/>
      <c r="AH652" s="162"/>
      <c r="AI652" s="159"/>
      <c r="AJ652" s="372"/>
      <c r="AK652" s="284"/>
      <c r="AL652" s="164"/>
      <c r="AM652" s="164"/>
      <c r="AN652" s="164"/>
      <c r="AO652" s="164"/>
      <c r="AP652" s="164"/>
      <c r="AQ652" s="164"/>
      <c r="AR652" s="164"/>
      <c r="AS652" s="164"/>
      <c r="AU652" s="41"/>
      <c r="AV652" s="42"/>
      <c r="AW652" s="96"/>
      <c r="AX652" s="118"/>
      <c r="AY652" s="152"/>
    </row>
    <row r="653" spans="1:51">
      <c r="A653" s="163"/>
      <c r="B653" s="14"/>
      <c r="C653" s="14"/>
      <c r="D653" s="14"/>
      <c r="E653" s="14"/>
      <c r="F653" s="164"/>
      <c r="G653" s="173"/>
      <c r="H653" s="173"/>
      <c r="I653" s="165"/>
      <c r="J653" s="165"/>
      <c r="K653" s="165"/>
      <c r="L653" s="165"/>
      <c r="M653" s="165"/>
      <c r="N653" s="165"/>
      <c r="O653" s="166"/>
      <c r="P653" s="166"/>
      <c r="Q653" s="166"/>
      <c r="R653" s="166"/>
      <c r="S653" s="166"/>
      <c r="T653" s="166"/>
      <c r="U653" s="166"/>
      <c r="V653" s="166"/>
      <c r="W653" s="166"/>
      <c r="X653" s="166"/>
      <c r="Y653" s="166"/>
      <c r="Z653" s="166"/>
      <c r="AA653" s="166"/>
      <c r="AB653" s="166"/>
      <c r="AC653" s="166"/>
      <c r="AD653" s="166"/>
      <c r="AE653" s="166"/>
      <c r="AF653" s="166"/>
      <c r="AG653" s="166"/>
      <c r="AH653" s="166"/>
      <c r="AI653" s="14"/>
      <c r="AJ653" s="372"/>
      <c r="AK653" s="284"/>
      <c r="AL653" s="164"/>
      <c r="AM653" s="164"/>
      <c r="AN653" s="164"/>
      <c r="AO653" s="164"/>
      <c r="AP653" s="164"/>
      <c r="AQ653" s="164"/>
      <c r="AR653" s="164"/>
      <c r="AS653" s="164"/>
      <c r="AU653" s="41"/>
      <c r="AV653" s="42"/>
      <c r="AW653" s="96"/>
      <c r="AX653" s="118"/>
      <c r="AY653" s="152"/>
    </row>
    <row r="654" spans="1:51">
      <c r="A654" s="163"/>
      <c r="B654" s="14"/>
      <c r="C654" s="14"/>
      <c r="D654" s="14"/>
      <c r="E654" s="14"/>
      <c r="F654" s="164"/>
      <c r="G654" s="173"/>
      <c r="H654" s="173"/>
      <c r="I654" s="165"/>
      <c r="J654" s="165"/>
      <c r="K654" s="165"/>
      <c r="L654" s="165"/>
      <c r="M654" s="165"/>
      <c r="N654" s="165"/>
      <c r="O654" s="166"/>
      <c r="P654" s="166"/>
      <c r="Q654" s="166"/>
      <c r="R654" s="166"/>
      <c r="S654" s="166"/>
      <c r="T654" s="166"/>
      <c r="U654" s="166"/>
      <c r="V654" s="166"/>
      <c r="W654" s="166"/>
      <c r="X654" s="166"/>
      <c r="Y654" s="166"/>
      <c r="Z654" s="166"/>
      <c r="AA654" s="166"/>
      <c r="AB654" s="166"/>
      <c r="AC654" s="166"/>
      <c r="AD654" s="166"/>
      <c r="AE654" s="166"/>
      <c r="AF654" s="166"/>
      <c r="AG654" s="166"/>
      <c r="AH654" s="166"/>
      <c r="AI654" s="14"/>
      <c r="AJ654" s="372"/>
      <c r="AK654" s="284"/>
      <c r="AL654" s="164"/>
      <c r="AM654" s="164"/>
      <c r="AN654" s="164"/>
      <c r="AO654" s="164"/>
      <c r="AP654" s="164"/>
      <c r="AQ654" s="164"/>
      <c r="AR654" s="164"/>
      <c r="AS654" s="164"/>
      <c r="AU654" s="41"/>
      <c r="AV654" s="42"/>
      <c r="AW654" s="96"/>
      <c r="AX654" s="118"/>
      <c r="AY654" s="152"/>
    </row>
    <row r="655" spans="1:51">
      <c r="A655" s="163"/>
      <c r="B655" s="14"/>
      <c r="C655" s="14"/>
      <c r="D655" s="14"/>
      <c r="E655" s="14"/>
      <c r="F655" s="164"/>
      <c r="G655" s="173"/>
      <c r="H655" s="173"/>
      <c r="I655" s="165"/>
      <c r="J655" s="165"/>
      <c r="K655" s="165"/>
      <c r="L655" s="165"/>
      <c r="M655" s="165"/>
      <c r="N655" s="165"/>
      <c r="O655" s="166"/>
      <c r="P655" s="166"/>
      <c r="Q655" s="166"/>
      <c r="R655" s="166"/>
      <c r="S655" s="166"/>
      <c r="T655" s="166"/>
      <c r="U655" s="166"/>
      <c r="V655" s="166"/>
      <c r="W655" s="166"/>
      <c r="X655" s="166"/>
      <c r="Y655" s="166"/>
      <c r="Z655" s="166"/>
      <c r="AA655" s="166"/>
      <c r="AB655" s="166"/>
      <c r="AC655" s="166"/>
      <c r="AD655" s="166"/>
      <c r="AE655" s="166"/>
      <c r="AF655" s="166"/>
      <c r="AG655" s="166"/>
      <c r="AH655" s="166"/>
      <c r="AI655" s="14"/>
      <c r="AJ655" s="372"/>
      <c r="AK655" s="284"/>
      <c r="AL655" s="164"/>
      <c r="AM655" s="164"/>
      <c r="AN655" s="164"/>
      <c r="AO655" s="164"/>
      <c r="AP655" s="164"/>
      <c r="AQ655" s="164"/>
      <c r="AR655" s="164"/>
      <c r="AS655" s="164"/>
      <c r="AU655" s="41"/>
      <c r="AV655" s="42"/>
      <c r="AW655" s="96"/>
      <c r="AX655" s="118"/>
      <c r="AY655" s="152"/>
    </row>
    <row r="656" spans="1:51">
      <c r="A656" s="163"/>
      <c r="B656" s="14"/>
      <c r="C656" s="14"/>
      <c r="D656" s="14"/>
      <c r="E656" s="14"/>
      <c r="F656" s="164"/>
      <c r="G656" s="173"/>
      <c r="H656" s="173"/>
      <c r="I656" s="165"/>
      <c r="J656" s="165"/>
      <c r="K656" s="165"/>
      <c r="L656" s="165"/>
      <c r="M656" s="165"/>
      <c r="N656" s="165"/>
      <c r="O656" s="166"/>
      <c r="P656" s="166"/>
      <c r="Q656" s="166"/>
      <c r="R656" s="166"/>
      <c r="S656" s="166"/>
      <c r="T656" s="166"/>
      <c r="U656" s="166"/>
      <c r="V656" s="166"/>
      <c r="W656" s="166"/>
      <c r="X656" s="166"/>
      <c r="Y656" s="166"/>
      <c r="Z656" s="166"/>
      <c r="AA656" s="166"/>
      <c r="AB656" s="166"/>
      <c r="AC656" s="166"/>
      <c r="AD656" s="166"/>
      <c r="AE656" s="166"/>
      <c r="AF656" s="166"/>
      <c r="AG656" s="166"/>
      <c r="AH656" s="166"/>
      <c r="AI656" s="14"/>
      <c r="AJ656" s="372"/>
      <c r="AK656" s="284"/>
      <c r="AL656" s="164"/>
      <c r="AM656" s="164"/>
      <c r="AN656" s="164"/>
      <c r="AO656" s="164"/>
      <c r="AP656" s="164"/>
      <c r="AQ656" s="164"/>
      <c r="AR656" s="164"/>
      <c r="AS656" s="164"/>
      <c r="AU656" s="41"/>
      <c r="AV656" s="42"/>
      <c r="AW656" s="96"/>
      <c r="AX656" s="118"/>
      <c r="AY656" s="152"/>
    </row>
    <row r="657" spans="1:51">
      <c r="A657" s="163"/>
      <c r="B657" s="14"/>
      <c r="C657" s="14"/>
      <c r="D657" s="14"/>
      <c r="E657" s="14"/>
      <c r="F657" s="164"/>
      <c r="G657" s="173"/>
      <c r="H657" s="173"/>
      <c r="I657" s="165"/>
      <c r="J657" s="165"/>
      <c r="K657" s="165"/>
      <c r="L657" s="165"/>
      <c r="M657" s="165"/>
      <c r="N657" s="165"/>
      <c r="O657" s="166"/>
      <c r="P657" s="166"/>
      <c r="Q657" s="166"/>
      <c r="R657" s="166"/>
      <c r="S657" s="166"/>
      <c r="T657" s="166"/>
      <c r="U657" s="166"/>
      <c r="V657" s="166"/>
      <c r="W657" s="166"/>
      <c r="X657" s="166"/>
      <c r="Y657" s="166"/>
      <c r="Z657" s="166"/>
      <c r="AA657" s="166"/>
      <c r="AB657" s="166"/>
      <c r="AC657" s="166"/>
      <c r="AD657" s="166"/>
      <c r="AE657" s="166"/>
      <c r="AF657" s="166"/>
      <c r="AG657" s="166"/>
      <c r="AH657" s="166"/>
      <c r="AI657" s="14"/>
      <c r="AJ657" s="372"/>
      <c r="AK657" s="284"/>
      <c r="AL657" s="164"/>
      <c r="AM657" s="164"/>
      <c r="AN657" s="164"/>
      <c r="AO657" s="164"/>
      <c r="AP657" s="164"/>
      <c r="AQ657" s="164"/>
      <c r="AR657" s="164"/>
      <c r="AS657" s="164"/>
      <c r="AU657" s="41"/>
      <c r="AV657" s="42"/>
      <c r="AW657" s="96"/>
      <c r="AX657" s="118"/>
      <c r="AY657" s="152"/>
    </row>
    <row r="658" spans="1:51">
      <c r="A658" s="163"/>
      <c r="B658" s="14"/>
      <c r="C658" s="14"/>
      <c r="D658" s="14"/>
      <c r="E658" s="14"/>
      <c r="F658" s="164"/>
      <c r="G658" s="173"/>
      <c r="H658" s="173"/>
      <c r="I658" s="165"/>
      <c r="J658" s="165"/>
      <c r="K658" s="165"/>
      <c r="L658" s="165"/>
      <c r="M658" s="165"/>
      <c r="N658" s="165"/>
      <c r="O658" s="166"/>
      <c r="P658" s="166"/>
      <c r="Q658" s="166"/>
      <c r="R658" s="166"/>
      <c r="S658" s="166"/>
      <c r="T658" s="166"/>
      <c r="U658" s="166"/>
      <c r="V658" s="166"/>
      <c r="W658" s="166"/>
      <c r="X658" s="166"/>
      <c r="Y658" s="166"/>
      <c r="Z658" s="166"/>
      <c r="AA658" s="166"/>
      <c r="AB658" s="166"/>
      <c r="AC658" s="166"/>
      <c r="AD658" s="166"/>
      <c r="AE658" s="166"/>
      <c r="AF658" s="166"/>
      <c r="AG658" s="166"/>
      <c r="AH658" s="166"/>
      <c r="AI658" s="14"/>
      <c r="AJ658" s="372"/>
      <c r="AK658" s="284"/>
      <c r="AL658" s="164"/>
      <c r="AM658" s="164"/>
      <c r="AN658" s="164"/>
      <c r="AO658" s="164"/>
      <c r="AP658" s="164"/>
      <c r="AQ658" s="164"/>
      <c r="AR658" s="164"/>
      <c r="AS658" s="164"/>
      <c r="AU658" s="41"/>
      <c r="AV658" s="42"/>
      <c r="AW658" s="96"/>
      <c r="AX658" s="118"/>
      <c r="AY658" s="152"/>
    </row>
    <row r="659" spans="1:51">
      <c r="A659" s="163"/>
      <c r="B659" s="14"/>
      <c r="C659" s="14"/>
      <c r="D659" s="14"/>
      <c r="E659" s="14"/>
      <c r="F659" s="164"/>
      <c r="G659" s="173"/>
      <c r="H659" s="173"/>
      <c r="I659" s="165"/>
      <c r="J659" s="165"/>
      <c r="K659" s="165"/>
      <c r="L659" s="165"/>
      <c r="M659" s="165"/>
      <c r="N659" s="165"/>
      <c r="O659" s="166"/>
      <c r="P659" s="166"/>
      <c r="Q659" s="166"/>
      <c r="R659" s="166"/>
      <c r="S659" s="166"/>
      <c r="T659" s="166"/>
      <c r="U659" s="166"/>
      <c r="V659" s="166"/>
      <c r="W659" s="166"/>
      <c r="X659" s="166"/>
      <c r="Y659" s="166"/>
      <c r="Z659" s="166"/>
      <c r="AA659" s="166"/>
      <c r="AB659" s="166"/>
      <c r="AC659" s="166"/>
      <c r="AD659" s="166"/>
      <c r="AE659" s="166"/>
      <c r="AF659" s="166"/>
      <c r="AG659" s="166"/>
      <c r="AH659" s="166"/>
      <c r="AI659" s="14"/>
      <c r="AJ659" s="372"/>
      <c r="AK659" s="284"/>
      <c r="AL659" s="164"/>
      <c r="AM659" s="164"/>
      <c r="AN659" s="164"/>
      <c r="AO659" s="164"/>
      <c r="AP659" s="164"/>
      <c r="AQ659" s="164"/>
      <c r="AR659" s="164"/>
      <c r="AS659" s="164"/>
      <c r="AU659" s="41"/>
      <c r="AV659" s="42"/>
      <c r="AW659" s="96"/>
      <c r="AX659" s="118"/>
      <c r="AY659" s="152"/>
    </row>
    <row r="660" spans="1:51">
      <c r="A660" s="163"/>
      <c r="B660" s="14"/>
      <c r="C660" s="14"/>
      <c r="D660" s="14"/>
      <c r="E660" s="14"/>
      <c r="F660" s="164"/>
      <c r="G660" s="173"/>
      <c r="H660" s="173"/>
      <c r="I660" s="165"/>
      <c r="J660" s="165"/>
      <c r="K660" s="165"/>
      <c r="L660" s="165"/>
      <c r="M660" s="165"/>
      <c r="N660" s="165"/>
      <c r="O660" s="166"/>
      <c r="P660" s="166"/>
      <c r="Q660" s="166"/>
      <c r="R660" s="166"/>
      <c r="S660" s="166"/>
      <c r="T660" s="166"/>
      <c r="U660" s="166"/>
      <c r="V660" s="166"/>
      <c r="W660" s="166"/>
      <c r="X660" s="166"/>
      <c r="Y660" s="166"/>
      <c r="Z660" s="166"/>
      <c r="AA660" s="166"/>
      <c r="AB660" s="166"/>
      <c r="AC660" s="166"/>
      <c r="AD660" s="166"/>
      <c r="AE660" s="166"/>
      <c r="AF660" s="166"/>
      <c r="AG660" s="166"/>
      <c r="AH660" s="166"/>
      <c r="AI660" s="14"/>
      <c r="AJ660" s="372"/>
      <c r="AK660" s="284"/>
      <c r="AL660" s="164"/>
      <c r="AM660" s="164"/>
      <c r="AN660" s="164"/>
      <c r="AO660" s="164"/>
      <c r="AP660" s="164"/>
      <c r="AQ660" s="164"/>
      <c r="AR660" s="164"/>
      <c r="AS660" s="164"/>
      <c r="AU660" s="41"/>
      <c r="AV660" s="42"/>
      <c r="AW660" s="96"/>
      <c r="AX660" s="118"/>
      <c r="AY660" s="152"/>
    </row>
    <row r="661" spans="1:51">
      <c r="A661" s="163"/>
      <c r="B661" s="14"/>
      <c r="C661" s="14"/>
      <c r="D661" s="14"/>
      <c r="E661" s="14"/>
      <c r="F661" s="164"/>
      <c r="G661" s="173"/>
      <c r="H661" s="173"/>
      <c r="I661" s="165"/>
      <c r="J661" s="165"/>
      <c r="K661" s="165"/>
      <c r="L661" s="165"/>
      <c r="M661" s="165"/>
      <c r="N661" s="165"/>
      <c r="O661" s="166"/>
      <c r="P661" s="166"/>
      <c r="Q661" s="166"/>
      <c r="R661" s="166"/>
      <c r="S661" s="166"/>
      <c r="T661" s="166"/>
      <c r="U661" s="166"/>
      <c r="V661" s="166"/>
      <c r="W661" s="166"/>
      <c r="X661" s="166"/>
      <c r="Y661" s="166"/>
      <c r="Z661" s="166"/>
      <c r="AA661" s="166"/>
      <c r="AB661" s="166"/>
      <c r="AC661" s="166"/>
      <c r="AD661" s="166"/>
      <c r="AE661" s="166"/>
      <c r="AF661" s="166"/>
      <c r="AG661" s="166"/>
      <c r="AH661" s="166"/>
      <c r="AI661" s="14"/>
      <c r="AJ661" s="372"/>
      <c r="AK661" s="284"/>
      <c r="AL661" s="164"/>
      <c r="AM661" s="164"/>
      <c r="AN661" s="164"/>
      <c r="AO661" s="164"/>
      <c r="AP661" s="164"/>
      <c r="AQ661" s="164"/>
      <c r="AR661" s="164"/>
      <c r="AS661" s="164"/>
      <c r="AU661" s="41"/>
      <c r="AV661" s="42"/>
      <c r="AW661" s="96"/>
      <c r="AX661" s="118"/>
      <c r="AY661" s="152"/>
    </row>
    <row r="662" spans="1:51">
      <c r="A662" s="163"/>
      <c r="B662" s="14"/>
      <c r="C662" s="14"/>
      <c r="D662" s="14"/>
      <c r="E662" s="14"/>
      <c r="F662" s="164"/>
      <c r="G662" s="173"/>
      <c r="H662" s="173"/>
      <c r="I662" s="165"/>
      <c r="J662" s="165"/>
      <c r="K662" s="165"/>
      <c r="L662" s="165"/>
      <c r="M662" s="165"/>
      <c r="N662" s="165"/>
      <c r="O662" s="166"/>
      <c r="P662" s="166"/>
      <c r="Q662" s="166"/>
      <c r="R662" s="166"/>
      <c r="S662" s="166"/>
      <c r="T662" s="166"/>
      <c r="U662" s="166"/>
      <c r="V662" s="166"/>
      <c r="W662" s="166"/>
      <c r="X662" s="166"/>
      <c r="Y662" s="166"/>
      <c r="Z662" s="166"/>
      <c r="AA662" s="166"/>
      <c r="AB662" s="166"/>
      <c r="AC662" s="166"/>
      <c r="AD662" s="166"/>
      <c r="AE662" s="166"/>
      <c r="AF662" s="166"/>
      <c r="AG662" s="166"/>
      <c r="AH662" s="166"/>
      <c r="AI662" s="14"/>
      <c r="AJ662" s="372"/>
      <c r="AK662" s="284"/>
      <c r="AL662" s="164"/>
      <c r="AM662" s="164"/>
      <c r="AN662" s="164"/>
      <c r="AO662" s="164"/>
      <c r="AP662" s="164"/>
      <c r="AQ662" s="164"/>
      <c r="AR662" s="164"/>
      <c r="AS662" s="164"/>
      <c r="AU662" s="41"/>
      <c r="AV662" s="42"/>
      <c r="AW662" s="96"/>
      <c r="AX662" s="118"/>
      <c r="AY662" s="152"/>
    </row>
    <row r="663" spans="1:51">
      <c r="A663" s="163"/>
      <c r="B663" s="14"/>
      <c r="C663" s="14"/>
      <c r="D663" s="14"/>
      <c r="E663" s="14"/>
      <c r="F663" s="164"/>
      <c r="G663" s="173"/>
      <c r="H663" s="173"/>
      <c r="I663" s="165"/>
      <c r="J663" s="165"/>
      <c r="K663" s="165"/>
      <c r="L663" s="165"/>
      <c r="M663" s="165"/>
      <c r="N663" s="165"/>
      <c r="O663" s="166"/>
      <c r="P663" s="166"/>
      <c r="Q663" s="166"/>
      <c r="R663" s="166"/>
      <c r="S663" s="166"/>
      <c r="T663" s="166"/>
      <c r="U663" s="166"/>
      <c r="V663" s="166"/>
      <c r="W663" s="166"/>
      <c r="X663" s="166"/>
      <c r="Y663" s="166"/>
      <c r="Z663" s="166"/>
      <c r="AA663" s="166"/>
      <c r="AB663" s="166"/>
      <c r="AC663" s="166"/>
      <c r="AD663" s="166"/>
      <c r="AE663" s="166"/>
      <c r="AF663" s="166"/>
      <c r="AG663" s="166"/>
      <c r="AH663" s="166"/>
      <c r="AI663" s="14"/>
      <c r="AJ663" s="372"/>
      <c r="AK663" s="284"/>
      <c r="AL663" s="164"/>
      <c r="AM663" s="164"/>
      <c r="AN663" s="164"/>
      <c r="AO663" s="164"/>
      <c r="AP663" s="164"/>
      <c r="AQ663" s="164"/>
      <c r="AR663" s="164"/>
      <c r="AS663" s="164"/>
      <c r="AU663" s="41"/>
      <c r="AV663" s="42"/>
      <c r="AW663" s="96"/>
      <c r="AX663" s="118"/>
      <c r="AY663" s="152"/>
    </row>
    <row r="664" spans="1:51">
      <c r="A664" s="163"/>
      <c r="B664" s="14"/>
      <c r="C664" s="14"/>
      <c r="D664" s="14"/>
      <c r="E664" s="14"/>
      <c r="F664" s="164"/>
      <c r="G664" s="173"/>
      <c r="H664" s="173"/>
      <c r="I664" s="165"/>
      <c r="J664" s="165"/>
      <c r="K664" s="165"/>
      <c r="L664" s="165"/>
      <c r="M664" s="165"/>
      <c r="N664" s="165"/>
      <c r="O664" s="166"/>
      <c r="P664" s="166"/>
      <c r="Q664" s="166"/>
      <c r="R664" s="166"/>
      <c r="S664" s="166"/>
      <c r="T664" s="166"/>
      <c r="U664" s="166"/>
      <c r="V664" s="166"/>
      <c r="W664" s="166"/>
      <c r="X664" s="166"/>
      <c r="Y664" s="166"/>
      <c r="Z664" s="166"/>
      <c r="AA664" s="166"/>
      <c r="AB664" s="166"/>
      <c r="AC664" s="166"/>
      <c r="AD664" s="166"/>
      <c r="AE664" s="166"/>
      <c r="AF664" s="166"/>
      <c r="AG664" s="166"/>
      <c r="AH664" s="166"/>
      <c r="AI664" s="14"/>
      <c r="AJ664" s="372"/>
      <c r="AK664" s="284"/>
      <c r="AL664" s="164"/>
      <c r="AM664" s="164"/>
      <c r="AN664" s="164"/>
      <c r="AO664" s="164"/>
      <c r="AP664" s="164"/>
      <c r="AQ664" s="164"/>
      <c r="AR664" s="164"/>
      <c r="AS664" s="164"/>
      <c r="AU664" s="41"/>
      <c r="AV664" s="42"/>
      <c r="AW664" s="96"/>
      <c r="AX664" s="118"/>
      <c r="AY664" s="152"/>
    </row>
    <row r="665" spans="1:51">
      <c r="A665" s="163"/>
      <c r="B665" s="14"/>
      <c r="C665" s="14"/>
      <c r="D665" s="14"/>
      <c r="E665" s="14"/>
      <c r="F665" s="164"/>
      <c r="G665" s="173"/>
      <c r="H665" s="173"/>
      <c r="I665" s="165"/>
      <c r="J665" s="165"/>
      <c r="K665" s="165"/>
      <c r="L665" s="165"/>
      <c r="M665" s="165"/>
      <c r="N665" s="165"/>
      <c r="O665" s="166"/>
      <c r="P665" s="166"/>
      <c r="Q665" s="166"/>
      <c r="R665" s="166"/>
      <c r="S665" s="166"/>
      <c r="T665" s="166"/>
      <c r="U665" s="166"/>
      <c r="V665" s="166"/>
      <c r="W665" s="166"/>
      <c r="X665" s="166"/>
      <c r="Y665" s="166"/>
      <c r="Z665" s="166"/>
      <c r="AA665" s="166"/>
      <c r="AB665" s="166"/>
      <c r="AC665" s="166"/>
      <c r="AD665" s="166"/>
      <c r="AE665" s="166"/>
      <c r="AF665" s="166"/>
      <c r="AG665" s="166"/>
      <c r="AH665" s="166"/>
      <c r="AI665" s="14"/>
      <c r="AJ665" s="372"/>
      <c r="AK665" s="284"/>
      <c r="AL665" s="164"/>
      <c r="AM665" s="164"/>
      <c r="AN665" s="164"/>
      <c r="AO665" s="164"/>
      <c r="AP665" s="164"/>
      <c r="AQ665" s="164"/>
      <c r="AR665" s="164"/>
      <c r="AS665" s="164"/>
      <c r="AU665" s="41"/>
      <c r="AV665" s="42"/>
      <c r="AW665" s="96"/>
      <c r="AX665" s="118"/>
      <c r="AY665" s="152"/>
    </row>
    <row r="666" spans="1:51">
      <c r="A666" s="163"/>
      <c r="B666" s="14"/>
      <c r="C666" s="14"/>
      <c r="D666" s="14"/>
      <c r="E666" s="14"/>
      <c r="F666" s="164"/>
      <c r="G666" s="173"/>
      <c r="H666" s="173"/>
      <c r="I666" s="165"/>
      <c r="J666" s="165"/>
      <c r="K666" s="165"/>
      <c r="L666" s="165"/>
      <c r="M666" s="165"/>
      <c r="N666" s="165"/>
      <c r="O666" s="166"/>
      <c r="P666" s="166"/>
      <c r="Q666" s="166"/>
      <c r="R666" s="166"/>
      <c r="S666" s="166"/>
      <c r="T666" s="166"/>
      <c r="U666" s="166"/>
      <c r="V666" s="166"/>
      <c r="W666" s="166"/>
      <c r="X666" s="166"/>
      <c r="Y666" s="166"/>
      <c r="Z666" s="166"/>
      <c r="AA666" s="166"/>
      <c r="AB666" s="166"/>
      <c r="AC666" s="166"/>
      <c r="AD666" s="166"/>
      <c r="AE666" s="166"/>
      <c r="AF666" s="166"/>
      <c r="AG666" s="166"/>
      <c r="AH666" s="166"/>
      <c r="AI666" s="14"/>
      <c r="AJ666" s="372"/>
      <c r="AK666" s="284"/>
      <c r="AL666" s="164"/>
      <c r="AM666" s="164"/>
      <c r="AN666" s="164"/>
      <c r="AO666" s="164"/>
      <c r="AP666" s="164"/>
      <c r="AQ666" s="164"/>
      <c r="AR666" s="164"/>
      <c r="AS666" s="164"/>
      <c r="AU666" s="41"/>
      <c r="AV666" s="42"/>
      <c r="AW666" s="96"/>
      <c r="AX666" s="118"/>
      <c r="AY666" s="152"/>
    </row>
    <row r="667" spans="1:51">
      <c r="A667" s="163"/>
      <c r="B667" s="14"/>
      <c r="C667" s="14"/>
      <c r="D667" s="14"/>
      <c r="E667" s="14"/>
      <c r="F667" s="164"/>
      <c r="G667" s="173"/>
      <c r="H667" s="173"/>
      <c r="I667" s="165"/>
      <c r="J667" s="165"/>
      <c r="K667" s="165"/>
      <c r="L667" s="165"/>
      <c r="M667" s="165"/>
      <c r="N667" s="165"/>
      <c r="O667" s="166"/>
      <c r="P667" s="166"/>
      <c r="Q667" s="166"/>
      <c r="R667" s="166"/>
      <c r="S667" s="166"/>
      <c r="T667" s="166"/>
      <c r="U667" s="166"/>
      <c r="V667" s="166"/>
      <c r="W667" s="166"/>
      <c r="X667" s="166"/>
      <c r="Y667" s="166"/>
      <c r="Z667" s="166"/>
      <c r="AA667" s="166"/>
      <c r="AB667" s="166"/>
      <c r="AC667" s="166"/>
      <c r="AD667" s="166"/>
      <c r="AE667" s="166"/>
      <c r="AF667" s="166"/>
      <c r="AG667" s="166"/>
      <c r="AH667" s="166"/>
      <c r="AI667" s="14"/>
      <c r="AJ667" s="372"/>
      <c r="AK667" s="284"/>
      <c r="AL667" s="164"/>
      <c r="AM667" s="164"/>
      <c r="AN667" s="164"/>
      <c r="AO667" s="164"/>
      <c r="AP667" s="164"/>
      <c r="AQ667" s="164"/>
      <c r="AR667" s="164"/>
      <c r="AS667" s="164"/>
      <c r="AU667" s="41"/>
      <c r="AV667" s="42"/>
      <c r="AW667" s="96"/>
      <c r="AX667" s="118"/>
      <c r="AY667" s="152"/>
    </row>
    <row r="668" spans="1:51">
      <c r="A668" s="163"/>
      <c r="B668" s="14"/>
      <c r="C668" s="14"/>
      <c r="D668" s="14"/>
      <c r="E668" s="14"/>
      <c r="F668" s="164"/>
      <c r="G668" s="173"/>
      <c r="H668" s="173"/>
      <c r="I668" s="165"/>
      <c r="J668" s="165"/>
      <c r="K668" s="165"/>
      <c r="L668" s="165"/>
      <c r="M668" s="165"/>
      <c r="N668" s="165"/>
      <c r="O668" s="166"/>
      <c r="P668" s="166"/>
      <c r="Q668" s="166"/>
      <c r="R668" s="166"/>
      <c r="S668" s="166"/>
      <c r="T668" s="166"/>
      <c r="U668" s="166"/>
      <c r="V668" s="166"/>
      <c r="W668" s="166"/>
      <c r="X668" s="166"/>
      <c r="Y668" s="166"/>
      <c r="Z668" s="166"/>
      <c r="AA668" s="166"/>
      <c r="AB668" s="166"/>
      <c r="AC668" s="166"/>
      <c r="AD668" s="166"/>
      <c r="AE668" s="166"/>
      <c r="AF668" s="166"/>
      <c r="AG668" s="166"/>
      <c r="AH668" s="166"/>
      <c r="AI668" s="14"/>
      <c r="AJ668" s="372"/>
      <c r="AK668" s="284"/>
      <c r="AL668" s="164"/>
      <c r="AM668" s="164"/>
      <c r="AN668" s="164"/>
      <c r="AO668" s="164"/>
      <c r="AP668" s="164"/>
      <c r="AQ668" s="164"/>
      <c r="AR668" s="164"/>
      <c r="AS668" s="164"/>
      <c r="AU668" s="41"/>
      <c r="AV668" s="42"/>
      <c r="AW668" s="96"/>
      <c r="AX668" s="118"/>
      <c r="AY668" s="152"/>
    </row>
    <row r="669" spans="1:51">
      <c r="A669" s="163"/>
      <c r="B669" s="14"/>
      <c r="C669" s="14"/>
      <c r="D669" s="14"/>
      <c r="E669" s="14"/>
      <c r="F669" s="164"/>
      <c r="G669" s="173"/>
      <c r="H669" s="173"/>
      <c r="I669" s="165"/>
      <c r="J669" s="165"/>
      <c r="K669" s="165"/>
      <c r="L669" s="165"/>
      <c r="M669" s="165"/>
      <c r="N669" s="165"/>
      <c r="O669" s="166"/>
      <c r="P669" s="166"/>
      <c r="Q669" s="166"/>
      <c r="R669" s="166"/>
      <c r="S669" s="166"/>
      <c r="T669" s="166"/>
      <c r="U669" s="166"/>
      <c r="V669" s="166"/>
      <c r="W669" s="166"/>
      <c r="X669" s="166"/>
      <c r="Y669" s="166"/>
      <c r="Z669" s="166"/>
      <c r="AA669" s="166"/>
      <c r="AB669" s="166"/>
      <c r="AC669" s="166"/>
      <c r="AD669" s="166"/>
      <c r="AE669" s="166"/>
      <c r="AF669" s="166"/>
      <c r="AG669" s="166"/>
      <c r="AH669" s="166"/>
      <c r="AI669" s="14"/>
      <c r="AJ669" s="372"/>
      <c r="AK669" s="284"/>
      <c r="AL669" s="164"/>
      <c r="AM669" s="164"/>
      <c r="AN669" s="164"/>
      <c r="AO669" s="164"/>
      <c r="AP669" s="164"/>
      <c r="AQ669" s="164"/>
      <c r="AR669" s="164"/>
      <c r="AS669" s="164"/>
      <c r="AU669" s="41"/>
      <c r="AV669" s="42"/>
      <c r="AW669" s="96"/>
      <c r="AX669" s="118"/>
      <c r="AY669" s="152"/>
    </row>
    <row r="670" spans="1:51">
      <c r="A670" s="163"/>
      <c r="B670" s="14"/>
      <c r="C670" s="14"/>
      <c r="D670" s="14"/>
      <c r="E670" s="14"/>
      <c r="F670" s="164"/>
      <c r="G670" s="173"/>
      <c r="H670" s="173"/>
      <c r="I670" s="165"/>
      <c r="J670" s="165"/>
      <c r="K670" s="165"/>
      <c r="L670" s="165"/>
      <c r="M670" s="165"/>
      <c r="N670" s="165"/>
      <c r="O670" s="166"/>
      <c r="P670" s="166"/>
      <c r="Q670" s="166"/>
      <c r="R670" s="166"/>
      <c r="S670" s="166"/>
      <c r="T670" s="166"/>
      <c r="U670" s="166"/>
      <c r="V670" s="166"/>
      <c r="W670" s="166"/>
      <c r="X670" s="166"/>
      <c r="Y670" s="166"/>
      <c r="Z670" s="166"/>
      <c r="AA670" s="166"/>
      <c r="AB670" s="166"/>
      <c r="AC670" s="166"/>
      <c r="AD670" s="166"/>
      <c r="AE670" s="166"/>
      <c r="AF670" s="166"/>
      <c r="AG670" s="166"/>
      <c r="AH670" s="166"/>
      <c r="AI670" s="14"/>
      <c r="AJ670" s="372"/>
      <c r="AK670" s="284"/>
      <c r="AL670" s="164"/>
      <c r="AM670" s="164"/>
      <c r="AN670" s="164"/>
      <c r="AO670" s="164"/>
      <c r="AP670" s="164"/>
      <c r="AQ670" s="164"/>
      <c r="AR670" s="164"/>
      <c r="AS670" s="164"/>
      <c r="AU670" s="41"/>
      <c r="AV670" s="42"/>
      <c r="AW670" s="96"/>
      <c r="AX670" s="118"/>
      <c r="AY670" s="152"/>
    </row>
    <row r="671" spans="1:51">
      <c r="A671" s="163"/>
      <c r="B671" s="14"/>
      <c r="C671" s="14"/>
      <c r="D671" s="14"/>
      <c r="E671" s="14"/>
      <c r="F671" s="164"/>
      <c r="G671" s="173"/>
      <c r="H671" s="173"/>
      <c r="I671" s="165"/>
      <c r="J671" s="165"/>
      <c r="K671" s="165"/>
      <c r="L671" s="165"/>
      <c r="M671" s="165"/>
      <c r="N671" s="165"/>
      <c r="O671" s="166"/>
      <c r="P671" s="166"/>
      <c r="Q671" s="166"/>
      <c r="R671" s="166"/>
      <c r="S671" s="166"/>
      <c r="T671" s="166"/>
      <c r="U671" s="166"/>
      <c r="V671" s="166"/>
      <c r="W671" s="166"/>
      <c r="X671" s="166"/>
      <c r="Y671" s="166"/>
      <c r="Z671" s="166"/>
      <c r="AA671" s="166"/>
      <c r="AB671" s="166"/>
      <c r="AC671" s="166"/>
      <c r="AD671" s="166"/>
      <c r="AE671" s="166"/>
      <c r="AF671" s="166"/>
      <c r="AG671" s="166"/>
      <c r="AH671" s="166"/>
      <c r="AI671" s="14"/>
      <c r="AJ671" s="372"/>
      <c r="AK671" s="284"/>
      <c r="AL671" s="164"/>
      <c r="AM671" s="164"/>
      <c r="AN671" s="164"/>
      <c r="AO671" s="164"/>
      <c r="AP671" s="164"/>
      <c r="AQ671" s="164"/>
      <c r="AR671" s="164"/>
      <c r="AS671" s="164"/>
      <c r="AU671" s="41"/>
      <c r="AV671" s="42"/>
      <c r="AW671" s="96"/>
      <c r="AX671" s="118"/>
      <c r="AY671" s="152"/>
    </row>
    <row r="672" spans="1:51">
      <c r="A672" s="163"/>
      <c r="B672" s="14"/>
      <c r="C672" s="14"/>
      <c r="D672" s="14"/>
      <c r="E672" s="14"/>
      <c r="F672" s="164"/>
      <c r="G672" s="173"/>
      <c r="H672" s="173"/>
      <c r="I672" s="165"/>
      <c r="J672" s="165"/>
      <c r="K672" s="165"/>
      <c r="L672" s="165"/>
      <c r="M672" s="165"/>
      <c r="N672" s="165"/>
      <c r="O672" s="166"/>
      <c r="P672" s="166"/>
      <c r="Q672" s="166"/>
      <c r="R672" s="166"/>
      <c r="S672" s="166"/>
      <c r="T672" s="166"/>
      <c r="U672" s="166"/>
      <c r="V672" s="166"/>
      <c r="W672" s="166"/>
      <c r="X672" s="166"/>
      <c r="Y672" s="166"/>
      <c r="Z672" s="166"/>
      <c r="AA672" s="166"/>
      <c r="AB672" s="166"/>
      <c r="AC672" s="166"/>
      <c r="AD672" s="166"/>
      <c r="AE672" s="166"/>
      <c r="AF672" s="166"/>
      <c r="AG672" s="166"/>
      <c r="AH672" s="166"/>
      <c r="AI672" s="14"/>
      <c r="AJ672" s="372"/>
      <c r="AK672" s="284"/>
      <c r="AL672" s="164"/>
      <c r="AM672" s="164"/>
      <c r="AN672" s="164"/>
      <c r="AO672" s="164"/>
      <c r="AP672" s="164"/>
      <c r="AQ672" s="164"/>
      <c r="AR672" s="164"/>
      <c r="AS672" s="164"/>
      <c r="AU672" s="41"/>
      <c r="AV672" s="42"/>
      <c r="AW672" s="96"/>
      <c r="AX672" s="118"/>
      <c r="AY672" s="152"/>
    </row>
    <row r="673" spans="1:51">
      <c r="A673" s="163"/>
      <c r="B673" s="14"/>
      <c r="C673" s="14"/>
      <c r="D673" s="14"/>
      <c r="E673" s="14"/>
      <c r="F673" s="164"/>
      <c r="G673" s="173"/>
      <c r="H673" s="173"/>
      <c r="I673" s="165"/>
      <c r="J673" s="165"/>
      <c r="K673" s="165"/>
      <c r="L673" s="165"/>
      <c r="M673" s="165"/>
      <c r="N673" s="165"/>
      <c r="O673" s="166"/>
      <c r="P673" s="166"/>
      <c r="Q673" s="166"/>
      <c r="R673" s="166"/>
      <c r="S673" s="166"/>
      <c r="T673" s="166"/>
      <c r="U673" s="166"/>
      <c r="V673" s="166"/>
      <c r="W673" s="166"/>
      <c r="X673" s="166"/>
      <c r="Y673" s="166"/>
      <c r="Z673" s="166"/>
      <c r="AA673" s="166"/>
      <c r="AB673" s="166"/>
      <c r="AC673" s="166"/>
      <c r="AD673" s="166"/>
      <c r="AE673" s="166"/>
      <c r="AF673" s="166"/>
      <c r="AG673" s="166"/>
      <c r="AH673" s="166"/>
      <c r="AI673" s="14"/>
      <c r="AJ673" s="372"/>
      <c r="AK673" s="284"/>
      <c r="AL673" s="164"/>
      <c r="AM673" s="164"/>
      <c r="AN673" s="164"/>
      <c r="AO673" s="164"/>
      <c r="AP673" s="164"/>
      <c r="AQ673" s="164"/>
      <c r="AR673" s="164"/>
      <c r="AS673" s="164"/>
      <c r="AU673" s="41"/>
      <c r="AV673" s="42"/>
      <c r="AW673" s="96"/>
      <c r="AX673" s="118"/>
      <c r="AY673" s="152"/>
    </row>
    <row r="674" spans="1:51">
      <c r="A674" s="163"/>
      <c r="B674" s="14"/>
      <c r="C674" s="14"/>
      <c r="D674" s="14"/>
      <c r="E674" s="14"/>
      <c r="F674" s="164"/>
      <c r="G674" s="173"/>
      <c r="H674" s="173"/>
      <c r="I674" s="165"/>
      <c r="J674" s="165"/>
      <c r="K674" s="165"/>
      <c r="L674" s="165"/>
      <c r="M674" s="165"/>
      <c r="N674" s="165"/>
      <c r="O674" s="166"/>
      <c r="P674" s="166"/>
      <c r="Q674" s="166"/>
      <c r="R674" s="166"/>
      <c r="S674" s="166"/>
      <c r="T674" s="166"/>
      <c r="U674" s="166"/>
      <c r="V674" s="166"/>
      <c r="W674" s="166"/>
      <c r="X674" s="166"/>
      <c r="Y674" s="166"/>
      <c r="Z674" s="166"/>
      <c r="AA674" s="166"/>
      <c r="AB674" s="166"/>
      <c r="AC674" s="166"/>
      <c r="AD674" s="166"/>
      <c r="AE674" s="166"/>
      <c r="AF674" s="166"/>
      <c r="AG674" s="166"/>
      <c r="AH674" s="166"/>
      <c r="AI674" s="14"/>
      <c r="AJ674" s="372"/>
      <c r="AK674" s="284"/>
      <c r="AL674" s="164"/>
      <c r="AM674" s="164"/>
      <c r="AN674" s="164"/>
      <c r="AO674" s="164"/>
      <c r="AP674" s="164"/>
      <c r="AQ674" s="164"/>
      <c r="AR674" s="164"/>
      <c r="AS674" s="164"/>
      <c r="AU674" s="41"/>
      <c r="AV674" s="42"/>
      <c r="AW674" s="96"/>
      <c r="AX674" s="118"/>
      <c r="AY674" s="152"/>
    </row>
    <row r="675" spans="1:51">
      <c r="A675" s="163"/>
      <c r="B675" s="14"/>
      <c r="C675" s="14"/>
      <c r="D675" s="14"/>
      <c r="E675" s="14"/>
      <c r="F675" s="164"/>
      <c r="G675" s="173"/>
      <c r="H675" s="173"/>
      <c r="I675" s="165"/>
      <c r="J675" s="165"/>
      <c r="K675" s="165"/>
      <c r="L675" s="165"/>
      <c r="M675" s="165"/>
      <c r="N675" s="165"/>
      <c r="O675" s="166"/>
      <c r="P675" s="166"/>
      <c r="Q675" s="166"/>
      <c r="R675" s="166"/>
      <c r="S675" s="166"/>
      <c r="T675" s="166"/>
      <c r="U675" s="166"/>
      <c r="V675" s="166"/>
      <c r="W675" s="166"/>
      <c r="X675" s="166"/>
      <c r="Y675" s="166"/>
      <c r="Z675" s="166"/>
      <c r="AA675" s="166"/>
      <c r="AB675" s="166"/>
      <c r="AC675" s="166"/>
      <c r="AD675" s="166"/>
      <c r="AE675" s="166"/>
      <c r="AF675" s="166"/>
      <c r="AG675" s="166"/>
      <c r="AH675" s="166"/>
      <c r="AI675" s="14"/>
      <c r="AJ675" s="372"/>
      <c r="AK675" s="284"/>
      <c r="AL675" s="164"/>
      <c r="AM675" s="164"/>
      <c r="AN675" s="164"/>
      <c r="AO675" s="164"/>
      <c r="AP675" s="164"/>
      <c r="AQ675" s="164"/>
      <c r="AR675" s="164"/>
      <c r="AS675" s="164"/>
      <c r="AU675" s="41"/>
      <c r="AV675" s="42"/>
      <c r="AW675" s="96"/>
      <c r="AX675" s="118"/>
      <c r="AY675" s="152"/>
    </row>
    <row r="676" spans="1:51">
      <c r="A676" s="163"/>
      <c r="B676" s="14"/>
      <c r="C676" s="14"/>
      <c r="D676" s="14"/>
      <c r="E676" s="14"/>
      <c r="F676" s="164"/>
      <c r="G676" s="173"/>
      <c r="H676" s="173"/>
      <c r="I676" s="165"/>
      <c r="J676" s="165"/>
      <c r="K676" s="165"/>
      <c r="L676" s="165"/>
      <c r="M676" s="165"/>
      <c r="N676" s="165"/>
      <c r="O676" s="166"/>
      <c r="P676" s="166"/>
      <c r="Q676" s="166"/>
      <c r="R676" s="166"/>
      <c r="S676" s="166"/>
      <c r="T676" s="166"/>
      <c r="U676" s="166"/>
      <c r="V676" s="166"/>
      <c r="W676" s="166"/>
      <c r="X676" s="166"/>
      <c r="Y676" s="166"/>
      <c r="Z676" s="166"/>
      <c r="AA676" s="166"/>
      <c r="AB676" s="166"/>
      <c r="AC676" s="166"/>
      <c r="AD676" s="166"/>
      <c r="AE676" s="166"/>
      <c r="AF676" s="166"/>
      <c r="AG676" s="166"/>
      <c r="AH676" s="166"/>
      <c r="AI676" s="14"/>
      <c r="AJ676" s="372"/>
      <c r="AK676" s="284"/>
      <c r="AL676" s="164"/>
      <c r="AM676" s="164"/>
      <c r="AN676" s="164"/>
      <c r="AO676" s="164"/>
      <c r="AP676" s="164"/>
      <c r="AQ676" s="164"/>
      <c r="AR676" s="164"/>
      <c r="AS676" s="164"/>
      <c r="AU676" s="41"/>
      <c r="AV676" s="42"/>
      <c r="AW676" s="96"/>
      <c r="AX676" s="118"/>
      <c r="AY676" s="152"/>
    </row>
    <row r="677" spans="1:51">
      <c r="A677" s="163"/>
      <c r="B677" s="14"/>
      <c r="C677" s="14"/>
      <c r="D677" s="14"/>
      <c r="E677" s="14"/>
      <c r="F677" s="164"/>
      <c r="G677" s="173"/>
      <c r="H677" s="173"/>
      <c r="I677" s="165"/>
      <c r="J677" s="165"/>
      <c r="K677" s="165"/>
      <c r="L677" s="165"/>
      <c r="M677" s="165"/>
      <c r="N677" s="165"/>
      <c r="O677" s="166"/>
      <c r="P677" s="166"/>
      <c r="Q677" s="166"/>
      <c r="R677" s="166"/>
      <c r="S677" s="166"/>
      <c r="T677" s="166"/>
      <c r="U677" s="166"/>
      <c r="V677" s="166"/>
      <c r="W677" s="166"/>
      <c r="X677" s="166"/>
      <c r="Y677" s="166"/>
      <c r="Z677" s="166"/>
      <c r="AA677" s="166"/>
      <c r="AB677" s="166"/>
      <c r="AC677" s="166"/>
      <c r="AD677" s="166"/>
      <c r="AE677" s="166"/>
      <c r="AF677" s="166"/>
      <c r="AG677" s="166"/>
      <c r="AH677" s="166"/>
      <c r="AI677" s="14"/>
      <c r="AJ677" s="372"/>
      <c r="AK677" s="284"/>
      <c r="AL677" s="164"/>
      <c r="AM677" s="164"/>
      <c r="AN677" s="164"/>
      <c r="AO677" s="164"/>
      <c r="AP677" s="164"/>
      <c r="AQ677" s="164"/>
      <c r="AR677" s="164"/>
      <c r="AS677" s="164"/>
      <c r="AU677" s="41"/>
      <c r="AV677" s="42"/>
      <c r="AW677" s="96"/>
      <c r="AX677" s="118"/>
      <c r="AY677" s="152"/>
    </row>
    <row r="678" spans="1:51">
      <c r="A678" s="163"/>
      <c r="B678" s="14"/>
      <c r="C678" s="14"/>
      <c r="D678" s="14"/>
      <c r="E678" s="14"/>
      <c r="F678" s="164"/>
      <c r="G678" s="173"/>
      <c r="H678" s="173"/>
      <c r="I678" s="165"/>
      <c r="J678" s="165"/>
      <c r="K678" s="165"/>
      <c r="L678" s="165"/>
      <c r="M678" s="165"/>
      <c r="N678" s="165"/>
      <c r="O678" s="166"/>
      <c r="P678" s="166"/>
      <c r="Q678" s="166"/>
      <c r="R678" s="166"/>
      <c r="S678" s="166"/>
      <c r="T678" s="166"/>
      <c r="U678" s="166"/>
      <c r="V678" s="166"/>
      <c r="W678" s="166"/>
      <c r="X678" s="166"/>
      <c r="Y678" s="166"/>
      <c r="Z678" s="166"/>
      <c r="AA678" s="166"/>
      <c r="AB678" s="166"/>
      <c r="AC678" s="166"/>
      <c r="AD678" s="166"/>
      <c r="AE678" s="166"/>
      <c r="AF678" s="166"/>
      <c r="AG678" s="166"/>
      <c r="AH678" s="166"/>
      <c r="AI678" s="14"/>
      <c r="AJ678" s="372"/>
      <c r="AK678" s="284"/>
      <c r="AL678" s="164"/>
      <c r="AM678" s="164"/>
      <c r="AN678" s="164"/>
      <c r="AO678" s="164"/>
      <c r="AP678" s="164"/>
      <c r="AQ678" s="164"/>
      <c r="AR678" s="164"/>
      <c r="AS678" s="164"/>
      <c r="AU678" s="41"/>
      <c r="AV678" s="42"/>
      <c r="AW678" s="96"/>
      <c r="AX678" s="118"/>
      <c r="AY678" s="152"/>
    </row>
    <row r="679" spans="1:51">
      <c r="A679" s="163"/>
      <c r="B679" s="14"/>
      <c r="C679" s="14"/>
      <c r="D679" s="14"/>
      <c r="E679" s="14"/>
      <c r="F679" s="164"/>
      <c r="G679" s="173"/>
      <c r="H679" s="173"/>
      <c r="I679" s="165"/>
      <c r="J679" s="165"/>
      <c r="K679" s="165"/>
      <c r="L679" s="165"/>
      <c r="M679" s="165"/>
      <c r="N679" s="165"/>
      <c r="O679" s="166"/>
      <c r="P679" s="166"/>
      <c r="Q679" s="166"/>
      <c r="R679" s="166"/>
      <c r="S679" s="166"/>
      <c r="T679" s="166"/>
      <c r="U679" s="166"/>
      <c r="V679" s="166"/>
      <c r="W679" s="166"/>
      <c r="X679" s="166"/>
      <c r="Y679" s="166"/>
      <c r="Z679" s="166"/>
      <c r="AA679" s="166"/>
      <c r="AB679" s="166"/>
      <c r="AC679" s="166"/>
      <c r="AD679" s="166"/>
      <c r="AE679" s="166"/>
      <c r="AF679" s="166"/>
      <c r="AG679" s="166"/>
      <c r="AH679" s="166"/>
      <c r="AI679" s="14"/>
      <c r="AJ679" s="372"/>
      <c r="AK679" s="284"/>
      <c r="AL679" s="164"/>
      <c r="AM679" s="164"/>
      <c r="AN679" s="164"/>
      <c r="AO679" s="164"/>
      <c r="AP679" s="164"/>
      <c r="AQ679" s="164"/>
      <c r="AR679" s="164"/>
      <c r="AS679" s="164"/>
      <c r="AU679" s="41"/>
      <c r="AV679" s="42"/>
      <c r="AW679" s="96"/>
      <c r="AX679" s="118"/>
      <c r="AY679" s="152"/>
    </row>
    <row r="680" spans="1:51">
      <c r="A680" s="163"/>
      <c r="B680" s="14"/>
      <c r="C680" s="14"/>
      <c r="D680" s="14"/>
      <c r="E680" s="14"/>
      <c r="F680" s="164"/>
      <c r="G680" s="173"/>
      <c r="H680" s="173"/>
      <c r="I680" s="165"/>
      <c r="J680" s="165"/>
      <c r="K680" s="165"/>
      <c r="L680" s="165"/>
      <c r="M680" s="165"/>
      <c r="N680" s="165"/>
      <c r="O680" s="166"/>
      <c r="P680" s="166"/>
      <c r="Q680" s="166"/>
      <c r="R680" s="166"/>
      <c r="S680" s="166"/>
      <c r="T680" s="166"/>
      <c r="U680" s="166"/>
      <c r="V680" s="166"/>
      <c r="W680" s="166"/>
      <c r="X680" s="166"/>
      <c r="Y680" s="166"/>
      <c r="Z680" s="166"/>
      <c r="AA680" s="166"/>
      <c r="AB680" s="166"/>
      <c r="AC680" s="166"/>
      <c r="AD680" s="166"/>
      <c r="AE680" s="166"/>
      <c r="AF680" s="166"/>
      <c r="AG680" s="166"/>
      <c r="AH680" s="166"/>
      <c r="AI680" s="14"/>
      <c r="AJ680" s="372"/>
      <c r="AK680" s="284"/>
      <c r="AL680" s="164"/>
      <c r="AM680" s="164"/>
      <c r="AN680" s="164"/>
      <c r="AO680" s="164"/>
      <c r="AP680" s="164"/>
      <c r="AQ680" s="164"/>
      <c r="AR680" s="164"/>
      <c r="AS680" s="164"/>
      <c r="AU680" s="41"/>
      <c r="AV680" s="42"/>
      <c r="AW680" s="96"/>
      <c r="AX680" s="118"/>
      <c r="AY680" s="152"/>
    </row>
    <row r="681" spans="1:51" s="3" customFormat="1">
      <c r="A681" s="632" t="s">
        <v>0</v>
      </c>
      <c r="B681" s="632" t="s">
        <v>1</v>
      </c>
      <c r="C681" s="632"/>
      <c r="D681" s="632"/>
      <c r="E681" s="632"/>
      <c r="F681" s="632" t="s">
        <v>3</v>
      </c>
      <c r="G681" s="632" t="s">
        <v>4</v>
      </c>
      <c r="H681" s="637" t="s">
        <v>229</v>
      </c>
      <c r="I681" s="638"/>
      <c r="J681" s="638"/>
      <c r="K681" s="638"/>
      <c r="L681" s="638"/>
      <c r="M681" s="638"/>
      <c r="N681" s="638"/>
      <c r="O681" s="638"/>
      <c r="P681" s="638"/>
      <c r="Q681" s="638"/>
      <c r="R681" s="638"/>
      <c r="S681" s="638"/>
      <c r="T681" s="638"/>
      <c r="U681" s="638"/>
      <c r="V681" s="638"/>
      <c r="W681" s="638"/>
      <c r="X681" s="638"/>
      <c r="Y681" s="638"/>
      <c r="Z681" s="638"/>
      <c r="AA681" s="638"/>
      <c r="AB681" s="638"/>
      <c r="AC681" s="638"/>
      <c r="AD681" s="638"/>
      <c r="AE681" s="638"/>
      <c r="AF681" s="638"/>
      <c r="AG681" s="638"/>
      <c r="AH681" s="639"/>
      <c r="AI681" s="632" t="s">
        <v>11</v>
      </c>
      <c r="AJ681" s="375"/>
      <c r="AK681" s="284" t="e">
        <f t="shared" ref="AK681" si="273">H681+K681+N681+Q681+T681+W681+Z681+AC681+AF681</f>
        <v>#VALUE!</v>
      </c>
      <c r="AL681" s="164" t="e">
        <f t="shared" ref="AL681:AL684" si="274">AK681=G681</f>
        <v>#VALUE!</v>
      </c>
      <c r="AM681" s="311"/>
      <c r="AN681" s="311"/>
      <c r="AO681" s="311"/>
      <c r="AP681" s="311"/>
      <c r="AQ681" s="311"/>
      <c r="AR681" s="311"/>
      <c r="AS681" s="311"/>
      <c r="AT681" s="152"/>
      <c r="AW681" s="96">
        <f t="shared" ref="AW681:AW684" si="275">I681+L681+O681+R681+U681+X681</f>
        <v>0</v>
      </c>
      <c r="AX681" s="118" t="e">
        <f t="shared" ref="AX681:AX684" si="276">H681+K681+N681+Q681+T681+W681</f>
        <v>#VALUE!</v>
      </c>
      <c r="AY681" s="152" t="e">
        <f t="shared" ref="AY681:AY684" si="277">G681=AX681</f>
        <v>#VALUE!</v>
      </c>
    </row>
    <row r="682" spans="1:51" s="3" customFormat="1">
      <c r="A682" s="633"/>
      <c r="B682" s="633"/>
      <c r="C682" s="633"/>
      <c r="D682" s="633"/>
      <c r="E682" s="633"/>
      <c r="F682" s="633"/>
      <c r="G682" s="633"/>
      <c r="H682" s="634" t="s">
        <v>5</v>
      </c>
      <c r="I682" s="635"/>
      <c r="J682" s="636"/>
      <c r="K682" s="634" t="s">
        <v>6</v>
      </c>
      <c r="L682" s="635"/>
      <c r="M682" s="636"/>
      <c r="N682" s="634" t="s">
        <v>7</v>
      </c>
      <c r="O682" s="635"/>
      <c r="P682" s="636"/>
      <c r="Q682" s="634" t="s">
        <v>8</v>
      </c>
      <c r="R682" s="635"/>
      <c r="S682" s="636"/>
      <c r="T682" s="634" t="s">
        <v>9</v>
      </c>
      <c r="U682" s="635"/>
      <c r="V682" s="636"/>
      <c r="W682" s="408"/>
      <c r="X682" s="141" t="s">
        <v>10</v>
      </c>
      <c r="Y682" s="141"/>
      <c r="Z682" s="637" t="s">
        <v>240</v>
      </c>
      <c r="AA682" s="638"/>
      <c r="AB682" s="638"/>
      <c r="AC682" s="637" t="s">
        <v>241</v>
      </c>
      <c r="AD682" s="638"/>
      <c r="AE682" s="639"/>
      <c r="AF682" s="637" t="s">
        <v>246</v>
      </c>
      <c r="AG682" s="638"/>
      <c r="AH682" s="639"/>
      <c r="AI682" s="633"/>
      <c r="AJ682" s="375"/>
      <c r="AK682" s="284" t="e">
        <f>H682+K682+N682+Q682+T682+W682+#REF!+#REF!+AF682</f>
        <v>#VALUE!</v>
      </c>
      <c r="AL682" s="164" t="e">
        <f t="shared" si="274"/>
        <v>#VALUE!</v>
      </c>
      <c r="AM682" s="311"/>
      <c r="AN682" s="311"/>
      <c r="AO682" s="311"/>
      <c r="AP682" s="311"/>
      <c r="AQ682" s="311"/>
      <c r="AR682" s="311"/>
      <c r="AS682" s="311"/>
      <c r="AT682" s="152"/>
      <c r="AW682" s="96" t="e">
        <f t="shared" si="275"/>
        <v>#VALUE!</v>
      </c>
      <c r="AX682" s="118" t="e">
        <f t="shared" si="276"/>
        <v>#VALUE!</v>
      </c>
      <c r="AY682" s="152" t="e">
        <f t="shared" si="277"/>
        <v>#VALUE!</v>
      </c>
    </row>
    <row r="683" spans="1:51">
      <c r="A683" s="142"/>
      <c r="B683" s="143"/>
      <c r="C683" s="144"/>
      <c r="D683" s="144"/>
      <c r="E683" s="145"/>
      <c r="F683" s="146"/>
      <c r="G683" s="146"/>
      <c r="H683" s="402" t="s">
        <v>237</v>
      </c>
      <c r="I683" s="141" t="s">
        <v>238</v>
      </c>
      <c r="J683" s="403" t="s">
        <v>235</v>
      </c>
      <c r="K683" s="402" t="s">
        <v>237</v>
      </c>
      <c r="L683" s="141" t="s">
        <v>238</v>
      </c>
      <c r="M683" s="403" t="s">
        <v>235</v>
      </c>
      <c r="N683" s="402" t="s">
        <v>237</v>
      </c>
      <c r="O683" s="141" t="s">
        <v>238</v>
      </c>
      <c r="P683" s="403" t="s">
        <v>235</v>
      </c>
      <c r="Q683" s="402" t="s">
        <v>237</v>
      </c>
      <c r="R683" s="141" t="s">
        <v>238</v>
      </c>
      <c r="S683" s="403" t="s">
        <v>235</v>
      </c>
      <c r="T683" s="402" t="s">
        <v>237</v>
      </c>
      <c r="U683" s="141" t="s">
        <v>238</v>
      </c>
      <c r="V683" s="403" t="s">
        <v>235</v>
      </c>
      <c r="W683" s="402" t="s">
        <v>237</v>
      </c>
      <c r="X683" s="141" t="s">
        <v>238</v>
      </c>
      <c r="Y683" s="403" t="s">
        <v>235</v>
      </c>
      <c r="Z683" s="402" t="s">
        <v>237</v>
      </c>
      <c r="AA683" s="141" t="s">
        <v>238</v>
      </c>
      <c r="AB683" s="403" t="s">
        <v>235</v>
      </c>
      <c r="AC683" s="402" t="s">
        <v>237</v>
      </c>
      <c r="AD683" s="141" t="s">
        <v>238</v>
      </c>
      <c r="AE683" s="403" t="s">
        <v>235</v>
      </c>
      <c r="AF683" s="402" t="s">
        <v>237</v>
      </c>
      <c r="AG683" s="141" t="s">
        <v>238</v>
      </c>
      <c r="AH683" s="403" t="s">
        <v>235</v>
      </c>
      <c r="AI683" s="146"/>
      <c r="AJ683" s="376"/>
      <c r="AK683" s="284" t="e">
        <f t="shared" ref="AK683:AK684" si="278">H683+K683+N683+Q683+T683+W683+Z683+AC683+AF683</f>
        <v>#VALUE!</v>
      </c>
      <c r="AL683" s="164" t="e">
        <f t="shared" si="274"/>
        <v>#VALUE!</v>
      </c>
      <c r="AM683" s="278"/>
      <c r="AN683" s="278"/>
      <c r="AO683" s="278"/>
      <c r="AP683" s="278"/>
      <c r="AQ683" s="278"/>
      <c r="AR683" s="278"/>
      <c r="AS683" s="278"/>
      <c r="AW683" s="96" t="e">
        <f t="shared" si="275"/>
        <v>#VALUE!</v>
      </c>
      <c r="AX683" s="118" t="e">
        <f t="shared" si="276"/>
        <v>#VALUE!</v>
      </c>
      <c r="AY683" s="152" t="e">
        <f t="shared" si="277"/>
        <v>#VALUE!</v>
      </c>
    </row>
    <row r="684" spans="1:51">
      <c r="A684" s="147"/>
      <c r="B684" s="148"/>
      <c r="C684" s="149"/>
      <c r="D684" s="149"/>
      <c r="E684" s="150"/>
      <c r="F684" s="151"/>
      <c r="G684" s="151"/>
      <c r="H684" s="151"/>
      <c r="I684" s="151"/>
      <c r="J684" s="151"/>
      <c r="K684" s="151"/>
      <c r="L684" s="151"/>
      <c r="M684" s="151"/>
      <c r="N684" s="151"/>
      <c r="O684" s="151"/>
      <c r="P684" s="151"/>
      <c r="Q684" s="151"/>
      <c r="R684" s="151"/>
      <c r="S684" s="151"/>
      <c r="T684" s="151"/>
      <c r="U684" s="151"/>
      <c r="V684" s="151"/>
      <c r="W684" s="151"/>
      <c r="X684" s="151"/>
      <c r="Y684" s="151"/>
      <c r="Z684" s="151"/>
      <c r="AA684" s="151"/>
      <c r="AB684" s="151"/>
      <c r="AC684" s="151"/>
      <c r="AD684" s="151"/>
      <c r="AE684" s="151"/>
      <c r="AF684" s="151"/>
      <c r="AG684" s="151"/>
      <c r="AH684" s="151"/>
      <c r="AI684" s="151"/>
      <c r="AJ684" s="376"/>
      <c r="AK684" s="284">
        <f t="shared" si="278"/>
        <v>0</v>
      </c>
      <c r="AL684" s="164" t="b">
        <f t="shared" si="274"/>
        <v>1</v>
      </c>
      <c r="AM684" s="278"/>
      <c r="AN684" s="278"/>
      <c r="AO684" s="278"/>
      <c r="AP684" s="278"/>
      <c r="AQ684" s="278"/>
      <c r="AR684" s="278"/>
      <c r="AS684" s="278"/>
      <c r="AV684" s="42" t="b">
        <f t="shared" ref="AV684" si="279">G684=AU684</f>
        <v>1</v>
      </c>
      <c r="AW684" s="96">
        <f t="shared" si="275"/>
        <v>0</v>
      </c>
      <c r="AX684" s="118">
        <f t="shared" si="276"/>
        <v>0</v>
      </c>
      <c r="AY684" s="152" t="b">
        <f t="shared" si="277"/>
        <v>1</v>
      </c>
    </row>
    <row r="685" spans="1:51" s="16" customFormat="1">
      <c r="A685" s="26">
        <v>9</v>
      </c>
      <c r="B685" s="653" t="s">
        <v>203</v>
      </c>
      <c r="C685" s="654"/>
      <c r="D685" s="654"/>
      <c r="E685" s="655"/>
      <c r="F685" s="56">
        <v>17</v>
      </c>
      <c r="G685" s="17">
        <f>G686</f>
        <v>54044100</v>
      </c>
      <c r="H685" s="17" t="e">
        <f t="shared" ref="H685:AH685" si="280">H686</f>
        <v>#REF!</v>
      </c>
      <c r="I685" s="17" t="e">
        <f t="shared" si="280"/>
        <v>#REF!</v>
      </c>
      <c r="J685" s="17" t="e">
        <f t="shared" si="280"/>
        <v>#REF!</v>
      </c>
      <c r="K685" s="17" t="e">
        <f t="shared" si="280"/>
        <v>#REF!</v>
      </c>
      <c r="L685" s="17" t="e">
        <f t="shared" si="280"/>
        <v>#REF!</v>
      </c>
      <c r="M685" s="17" t="e">
        <f t="shared" si="280"/>
        <v>#REF!</v>
      </c>
      <c r="N685" s="17">
        <f t="shared" si="280"/>
        <v>0</v>
      </c>
      <c r="O685" s="17">
        <f t="shared" si="280"/>
        <v>0</v>
      </c>
      <c r="P685" s="17">
        <f t="shared" si="280"/>
        <v>0</v>
      </c>
      <c r="Q685" s="17">
        <f t="shared" si="280"/>
        <v>0</v>
      </c>
      <c r="R685" s="17">
        <f t="shared" si="280"/>
        <v>0</v>
      </c>
      <c r="S685" s="17">
        <f t="shared" si="280"/>
        <v>0</v>
      </c>
      <c r="T685" s="17">
        <f t="shared" si="280"/>
        <v>0</v>
      </c>
      <c r="U685" s="17">
        <f t="shared" si="280"/>
        <v>0</v>
      </c>
      <c r="V685" s="17">
        <f t="shared" si="280"/>
        <v>0</v>
      </c>
      <c r="W685" s="17">
        <f t="shared" si="280"/>
        <v>0</v>
      </c>
      <c r="X685" s="17">
        <f t="shared" si="280"/>
        <v>0</v>
      </c>
      <c r="Y685" s="17">
        <f t="shared" si="280"/>
        <v>0</v>
      </c>
      <c r="Z685" s="17">
        <f t="shared" si="280"/>
        <v>18106950</v>
      </c>
      <c r="AA685" s="17">
        <f t="shared" si="280"/>
        <v>0</v>
      </c>
      <c r="AB685" s="17">
        <f t="shared" si="280"/>
        <v>18106950</v>
      </c>
      <c r="AC685" s="17">
        <f t="shared" si="280"/>
        <v>0</v>
      </c>
      <c r="AD685" s="17">
        <f t="shared" si="280"/>
        <v>0</v>
      </c>
      <c r="AE685" s="17">
        <f t="shared" si="280"/>
        <v>0</v>
      </c>
      <c r="AF685" s="17">
        <f t="shared" si="280"/>
        <v>0</v>
      </c>
      <c r="AG685" s="17">
        <f t="shared" si="280"/>
        <v>0</v>
      </c>
      <c r="AH685" s="17">
        <f t="shared" si="280"/>
        <v>0</v>
      </c>
      <c r="AI685" s="15"/>
      <c r="AJ685" s="373"/>
      <c r="AK685" s="284" t="e">
        <f t="shared" si="263"/>
        <v>#REF!</v>
      </c>
      <c r="AL685" s="164" t="e">
        <f t="shared" si="264"/>
        <v>#REF!</v>
      </c>
      <c r="AM685" s="328" t="e">
        <f>G685-AK685</f>
        <v>#REF!</v>
      </c>
      <c r="AN685" s="221"/>
      <c r="AO685" s="221"/>
      <c r="AP685" s="221"/>
      <c r="AQ685" s="221"/>
      <c r="AR685" s="221"/>
      <c r="AS685" s="221"/>
      <c r="AT685" s="25"/>
      <c r="AU685" s="96" t="e">
        <f t="shared" si="272"/>
        <v>#REF!</v>
      </c>
      <c r="AV685" s="97" t="e">
        <f t="shared" si="205"/>
        <v>#REF!</v>
      </c>
      <c r="AW685" s="96" t="e">
        <f t="shared" si="241"/>
        <v>#REF!</v>
      </c>
      <c r="AX685" s="118" t="e">
        <f t="shared" si="242"/>
        <v>#REF!</v>
      </c>
      <c r="AY685" s="152" t="e">
        <f t="shared" si="240"/>
        <v>#REF!</v>
      </c>
    </row>
    <row r="686" spans="1:51" s="122" customFormat="1">
      <c r="A686" s="132"/>
      <c r="B686" s="127" t="s">
        <v>22</v>
      </c>
      <c r="C686" s="630" t="s">
        <v>204</v>
      </c>
      <c r="D686" s="651"/>
      <c r="E686" s="652"/>
      <c r="F686" s="125">
        <v>17002</v>
      </c>
      <c r="G686" s="133">
        <f>G687+G689</f>
        <v>54044100</v>
      </c>
      <c r="H686" s="133" t="e">
        <f t="shared" ref="H686:AH686" si="281">H687+H689</f>
        <v>#REF!</v>
      </c>
      <c r="I686" s="133" t="e">
        <f t="shared" si="281"/>
        <v>#REF!</v>
      </c>
      <c r="J686" s="133" t="e">
        <f t="shared" si="281"/>
        <v>#REF!</v>
      </c>
      <c r="K686" s="133" t="e">
        <f t="shared" si="281"/>
        <v>#REF!</v>
      </c>
      <c r="L686" s="133" t="e">
        <f t="shared" si="281"/>
        <v>#REF!</v>
      </c>
      <c r="M686" s="133" t="e">
        <f t="shared" si="281"/>
        <v>#REF!</v>
      </c>
      <c r="N686" s="133">
        <f t="shared" si="281"/>
        <v>0</v>
      </c>
      <c r="O686" s="133">
        <f t="shared" si="281"/>
        <v>0</v>
      </c>
      <c r="P686" s="133">
        <f t="shared" si="281"/>
        <v>0</v>
      </c>
      <c r="Q686" s="133">
        <f t="shared" si="281"/>
        <v>0</v>
      </c>
      <c r="R686" s="133">
        <f t="shared" si="281"/>
        <v>0</v>
      </c>
      <c r="S686" s="133">
        <f t="shared" si="281"/>
        <v>0</v>
      </c>
      <c r="T686" s="133">
        <f t="shared" si="281"/>
        <v>0</v>
      </c>
      <c r="U686" s="133">
        <f t="shared" si="281"/>
        <v>0</v>
      </c>
      <c r="V686" s="133">
        <f t="shared" si="281"/>
        <v>0</v>
      </c>
      <c r="W686" s="133">
        <f t="shared" si="281"/>
        <v>0</v>
      </c>
      <c r="X686" s="133">
        <f t="shared" si="281"/>
        <v>0</v>
      </c>
      <c r="Y686" s="133">
        <f t="shared" si="281"/>
        <v>0</v>
      </c>
      <c r="Z686" s="133">
        <f t="shared" si="281"/>
        <v>18106950</v>
      </c>
      <c r="AA686" s="133">
        <f t="shared" si="281"/>
        <v>0</v>
      </c>
      <c r="AB686" s="133">
        <f t="shared" si="281"/>
        <v>18106950</v>
      </c>
      <c r="AC686" s="133">
        <f t="shared" si="281"/>
        <v>0</v>
      </c>
      <c r="AD686" s="133">
        <f t="shared" si="281"/>
        <v>0</v>
      </c>
      <c r="AE686" s="133">
        <f t="shared" si="281"/>
        <v>0</v>
      </c>
      <c r="AF686" s="133">
        <f t="shared" si="281"/>
        <v>0</v>
      </c>
      <c r="AG686" s="133">
        <f t="shared" si="281"/>
        <v>0</v>
      </c>
      <c r="AH686" s="133">
        <f t="shared" si="281"/>
        <v>0</v>
      </c>
      <c r="AI686" s="93"/>
      <c r="AJ686" s="372"/>
      <c r="AK686" s="284" t="e">
        <f t="shared" si="263"/>
        <v>#REF!</v>
      </c>
      <c r="AL686" s="164" t="e">
        <f t="shared" si="264"/>
        <v>#REF!</v>
      </c>
      <c r="AM686" s="328" t="e">
        <f t="shared" ref="AM686:AM811" si="282">G686-AK686</f>
        <v>#REF!</v>
      </c>
      <c r="AN686" s="164"/>
      <c r="AO686" s="164"/>
      <c r="AP686" s="164"/>
      <c r="AQ686" s="164"/>
      <c r="AR686" s="164"/>
      <c r="AS686" s="164"/>
      <c r="AT686" s="80"/>
      <c r="AU686" s="111" t="e">
        <f t="shared" si="272"/>
        <v>#REF!</v>
      </c>
      <c r="AV686" s="112" t="e">
        <f t="shared" si="205"/>
        <v>#REF!</v>
      </c>
      <c r="AW686" s="96" t="e">
        <f t="shared" si="241"/>
        <v>#REF!</v>
      </c>
      <c r="AX686" s="118" t="e">
        <f t="shared" si="242"/>
        <v>#REF!</v>
      </c>
      <c r="AY686" s="152" t="e">
        <f t="shared" si="240"/>
        <v>#REF!</v>
      </c>
    </row>
    <row r="687" spans="1:51" s="80" customFormat="1">
      <c r="A687" s="337"/>
      <c r="B687" s="338"/>
      <c r="C687" s="339"/>
      <c r="D687" s="656" t="s">
        <v>14</v>
      </c>
      <c r="E687" s="657"/>
      <c r="F687" s="51" t="s">
        <v>131</v>
      </c>
      <c r="G687" s="87">
        <f>G688</f>
        <v>2520000</v>
      </c>
      <c r="H687" s="87" t="e">
        <f t="shared" ref="H687:AH687" si="283">H688</f>
        <v>#REF!</v>
      </c>
      <c r="I687" s="87">
        <f t="shared" si="283"/>
        <v>0</v>
      </c>
      <c r="J687" s="87" t="e">
        <f t="shared" si="283"/>
        <v>#REF!</v>
      </c>
      <c r="K687" s="87">
        <f t="shared" si="283"/>
        <v>1440000</v>
      </c>
      <c r="L687" s="87">
        <f t="shared" si="283"/>
        <v>1440000</v>
      </c>
      <c r="M687" s="87">
        <f t="shared" si="283"/>
        <v>0</v>
      </c>
      <c r="N687" s="87">
        <f t="shared" si="283"/>
        <v>0</v>
      </c>
      <c r="O687" s="87">
        <f t="shared" si="283"/>
        <v>0</v>
      </c>
      <c r="P687" s="87">
        <f t="shared" si="283"/>
        <v>0</v>
      </c>
      <c r="Q687" s="87">
        <f t="shared" si="283"/>
        <v>0</v>
      </c>
      <c r="R687" s="87">
        <f t="shared" si="283"/>
        <v>0</v>
      </c>
      <c r="S687" s="87">
        <f t="shared" si="283"/>
        <v>0</v>
      </c>
      <c r="T687" s="87">
        <f t="shared" si="283"/>
        <v>0</v>
      </c>
      <c r="U687" s="87">
        <f t="shared" si="283"/>
        <v>0</v>
      </c>
      <c r="V687" s="87">
        <f t="shared" si="283"/>
        <v>0</v>
      </c>
      <c r="W687" s="87">
        <f t="shared" si="283"/>
        <v>0</v>
      </c>
      <c r="X687" s="87">
        <f t="shared" si="283"/>
        <v>0</v>
      </c>
      <c r="Y687" s="87">
        <f t="shared" si="283"/>
        <v>0</v>
      </c>
      <c r="Z687" s="87">
        <f t="shared" si="283"/>
        <v>1080000</v>
      </c>
      <c r="AA687" s="87">
        <f t="shared" si="283"/>
        <v>0</v>
      </c>
      <c r="AB687" s="87">
        <f t="shared" si="283"/>
        <v>1080000</v>
      </c>
      <c r="AC687" s="87">
        <f t="shared" si="283"/>
        <v>0</v>
      </c>
      <c r="AD687" s="87">
        <f t="shared" si="283"/>
        <v>0</v>
      </c>
      <c r="AE687" s="87">
        <f t="shared" si="283"/>
        <v>0</v>
      </c>
      <c r="AF687" s="87">
        <f t="shared" si="283"/>
        <v>0</v>
      </c>
      <c r="AG687" s="87">
        <f t="shared" si="283"/>
        <v>0</v>
      </c>
      <c r="AH687" s="87">
        <f t="shared" si="283"/>
        <v>0</v>
      </c>
      <c r="AI687" s="81"/>
      <c r="AJ687" s="372"/>
      <c r="AK687" s="284" t="e">
        <f t="shared" si="263"/>
        <v>#REF!</v>
      </c>
      <c r="AL687" s="164" t="e">
        <f t="shared" si="264"/>
        <v>#REF!</v>
      </c>
      <c r="AM687" s="328" t="e">
        <f t="shared" si="282"/>
        <v>#REF!</v>
      </c>
      <c r="AN687" s="164"/>
      <c r="AO687" s="164"/>
      <c r="AP687" s="164"/>
      <c r="AQ687" s="164"/>
      <c r="AR687" s="164"/>
      <c r="AS687" s="164"/>
      <c r="AU687" s="335" t="e">
        <f t="shared" si="272"/>
        <v>#REF!</v>
      </c>
      <c r="AV687" s="72" t="e">
        <f t="shared" si="205"/>
        <v>#REF!</v>
      </c>
      <c r="AW687" s="335">
        <f t="shared" si="241"/>
        <v>1440000</v>
      </c>
      <c r="AX687" s="336" t="e">
        <f t="shared" si="242"/>
        <v>#REF!</v>
      </c>
      <c r="AY687" s="152" t="e">
        <f t="shared" si="240"/>
        <v>#REF!</v>
      </c>
    </row>
    <row r="688" spans="1:51" s="153" customFormat="1">
      <c r="A688" s="332"/>
      <c r="B688" s="333"/>
      <c r="C688" s="334"/>
      <c r="D688" s="363"/>
      <c r="E688" s="88" t="s">
        <v>166</v>
      </c>
      <c r="F688" s="71" t="s">
        <v>167</v>
      </c>
      <c r="G688" s="69">
        <v>2520000</v>
      </c>
      <c r="H688" s="69" t="e">
        <f>#REF!</f>
        <v>#REF!</v>
      </c>
      <c r="I688" s="70"/>
      <c r="J688" s="70" t="e">
        <f>H688-I688</f>
        <v>#REF!</v>
      </c>
      <c r="K688" s="70">
        <v>1440000</v>
      </c>
      <c r="L688" s="70">
        <v>1440000</v>
      </c>
      <c r="M688" s="70">
        <f>K688-L688</f>
        <v>0</v>
      </c>
      <c r="N688" s="70"/>
      <c r="O688" s="70"/>
      <c r="P688" s="70"/>
      <c r="Q688" s="70"/>
      <c r="R688" s="70"/>
      <c r="S688" s="70"/>
      <c r="T688" s="70"/>
      <c r="U688" s="70"/>
      <c r="V688" s="70"/>
      <c r="W688" s="70"/>
      <c r="X688" s="70"/>
      <c r="Y688" s="70"/>
      <c r="Z688" s="70">
        <v>1080000</v>
      </c>
      <c r="AA688" s="70">
        <v>0</v>
      </c>
      <c r="AB688" s="70">
        <f>Z688-AA688</f>
        <v>1080000</v>
      </c>
      <c r="AC688" s="70">
        <v>0</v>
      </c>
      <c r="AD688" s="70"/>
      <c r="AE688" s="70"/>
      <c r="AF688" s="70"/>
      <c r="AG688" s="70"/>
      <c r="AH688" s="70"/>
      <c r="AI688" s="71"/>
      <c r="AJ688" s="374"/>
      <c r="AK688" s="284" t="e">
        <f t="shared" si="263"/>
        <v>#REF!</v>
      </c>
      <c r="AL688" s="164" t="e">
        <f t="shared" si="264"/>
        <v>#REF!</v>
      </c>
      <c r="AM688" s="328" t="e">
        <f t="shared" si="282"/>
        <v>#REF!</v>
      </c>
      <c r="AN688" s="232"/>
      <c r="AO688" s="232"/>
      <c r="AP688" s="232"/>
      <c r="AQ688" s="232"/>
      <c r="AR688" s="232"/>
      <c r="AS688" s="232"/>
      <c r="AU688" s="335" t="e">
        <f t="shared" si="272"/>
        <v>#REF!</v>
      </c>
      <c r="AV688" s="72" t="e">
        <f t="shared" si="205"/>
        <v>#REF!</v>
      </c>
      <c r="AW688" s="335">
        <f t="shared" si="241"/>
        <v>1440000</v>
      </c>
      <c r="AX688" s="336" t="e">
        <f t="shared" si="242"/>
        <v>#REF!</v>
      </c>
      <c r="AY688" s="152" t="e">
        <f t="shared" si="240"/>
        <v>#REF!</v>
      </c>
    </row>
    <row r="689" spans="1:51" s="80" customFormat="1">
      <c r="A689" s="337"/>
      <c r="B689" s="338"/>
      <c r="C689" s="339"/>
      <c r="D689" s="656" t="s">
        <v>15</v>
      </c>
      <c r="E689" s="657"/>
      <c r="F689" s="51" t="s">
        <v>130</v>
      </c>
      <c r="G689" s="87">
        <f>SUM(G690:G696)</f>
        <v>51524100</v>
      </c>
      <c r="H689" s="87" t="e">
        <f t="shared" ref="H689:AH689" si="284">SUM(H690:H696)</f>
        <v>#REF!</v>
      </c>
      <c r="I689" s="87" t="e">
        <f t="shared" si="284"/>
        <v>#REF!</v>
      </c>
      <c r="J689" s="87" t="e">
        <f t="shared" si="284"/>
        <v>#REF!</v>
      </c>
      <c r="K689" s="87" t="e">
        <f t="shared" si="284"/>
        <v>#REF!</v>
      </c>
      <c r="L689" s="87" t="e">
        <f t="shared" si="284"/>
        <v>#REF!</v>
      </c>
      <c r="M689" s="87" t="e">
        <f t="shared" si="284"/>
        <v>#REF!</v>
      </c>
      <c r="N689" s="87">
        <f t="shared" si="284"/>
        <v>0</v>
      </c>
      <c r="O689" s="87">
        <f t="shared" si="284"/>
        <v>0</v>
      </c>
      <c r="P689" s="87">
        <f t="shared" si="284"/>
        <v>0</v>
      </c>
      <c r="Q689" s="87">
        <f t="shared" si="284"/>
        <v>0</v>
      </c>
      <c r="R689" s="87">
        <f t="shared" si="284"/>
        <v>0</v>
      </c>
      <c r="S689" s="87">
        <f t="shared" si="284"/>
        <v>0</v>
      </c>
      <c r="T689" s="87">
        <f t="shared" si="284"/>
        <v>0</v>
      </c>
      <c r="U689" s="87">
        <f t="shared" si="284"/>
        <v>0</v>
      </c>
      <c r="V689" s="87">
        <f t="shared" si="284"/>
        <v>0</v>
      </c>
      <c r="W689" s="87">
        <f t="shared" si="284"/>
        <v>0</v>
      </c>
      <c r="X689" s="87">
        <f t="shared" si="284"/>
        <v>0</v>
      </c>
      <c r="Y689" s="87">
        <f t="shared" si="284"/>
        <v>0</v>
      </c>
      <c r="Z689" s="87">
        <f t="shared" si="284"/>
        <v>17026950</v>
      </c>
      <c r="AA689" s="87">
        <f t="shared" si="284"/>
        <v>0</v>
      </c>
      <c r="AB689" s="87">
        <f t="shared" si="284"/>
        <v>17026950</v>
      </c>
      <c r="AC689" s="87"/>
      <c r="AD689" s="87">
        <f t="shared" si="284"/>
        <v>0</v>
      </c>
      <c r="AE689" s="87">
        <f t="shared" si="284"/>
        <v>0</v>
      </c>
      <c r="AF689" s="87">
        <f t="shared" si="284"/>
        <v>0</v>
      </c>
      <c r="AG689" s="87">
        <f t="shared" si="284"/>
        <v>0</v>
      </c>
      <c r="AH689" s="87">
        <f t="shared" si="284"/>
        <v>0</v>
      </c>
      <c r="AI689" s="81"/>
      <c r="AJ689" s="372"/>
      <c r="AK689" s="284" t="e">
        <f t="shared" si="263"/>
        <v>#REF!</v>
      </c>
      <c r="AL689" s="164" t="e">
        <f t="shared" si="264"/>
        <v>#REF!</v>
      </c>
      <c r="AM689" s="328" t="e">
        <f t="shared" si="282"/>
        <v>#REF!</v>
      </c>
      <c r="AN689" s="164"/>
      <c r="AO689" s="164"/>
      <c r="AP689" s="164"/>
      <c r="AQ689" s="164"/>
      <c r="AR689" s="164"/>
      <c r="AS689" s="164"/>
      <c r="AU689" s="335" t="e">
        <f t="shared" si="272"/>
        <v>#REF!</v>
      </c>
      <c r="AV689" s="72" t="e">
        <f t="shared" si="205"/>
        <v>#REF!</v>
      </c>
      <c r="AW689" s="335" t="e">
        <f t="shared" si="241"/>
        <v>#REF!</v>
      </c>
      <c r="AX689" s="336" t="e">
        <f t="shared" si="242"/>
        <v>#REF!</v>
      </c>
      <c r="AY689" s="152" t="e">
        <f t="shared" si="240"/>
        <v>#REF!</v>
      </c>
    </row>
    <row r="690" spans="1:51" s="153" customFormat="1">
      <c r="A690" s="332"/>
      <c r="B690" s="333"/>
      <c r="C690" s="334"/>
      <c r="D690" s="406"/>
      <c r="E690" s="67" t="s">
        <v>55</v>
      </c>
      <c r="F690" s="71" t="s">
        <v>56</v>
      </c>
      <c r="G690" s="69">
        <v>3516600</v>
      </c>
      <c r="H690" s="69" t="e">
        <f>#REF!</f>
        <v>#REF!</v>
      </c>
      <c r="I690" s="70"/>
      <c r="J690" s="70" t="e">
        <f t="shared" ref="J690:J696" si="285">H690-I690</f>
        <v>#REF!</v>
      </c>
      <c r="K690" s="70">
        <v>2324850</v>
      </c>
      <c r="L690" s="70" t="e">
        <f>#REF!+1045550</f>
        <v>#REF!</v>
      </c>
      <c r="M690" s="70" t="e">
        <f t="shared" ref="M690:M696" si="286">K690-L690</f>
        <v>#REF!</v>
      </c>
      <c r="N690" s="70"/>
      <c r="O690" s="70"/>
      <c r="P690" s="70"/>
      <c r="Q690" s="70"/>
      <c r="R690" s="70"/>
      <c r="S690" s="70"/>
      <c r="T690" s="70"/>
      <c r="U690" s="70"/>
      <c r="V690" s="70"/>
      <c r="W690" s="70"/>
      <c r="X690" s="70"/>
      <c r="Y690" s="70"/>
      <c r="Z690" s="70">
        <v>1191750</v>
      </c>
      <c r="AA690" s="70"/>
      <c r="AB690" s="70">
        <f>Z690-AA690</f>
        <v>1191750</v>
      </c>
      <c r="AC690" s="70"/>
      <c r="AD690" s="70"/>
      <c r="AE690" s="70"/>
      <c r="AF690" s="70"/>
      <c r="AG690" s="70"/>
      <c r="AH690" s="70"/>
      <c r="AI690" s="71"/>
      <c r="AJ690" s="374"/>
      <c r="AK690" s="284" t="e">
        <f t="shared" si="263"/>
        <v>#REF!</v>
      </c>
      <c r="AL690" s="164" t="e">
        <f t="shared" si="264"/>
        <v>#REF!</v>
      </c>
      <c r="AM690" s="328" t="e">
        <f t="shared" si="282"/>
        <v>#REF!</v>
      </c>
      <c r="AN690" s="232"/>
      <c r="AO690" s="232"/>
      <c r="AP690" s="232"/>
      <c r="AQ690" s="232"/>
      <c r="AR690" s="232"/>
      <c r="AS690" s="232"/>
      <c r="AU690" s="335" t="e">
        <f t="shared" si="272"/>
        <v>#REF!</v>
      </c>
      <c r="AV690" s="72" t="e">
        <f t="shared" si="205"/>
        <v>#REF!</v>
      </c>
      <c r="AW690" s="335" t="e">
        <f t="shared" si="241"/>
        <v>#REF!</v>
      </c>
      <c r="AX690" s="336" t="e">
        <f t="shared" si="242"/>
        <v>#REF!</v>
      </c>
      <c r="AY690" s="152" t="e">
        <f t="shared" si="240"/>
        <v>#REF!</v>
      </c>
    </row>
    <row r="691" spans="1:51" s="153" customFormat="1">
      <c r="A691" s="332"/>
      <c r="B691" s="333"/>
      <c r="C691" s="334"/>
      <c r="D691" s="406"/>
      <c r="E691" s="88" t="s">
        <v>16</v>
      </c>
      <c r="F691" s="71" t="s">
        <v>19</v>
      </c>
      <c r="G691" s="69">
        <v>540000</v>
      </c>
      <c r="H691" s="69" t="e">
        <f>#REF!</f>
        <v>#REF!</v>
      </c>
      <c r="I691" s="70"/>
      <c r="J691" s="70" t="e">
        <f t="shared" si="285"/>
        <v>#REF!</v>
      </c>
      <c r="K691" s="70" t="e">
        <f>#REF!</f>
        <v>#REF!</v>
      </c>
      <c r="L691" s="70" t="e">
        <f>#REF!+180000</f>
        <v>#REF!</v>
      </c>
      <c r="M691" s="70" t="e">
        <f t="shared" si="286"/>
        <v>#REF!</v>
      </c>
      <c r="N691" s="70"/>
      <c r="O691" s="70"/>
      <c r="P691" s="70"/>
      <c r="Q691" s="70"/>
      <c r="R691" s="70"/>
      <c r="S691" s="70"/>
      <c r="T691" s="70"/>
      <c r="U691" s="70"/>
      <c r="V691" s="70"/>
      <c r="W691" s="70"/>
      <c r="X691" s="70"/>
      <c r="Y691" s="70"/>
      <c r="Z691" s="70">
        <v>180000</v>
      </c>
      <c r="AA691" s="70"/>
      <c r="AB691" s="70">
        <f t="shared" ref="AB691:AB696" si="287">Z691-AA691</f>
        <v>180000</v>
      </c>
      <c r="AC691" s="70"/>
      <c r="AD691" s="70"/>
      <c r="AE691" s="70"/>
      <c r="AF691" s="70"/>
      <c r="AG691" s="70"/>
      <c r="AH691" s="70"/>
      <c r="AI691" s="71"/>
      <c r="AJ691" s="374"/>
      <c r="AK691" s="284" t="e">
        <f t="shared" si="263"/>
        <v>#REF!</v>
      </c>
      <c r="AL691" s="164" t="e">
        <f t="shared" si="264"/>
        <v>#REF!</v>
      </c>
      <c r="AM691" s="328" t="e">
        <f t="shared" si="282"/>
        <v>#REF!</v>
      </c>
      <c r="AN691" s="232"/>
      <c r="AO691" s="232"/>
      <c r="AP691" s="232"/>
      <c r="AQ691" s="232"/>
      <c r="AR691" s="232"/>
      <c r="AS691" s="232"/>
      <c r="AU691" s="335" t="e">
        <f t="shared" si="272"/>
        <v>#REF!</v>
      </c>
      <c r="AV691" s="72" t="e">
        <f t="shared" si="205"/>
        <v>#REF!</v>
      </c>
      <c r="AW691" s="335" t="e">
        <f t="shared" si="241"/>
        <v>#REF!</v>
      </c>
      <c r="AX691" s="336" t="e">
        <f t="shared" si="242"/>
        <v>#REF!</v>
      </c>
      <c r="AY691" s="152" t="e">
        <f t="shared" si="240"/>
        <v>#REF!</v>
      </c>
    </row>
    <row r="692" spans="1:51" s="153" customFormat="1">
      <c r="A692" s="332"/>
      <c r="B692" s="333"/>
      <c r="C692" s="334"/>
      <c r="D692" s="334"/>
      <c r="E692" s="384" t="s">
        <v>17</v>
      </c>
      <c r="F692" s="68" t="s">
        <v>18</v>
      </c>
      <c r="G692" s="69">
        <v>32200000</v>
      </c>
      <c r="H692" s="69" t="e">
        <f>#REF!</f>
        <v>#REF!</v>
      </c>
      <c r="I692" s="239" t="e">
        <f>#REF!</f>
        <v>#REF!</v>
      </c>
      <c r="J692" s="70" t="e">
        <f t="shared" si="285"/>
        <v>#REF!</v>
      </c>
      <c r="K692" s="70">
        <v>14933300</v>
      </c>
      <c r="L692" s="70">
        <v>14933300</v>
      </c>
      <c r="M692" s="70">
        <f t="shared" si="286"/>
        <v>0</v>
      </c>
      <c r="N692" s="70"/>
      <c r="O692" s="70"/>
      <c r="P692" s="70"/>
      <c r="Q692" s="70"/>
      <c r="R692" s="70"/>
      <c r="S692" s="70"/>
      <c r="T692" s="70"/>
      <c r="U692" s="70"/>
      <c r="V692" s="70"/>
      <c r="W692" s="70"/>
      <c r="X692" s="70"/>
      <c r="Y692" s="70"/>
      <c r="Z692" s="70">
        <v>8866700</v>
      </c>
      <c r="AA692" s="70"/>
      <c r="AB692" s="70">
        <f t="shared" si="287"/>
        <v>8866700</v>
      </c>
      <c r="AC692" s="70"/>
      <c r="AD692" s="70"/>
      <c r="AE692" s="70"/>
      <c r="AF692" s="70"/>
      <c r="AG692" s="70"/>
      <c r="AH692" s="70"/>
      <c r="AI692" s="71"/>
      <c r="AJ692" s="374"/>
      <c r="AK692" s="284" t="e">
        <f t="shared" ref="AK692:AK808" si="288">H692+K692+N692+Q692+T692+W692+Z692+AC692+AF692</f>
        <v>#REF!</v>
      </c>
      <c r="AL692" s="164" t="e">
        <f t="shared" si="264"/>
        <v>#REF!</v>
      </c>
      <c r="AM692" s="328" t="e">
        <f t="shared" si="282"/>
        <v>#REF!</v>
      </c>
      <c r="AN692" s="232"/>
      <c r="AO692" s="232"/>
      <c r="AP692" s="232"/>
      <c r="AQ692" s="232"/>
      <c r="AR692" s="232"/>
      <c r="AS692" s="232"/>
      <c r="AU692" s="335" t="e">
        <f t="shared" si="272"/>
        <v>#REF!</v>
      </c>
      <c r="AV692" s="72" t="e">
        <f t="shared" si="205"/>
        <v>#REF!</v>
      </c>
      <c r="AW692" s="335" t="e">
        <f t="shared" si="241"/>
        <v>#REF!</v>
      </c>
      <c r="AX692" s="336" t="e">
        <f t="shared" si="242"/>
        <v>#REF!</v>
      </c>
      <c r="AY692" s="152" t="e">
        <f t="shared" si="240"/>
        <v>#REF!</v>
      </c>
    </row>
    <row r="693" spans="1:51" s="153" customFormat="1">
      <c r="A693" s="332"/>
      <c r="B693" s="333"/>
      <c r="C693" s="334"/>
      <c r="D693" s="334"/>
      <c r="E693" s="384" t="s">
        <v>59</v>
      </c>
      <c r="F693" s="79" t="s">
        <v>60</v>
      </c>
      <c r="G693" s="69">
        <v>730000</v>
      </c>
      <c r="H693" s="69" t="e">
        <f>#REF!</f>
        <v>#REF!</v>
      </c>
      <c r="I693" s="70"/>
      <c r="J693" s="70" t="e">
        <f t="shared" si="285"/>
        <v>#REF!</v>
      </c>
      <c r="K693" s="70">
        <v>429000</v>
      </c>
      <c r="L693" s="70" t="e">
        <f>#REF!+231000</f>
        <v>#REF!</v>
      </c>
      <c r="M693" s="70" t="e">
        <f t="shared" si="286"/>
        <v>#REF!</v>
      </c>
      <c r="N693" s="70"/>
      <c r="O693" s="70"/>
      <c r="P693" s="70"/>
      <c r="Q693" s="70"/>
      <c r="R693" s="70"/>
      <c r="S693" s="70"/>
      <c r="T693" s="70"/>
      <c r="U693" s="70"/>
      <c r="V693" s="70"/>
      <c r="W693" s="70"/>
      <c r="X693" s="70"/>
      <c r="Y693" s="70"/>
      <c r="Z693" s="70">
        <v>301000</v>
      </c>
      <c r="AA693" s="70"/>
      <c r="AB693" s="70">
        <f t="shared" si="287"/>
        <v>301000</v>
      </c>
      <c r="AC693" s="70"/>
      <c r="AD693" s="70"/>
      <c r="AE693" s="70"/>
      <c r="AF693" s="70"/>
      <c r="AG693" s="70"/>
      <c r="AH693" s="70"/>
      <c r="AI693" s="71"/>
      <c r="AJ693" s="374"/>
      <c r="AK693" s="284" t="e">
        <f t="shared" si="288"/>
        <v>#REF!</v>
      </c>
      <c r="AL693" s="164" t="e">
        <f t="shared" si="264"/>
        <v>#REF!</v>
      </c>
      <c r="AM693" s="328" t="e">
        <f t="shared" si="282"/>
        <v>#REF!</v>
      </c>
      <c r="AN693" s="232"/>
      <c r="AO693" s="232"/>
      <c r="AP693" s="232"/>
      <c r="AQ693" s="232"/>
      <c r="AR693" s="232"/>
      <c r="AS693" s="232"/>
      <c r="AU693" s="335" t="e">
        <f t="shared" si="272"/>
        <v>#REF!</v>
      </c>
      <c r="AV693" s="72" t="e">
        <f t="shared" si="205"/>
        <v>#REF!</v>
      </c>
      <c r="AW693" s="335" t="e">
        <f t="shared" si="241"/>
        <v>#REF!</v>
      </c>
      <c r="AX693" s="336" t="e">
        <f t="shared" si="242"/>
        <v>#REF!</v>
      </c>
      <c r="AY693" s="152" t="e">
        <f t="shared" si="240"/>
        <v>#REF!</v>
      </c>
    </row>
    <row r="694" spans="1:51" s="153" customFormat="1">
      <c r="A694" s="332"/>
      <c r="B694" s="333"/>
      <c r="C694" s="334"/>
      <c r="D694" s="334"/>
      <c r="E694" s="88" t="s">
        <v>125</v>
      </c>
      <c r="F694" s="71" t="s">
        <v>126</v>
      </c>
      <c r="G694" s="69">
        <v>3037500</v>
      </c>
      <c r="H694" s="69" t="e">
        <f>#REF!</f>
        <v>#REF!</v>
      </c>
      <c r="I694" s="70"/>
      <c r="J694" s="70" t="e">
        <f t="shared" si="285"/>
        <v>#REF!</v>
      </c>
      <c r="K694" s="70">
        <v>750000</v>
      </c>
      <c r="L694" s="70">
        <v>750000</v>
      </c>
      <c r="M694" s="70">
        <f t="shared" si="286"/>
        <v>0</v>
      </c>
      <c r="N694" s="70"/>
      <c r="O694" s="70"/>
      <c r="P694" s="70"/>
      <c r="Q694" s="70"/>
      <c r="R694" s="70"/>
      <c r="S694" s="70"/>
      <c r="T694" s="70"/>
      <c r="U694" s="70"/>
      <c r="V694" s="70"/>
      <c r="W694" s="70"/>
      <c r="X694" s="70"/>
      <c r="Y694" s="70"/>
      <c r="Z694" s="70">
        <v>2287500</v>
      </c>
      <c r="AA694" s="70"/>
      <c r="AB694" s="70">
        <f t="shared" si="287"/>
        <v>2287500</v>
      </c>
      <c r="AC694" s="70"/>
      <c r="AD694" s="70"/>
      <c r="AE694" s="70"/>
      <c r="AF694" s="70"/>
      <c r="AG694" s="70"/>
      <c r="AH694" s="70"/>
      <c r="AI694" s="71"/>
      <c r="AJ694" s="374"/>
      <c r="AK694" s="284" t="e">
        <f t="shared" si="288"/>
        <v>#REF!</v>
      </c>
      <c r="AL694" s="164" t="e">
        <f t="shared" si="264"/>
        <v>#REF!</v>
      </c>
      <c r="AM694" s="328" t="e">
        <f t="shared" si="282"/>
        <v>#REF!</v>
      </c>
      <c r="AN694" s="232"/>
      <c r="AO694" s="232"/>
      <c r="AP694" s="232"/>
      <c r="AQ694" s="232"/>
      <c r="AR694" s="232"/>
      <c r="AS694" s="232"/>
      <c r="AU694" s="335" t="e">
        <f t="shared" si="272"/>
        <v>#REF!</v>
      </c>
      <c r="AV694" s="72" t="e">
        <f t="shared" si="205"/>
        <v>#REF!</v>
      </c>
      <c r="AW694" s="335">
        <f t="shared" si="241"/>
        <v>750000</v>
      </c>
      <c r="AX694" s="336" t="e">
        <f t="shared" si="242"/>
        <v>#REF!</v>
      </c>
      <c r="AY694" s="152" t="e">
        <f t="shared" si="240"/>
        <v>#REF!</v>
      </c>
    </row>
    <row r="695" spans="1:51" s="153" customFormat="1">
      <c r="A695" s="332"/>
      <c r="B695" s="333"/>
      <c r="C695" s="334"/>
      <c r="D695" s="334"/>
      <c r="E695" s="88" t="s">
        <v>61</v>
      </c>
      <c r="F695" s="71" t="s">
        <v>62</v>
      </c>
      <c r="G695" s="69">
        <v>10000000</v>
      </c>
      <c r="H695" s="69" t="e">
        <f>#REF!</f>
        <v>#REF!</v>
      </c>
      <c r="I695" s="70" t="e">
        <f>#REF!</f>
        <v>#REF!</v>
      </c>
      <c r="J695" s="70" t="e">
        <f t="shared" si="285"/>
        <v>#REF!</v>
      </c>
      <c r="K695" s="70">
        <v>2800000</v>
      </c>
      <c r="L695" s="70" t="e">
        <f>#REF!+500000</f>
        <v>#REF!</v>
      </c>
      <c r="M695" s="70" t="e">
        <f t="shared" si="286"/>
        <v>#REF!</v>
      </c>
      <c r="N695" s="70"/>
      <c r="O695" s="70"/>
      <c r="P695" s="70"/>
      <c r="Q695" s="70"/>
      <c r="R695" s="70"/>
      <c r="S695" s="70"/>
      <c r="T695" s="70"/>
      <c r="U695" s="70"/>
      <c r="V695" s="70"/>
      <c r="W695" s="70"/>
      <c r="X695" s="70"/>
      <c r="Y695" s="70"/>
      <c r="Z695" s="70">
        <v>4200000</v>
      </c>
      <c r="AA695" s="70"/>
      <c r="AB695" s="70">
        <f t="shared" si="287"/>
        <v>4200000</v>
      </c>
      <c r="AC695" s="70"/>
      <c r="AD695" s="70"/>
      <c r="AE695" s="70"/>
      <c r="AF695" s="70"/>
      <c r="AG695" s="70"/>
      <c r="AH695" s="70"/>
      <c r="AI695" s="71"/>
      <c r="AJ695" s="374"/>
      <c r="AK695" s="284" t="e">
        <f t="shared" si="288"/>
        <v>#REF!</v>
      </c>
      <c r="AL695" s="164" t="e">
        <f t="shared" si="264"/>
        <v>#REF!</v>
      </c>
      <c r="AM695" s="328" t="e">
        <f t="shared" si="282"/>
        <v>#REF!</v>
      </c>
      <c r="AN695" s="232"/>
      <c r="AO695" s="232"/>
      <c r="AP695" s="232"/>
      <c r="AQ695" s="232"/>
      <c r="AR695" s="232"/>
      <c r="AS695" s="232"/>
      <c r="AU695" s="335" t="e">
        <f t="shared" si="272"/>
        <v>#REF!</v>
      </c>
      <c r="AV695" s="72" t="e">
        <f t="shared" si="205"/>
        <v>#REF!</v>
      </c>
      <c r="AW695" s="335" t="e">
        <f t="shared" si="241"/>
        <v>#REF!</v>
      </c>
      <c r="AX695" s="336" t="e">
        <f t="shared" si="242"/>
        <v>#REF!</v>
      </c>
      <c r="AY695" s="152" t="e">
        <f t="shared" si="240"/>
        <v>#REF!</v>
      </c>
    </row>
    <row r="696" spans="1:51" s="153" customFormat="1">
      <c r="A696" s="332"/>
      <c r="B696" s="333"/>
      <c r="C696" s="334"/>
      <c r="D696" s="334"/>
      <c r="E696" s="88" t="s">
        <v>20</v>
      </c>
      <c r="F696" s="71" t="s">
        <v>21</v>
      </c>
      <c r="G696" s="69">
        <v>1500000</v>
      </c>
      <c r="H696" s="69" t="e">
        <f>#REF!</f>
        <v>#REF!</v>
      </c>
      <c r="I696" s="70"/>
      <c r="J696" s="70" t="e">
        <f t="shared" si="285"/>
        <v>#REF!</v>
      </c>
      <c r="K696" s="70">
        <v>1500000</v>
      </c>
      <c r="L696" s="70">
        <v>1212500</v>
      </c>
      <c r="M696" s="70">
        <f t="shared" si="286"/>
        <v>287500</v>
      </c>
      <c r="N696" s="70"/>
      <c r="O696" s="70"/>
      <c r="P696" s="70"/>
      <c r="Q696" s="70"/>
      <c r="R696" s="70"/>
      <c r="S696" s="70"/>
      <c r="T696" s="70"/>
      <c r="U696" s="70"/>
      <c r="V696" s="70"/>
      <c r="W696" s="70"/>
      <c r="X696" s="70"/>
      <c r="Y696" s="70"/>
      <c r="Z696" s="70"/>
      <c r="AA696" s="70"/>
      <c r="AB696" s="70">
        <f t="shared" si="287"/>
        <v>0</v>
      </c>
      <c r="AC696" s="70"/>
      <c r="AD696" s="70"/>
      <c r="AE696" s="70"/>
      <c r="AF696" s="70"/>
      <c r="AG696" s="70"/>
      <c r="AH696" s="70"/>
      <c r="AI696" s="71"/>
      <c r="AJ696" s="374"/>
      <c r="AK696" s="284" t="e">
        <f t="shared" si="288"/>
        <v>#REF!</v>
      </c>
      <c r="AL696" s="164" t="e">
        <f t="shared" si="264"/>
        <v>#REF!</v>
      </c>
      <c r="AM696" s="328" t="e">
        <f t="shared" si="282"/>
        <v>#REF!</v>
      </c>
      <c r="AN696" s="232"/>
      <c r="AO696" s="232"/>
      <c r="AP696" s="232"/>
      <c r="AQ696" s="232"/>
      <c r="AR696" s="232"/>
      <c r="AS696" s="232"/>
      <c r="AU696" s="335" t="e">
        <f t="shared" si="272"/>
        <v>#REF!</v>
      </c>
      <c r="AV696" s="72" t="e">
        <f t="shared" si="205"/>
        <v>#REF!</v>
      </c>
      <c r="AW696" s="335">
        <f t="shared" si="241"/>
        <v>1212500</v>
      </c>
      <c r="AX696" s="336" t="e">
        <f t="shared" si="242"/>
        <v>#REF!</v>
      </c>
      <c r="AY696" s="152" t="e">
        <f t="shared" si="240"/>
        <v>#REF!</v>
      </c>
    </row>
    <row r="697" spans="1:51">
      <c r="A697" s="28"/>
      <c r="B697" s="11"/>
      <c r="C697" s="12"/>
      <c r="D697" s="12"/>
      <c r="E697" s="13"/>
      <c r="F697" s="81"/>
      <c r="G697" s="87"/>
      <c r="H697" s="87"/>
      <c r="I697" s="102"/>
      <c r="J697" s="102"/>
      <c r="K697" s="102"/>
      <c r="L697" s="102"/>
      <c r="M697" s="102"/>
      <c r="N697" s="102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  <c r="AA697" s="31"/>
      <c r="AB697" s="31"/>
      <c r="AC697" s="31"/>
      <c r="AD697" s="31"/>
      <c r="AE697" s="31"/>
      <c r="AF697" s="31"/>
      <c r="AG697" s="31"/>
      <c r="AH697" s="31"/>
      <c r="AI697" s="10"/>
      <c r="AJ697" s="372"/>
      <c r="AK697" s="284">
        <f t="shared" si="288"/>
        <v>0</v>
      </c>
      <c r="AL697" s="164" t="b">
        <f t="shared" si="264"/>
        <v>1</v>
      </c>
      <c r="AM697" s="328">
        <f t="shared" si="282"/>
        <v>0</v>
      </c>
      <c r="AN697" s="164"/>
      <c r="AO697" s="164"/>
      <c r="AP697" s="164"/>
      <c r="AQ697" s="164"/>
      <c r="AR697" s="164"/>
      <c r="AS697" s="164"/>
      <c r="AU697" s="41">
        <f t="shared" si="272"/>
        <v>0</v>
      </c>
      <c r="AV697" s="42" t="b">
        <f t="shared" si="205"/>
        <v>1</v>
      </c>
      <c r="AW697" s="96">
        <f t="shared" si="241"/>
        <v>0</v>
      </c>
      <c r="AX697" s="118">
        <f t="shared" si="242"/>
        <v>0</v>
      </c>
      <c r="AY697" s="152" t="b">
        <f t="shared" si="240"/>
        <v>1</v>
      </c>
    </row>
    <row r="698" spans="1:51">
      <c r="A698" s="28"/>
      <c r="B698" s="11"/>
      <c r="C698" s="12"/>
      <c r="D698" s="12"/>
      <c r="E698" s="13"/>
      <c r="F698" s="81"/>
      <c r="G698" s="87"/>
      <c r="H698" s="87"/>
      <c r="I698" s="102"/>
      <c r="J698" s="102"/>
      <c r="K698" s="102"/>
      <c r="L698" s="102"/>
      <c r="M698" s="102"/>
      <c r="N698" s="102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  <c r="AA698" s="31"/>
      <c r="AB698" s="31"/>
      <c r="AC698" s="31"/>
      <c r="AD698" s="31"/>
      <c r="AE698" s="31"/>
      <c r="AF698" s="31"/>
      <c r="AG698" s="31"/>
      <c r="AH698" s="31"/>
      <c r="AI698" s="10"/>
      <c r="AJ698" s="372"/>
      <c r="AK698" s="284">
        <f t="shared" si="288"/>
        <v>0</v>
      </c>
      <c r="AL698" s="164" t="b">
        <f t="shared" si="264"/>
        <v>1</v>
      </c>
      <c r="AM698" s="328">
        <f t="shared" si="282"/>
        <v>0</v>
      </c>
      <c r="AN698" s="164"/>
      <c r="AO698" s="164"/>
      <c r="AP698" s="164"/>
      <c r="AQ698" s="164"/>
      <c r="AR698" s="164"/>
      <c r="AS698" s="164"/>
      <c r="AU698" s="41">
        <f t="shared" si="272"/>
        <v>0</v>
      </c>
      <c r="AV698" s="42" t="b">
        <f t="shared" si="205"/>
        <v>1</v>
      </c>
      <c r="AW698" s="96">
        <f t="shared" si="241"/>
        <v>0</v>
      </c>
      <c r="AX698" s="118">
        <f t="shared" si="242"/>
        <v>0</v>
      </c>
      <c r="AY698" s="152" t="b">
        <f t="shared" ref="AY698:AY861" si="289">G698=AX698</f>
        <v>1</v>
      </c>
    </row>
    <row r="699" spans="1:51">
      <c r="A699" s="28"/>
      <c r="B699" s="11"/>
      <c r="C699" s="12"/>
      <c r="D699" s="12"/>
      <c r="E699" s="13"/>
      <c r="F699" s="81"/>
      <c r="G699" s="87"/>
      <c r="H699" s="87"/>
      <c r="I699" s="102"/>
      <c r="J699" s="102"/>
      <c r="K699" s="102"/>
      <c r="L699" s="102"/>
      <c r="M699" s="102"/>
      <c r="N699" s="102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  <c r="AA699" s="31"/>
      <c r="AB699" s="31"/>
      <c r="AC699" s="31"/>
      <c r="AD699" s="31"/>
      <c r="AE699" s="31"/>
      <c r="AF699" s="31"/>
      <c r="AG699" s="31"/>
      <c r="AH699" s="31"/>
      <c r="AI699" s="10"/>
      <c r="AJ699" s="372"/>
      <c r="AK699" s="284">
        <f t="shared" si="288"/>
        <v>0</v>
      </c>
      <c r="AL699" s="164" t="b">
        <f t="shared" si="264"/>
        <v>1</v>
      </c>
      <c r="AM699" s="328">
        <f t="shared" si="282"/>
        <v>0</v>
      </c>
      <c r="AN699" s="164"/>
      <c r="AO699" s="164"/>
      <c r="AP699" s="164"/>
      <c r="AQ699" s="164"/>
      <c r="AR699" s="164"/>
      <c r="AS699" s="164"/>
      <c r="AU699" s="41"/>
      <c r="AV699" s="42"/>
      <c r="AW699" s="96">
        <f t="shared" ref="AW699:AW862" si="290">I699+L699+O699+R699+U699+X699</f>
        <v>0</v>
      </c>
      <c r="AX699" s="118">
        <f t="shared" si="242"/>
        <v>0</v>
      </c>
      <c r="AY699" s="152" t="b">
        <f t="shared" si="289"/>
        <v>1</v>
      </c>
    </row>
    <row r="700" spans="1:51">
      <c r="A700" s="28"/>
      <c r="B700" s="11"/>
      <c r="C700" s="12"/>
      <c r="D700" s="12"/>
      <c r="E700" s="13"/>
      <c r="F700" s="81"/>
      <c r="G700" s="87"/>
      <c r="H700" s="87"/>
      <c r="I700" s="102"/>
      <c r="J700" s="102"/>
      <c r="K700" s="102"/>
      <c r="L700" s="102"/>
      <c r="M700" s="102"/>
      <c r="N700" s="102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  <c r="AA700" s="31"/>
      <c r="AB700" s="31"/>
      <c r="AC700" s="31"/>
      <c r="AD700" s="31"/>
      <c r="AE700" s="31"/>
      <c r="AF700" s="31"/>
      <c r="AG700" s="31"/>
      <c r="AH700" s="31"/>
      <c r="AI700" s="10"/>
      <c r="AJ700" s="372"/>
      <c r="AK700" s="284">
        <f t="shared" si="288"/>
        <v>0</v>
      </c>
      <c r="AL700" s="164" t="b">
        <f t="shared" si="264"/>
        <v>1</v>
      </c>
      <c r="AM700" s="328">
        <f t="shared" si="282"/>
        <v>0</v>
      </c>
      <c r="AN700" s="164"/>
      <c r="AO700" s="164"/>
      <c r="AP700" s="164"/>
      <c r="AQ700" s="164"/>
      <c r="AR700" s="164"/>
      <c r="AS700" s="164"/>
      <c r="AU700" s="41"/>
      <c r="AV700" s="42"/>
      <c r="AW700" s="96">
        <f t="shared" si="290"/>
        <v>0</v>
      </c>
      <c r="AX700" s="118">
        <f t="shared" ref="AX700:AX862" si="291">H700+K700+N700+Q700+T700+W700</f>
        <v>0</v>
      </c>
      <c r="AY700" s="152" t="b">
        <f t="shared" si="289"/>
        <v>1</v>
      </c>
    </row>
    <row r="701" spans="1:51">
      <c r="A701" s="28"/>
      <c r="B701" s="11"/>
      <c r="C701" s="12"/>
      <c r="D701" s="12"/>
      <c r="E701" s="13"/>
      <c r="F701" s="81"/>
      <c r="G701" s="87"/>
      <c r="H701" s="87"/>
      <c r="I701" s="102"/>
      <c r="J701" s="102"/>
      <c r="K701" s="102"/>
      <c r="L701" s="102"/>
      <c r="M701" s="102"/>
      <c r="N701" s="102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  <c r="AA701" s="31"/>
      <c r="AB701" s="31"/>
      <c r="AC701" s="31"/>
      <c r="AD701" s="31"/>
      <c r="AE701" s="31"/>
      <c r="AF701" s="31"/>
      <c r="AG701" s="31"/>
      <c r="AH701" s="31"/>
      <c r="AI701" s="10"/>
      <c r="AJ701" s="372"/>
      <c r="AK701" s="284">
        <f t="shared" si="288"/>
        <v>0</v>
      </c>
      <c r="AL701" s="164" t="b">
        <f t="shared" si="264"/>
        <v>1</v>
      </c>
      <c r="AM701" s="328">
        <f t="shared" si="282"/>
        <v>0</v>
      </c>
      <c r="AN701" s="164"/>
      <c r="AO701" s="164"/>
      <c r="AP701" s="164"/>
      <c r="AQ701" s="164"/>
      <c r="AR701" s="164"/>
      <c r="AS701" s="164"/>
      <c r="AU701" s="41"/>
      <c r="AV701" s="42"/>
      <c r="AW701" s="96">
        <f t="shared" si="290"/>
        <v>0</v>
      </c>
      <c r="AX701" s="118">
        <f t="shared" si="291"/>
        <v>0</v>
      </c>
      <c r="AY701" s="152" t="b">
        <f t="shared" si="289"/>
        <v>1</v>
      </c>
    </row>
    <row r="702" spans="1:51">
      <c r="A702" s="28"/>
      <c r="B702" s="11"/>
      <c r="C702" s="12"/>
      <c r="D702" s="12"/>
      <c r="E702" s="13"/>
      <c r="F702" s="81"/>
      <c r="G702" s="87"/>
      <c r="H702" s="87"/>
      <c r="I702" s="102"/>
      <c r="J702" s="102"/>
      <c r="K702" s="102"/>
      <c r="L702" s="102"/>
      <c r="M702" s="102"/>
      <c r="N702" s="102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  <c r="AA702" s="31"/>
      <c r="AB702" s="31"/>
      <c r="AC702" s="31"/>
      <c r="AD702" s="31"/>
      <c r="AE702" s="31"/>
      <c r="AF702" s="31"/>
      <c r="AG702" s="31"/>
      <c r="AH702" s="31"/>
      <c r="AI702" s="10"/>
      <c r="AJ702" s="372"/>
      <c r="AK702" s="284">
        <f t="shared" si="288"/>
        <v>0</v>
      </c>
      <c r="AL702" s="164" t="b">
        <f t="shared" si="264"/>
        <v>1</v>
      </c>
      <c r="AM702" s="328">
        <f t="shared" si="282"/>
        <v>0</v>
      </c>
      <c r="AN702" s="164"/>
      <c r="AO702" s="164"/>
      <c r="AP702" s="164"/>
      <c r="AQ702" s="164"/>
      <c r="AR702" s="164"/>
      <c r="AS702" s="164"/>
      <c r="AU702" s="41"/>
      <c r="AV702" s="42"/>
      <c r="AW702" s="96">
        <f t="shared" si="290"/>
        <v>0</v>
      </c>
      <c r="AX702" s="118">
        <f t="shared" si="291"/>
        <v>0</v>
      </c>
      <c r="AY702" s="152" t="b">
        <f t="shared" si="289"/>
        <v>1</v>
      </c>
    </row>
    <row r="703" spans="1:51">
      <c r="A703" s="158"/>
      <c r="B703" s="159"/>
      <c r="C703" s="159"/>
      <c r="D703" s="159"/>
      <c r="E703" s="159"/>
      <c r="F703" s="160"/>
      <c r="G703" s="172"/>
      <c r="H703" s="172"/>
      <c r="I703" s="161"/>
      <c r="J703" s="161"/>
      <c r="K703" s="161"/>
      <c r="L703" s="161"/>
      <c r="M703" s="161"/>
      <c r="N703" s="161"/>
      <c r="O703" s="162"/>
      <c r="P703" s="162"/>
      <c r="Q703" s="162"/>
      <c r="R703" s="162"/>
      <c r="S703" s="162"/>
      <c r="T703" s="162"/>
      <c r="U703" s="162"/>
      <c r="V703" s="162"/>
      <c r="W703" s="162"/>
      <c r="X703" s="162"/>
      <c r="Y703" s="162"/>
      <c r="Z703" s="162"/>
      <c r="AA703" s="162"/>
      <c r="AB703" s="162"/>
      <c r="AC703" s="162"/>
      <c r="AD703" s="162"/>
      <c r="AE703" s="162"/>
      <c r="AF703" s="162"/>
      <c r="AG703" s="162"/>
      <c r="AH703" s="162"/>
      <c r="AI703" s="159"/>
      <c r="AJ703" s="372"/>
      <c r="AK703" s="284">
        <f t="shared" si="288"/>
        <v>0</v>
      </c>
      <c r="AL703" s="164" t="b">
        <f t="shared" si="264"/>
        <v>1</v>
      </c>
      <c r="AM703" s="328">
        <f t="shared" si="282"/>
        <v>0</v>
      </c>
      <c r="AN703" s="164"/>
      <c r="AO703" s="164"/>
      <c r="AP703" s="164"/>
      <c r="AQ703" s="164"/>
      <c r="AR703" s="164"/>
      <c r="AS703" s="164"/>
      <c r="AU703" s="41"/>
      <c r="AV703" s="42"/>
      <c r="AW703" s="96">
        <f t="shared" si="290"/>
        <v>0</v>
      </c>
      <c r="AX703" s="118">
        <f t="shared" si="291"/>
        <v>0</v>
      </c>
      <c r="AY703" s="152" t="b">
        <f t="shared" si="289"/>
        <v>1</v>
      </c>
    </row>
    <row r="704" spans="1:51">
      <c r="A704" s="163"/>
      <c r="B704" s="14"/>
      <c r="C704" s="14"/>
      <c r="D704" s="14"/>
      <c r="E704" s="14"/>
      <c r="F704" s="164"/>
      <c r="G704" s="173"/>
      <c r="H704" s="173"/>
      <c r="I704" s="165"/>
      <c r="J704" s="165"/>
      <c r="K704" s="165"/>
      <c r="L704" s="165"/>
      <c r="M704" s="165"/>
      <c r="N704" s="165"/>
      <c r="O704" s="166"/>
      <c r="P704" s="166"/>
      <c r="Q704" s="166"/>
      <c r="R704" s="166"/>
      <c r="S704" s="166"/>
      <c r="T704" s="166"/>
      <c r="U704" s="166"/>
      <c r="V704" s="166"/>
      <c r="W704" s="166"/>
      <c r="X704" s="166"/>
      <c r="Y704" s="166"/>
      <c r="Z704" s="166"/>
      <c r="AA704" s="166"/>
      <c r="AB704" s="166"/>
      <c r="AC704" s="166"/>
      <c r="AD704" s="166"/>
      <c r="AE704" s="166"/>
      <c r="AF704" s="166"/>
      <c r="AG704" s="166"/>
      <c r="AH704" s="166"/>
      <c r="AI704" s="14"/>
      <c r="AJ704" s="372"/>
      <c r="AK704" s="284">
        <f t="shared" si="288"/>
        <v>0</v>
      </c>
      <c r="AL704" s="164" t="b">
        <f t="shared" si="264"/>
        <v>1</v>
      </c>
      <c r="AM704" s="328">
        <f t="shared" si="282"/>
        <v>0</v>
      </c>
      <c r="AN704" s="164"/>
      <c r="AO704" s="164"/>
      <c r="AP704" s="164"/>
      <c r="AQ704" s="164"/>
      <c r="AR704" s="164"/>
      <c r="AS704" s="164"/>
      <c r="AU704" s="41"/>
      <c r="AV704" s="42"/>
      <c r="AW704" s="96">
        <f t="shared" si="290"/>
        <v>0</v>
      </c>
      <c r="AX704" s="118">
        <f t="shared" si="291"/>
        <v>0</v>
      </c>
      <c r="AY704" s="152" t="b">
        <f t="shared" si="289"/>
        <v>1</v>
      </c>
    </row>
    <row r="705" spans="1:51">
      <c r="A705" s="163"/>
      <c r="B705" s="14"/>
      <c r="C705" s="14"/>
      <c r="D705" s="14"/>
      <c r="E705" s="14"/>
      <c r="F705" s="164"/>
      <c r="G705" s="173"/>
      <c r="H705" s="173"/>
      <c r="I705" s="165"/>
      <c r="J705" s="165"/>
      <c r="K705" s="165"/>
      <c r="L705" s="165"/>
      <c r="M705" s="165"/>
      <c r="N705" s="165"/>
      <c r="O705" s="166"/>
      <c r="P705" s="166"/>
      <c r="Q705" s="166"/>
      <c r="R705" s="166"/>
      <c r="S705" s="166"/>
      <c r="T705" s="166"/>
      <c r="U705" s="166"/>
      <c r="V705" s="166"/>
      <c r="W705" s="166"/>
      <c r="X705" s="166"/>
      <c r="Y705" s="166"/>
      <c r="Z705" s="166"/>
      <c r="AA705" s="166"/>
      <c r="AB705" s="166"/>
      <c r="AC705" s="166"/>
      <c r="AD705" s="166"/>
      <c r="AE705" s="166"/>
      <c r="AF705" s="166"/>
      <c r="AG705" s="166"/>
      <c r="AH705" s="166"/>
      <c r="AI705" s="14"/>
      <c r="AJ705" s="372"/>
      <c r="AK705" s="284">
        <f t="shared" si="288"/>
        <v>0</v>
      </c>
      <c r="AL705" s="164" t="b">
        <f t="shared" si="264"/>
        <v>1</v>
      </c>
      <c r="AM705" s="328">
        <f t="shared" si="282"/>
        <v>0</v>
      </c>
      <c r="AN705" s="164"/>
      <c r="AO705" s="164"/>
      <c r="AP705" s="164"/>
      <c r="AQ705" s="164"/>
      <c r="AR705" s="164"/>
      <c r="AS705" s="164"/>
      <c r="AU705" s="41"/>
      <c r="AV705" s="42"/>
      <c r="AW705" s="96">
        <f t="shared" si="290"/>
        <v>0</v>
      </c>
      <c r="AX705" s="118">
        <f t="shared" si="291"/>
        <v>0</v>
      </c>
      <c r="AY705" s="152" t="b">
        <f t="shared" si="289"/>
        <v>1</v>
      </c>
    </row>
    <row r="706" spans="1:51">
      <c r="A706" s="163"/>
      <c r="B706" s="14"/>
      <c r="C706" s="14"/>
      <c r="D706" s="14"/>
      <c r="E706" s="14"/>
      <c r="F706" s="164"/>
      <c r="G706" s="173"/>
      <c r="H706" s="173"/>
      <c r="I706" s="165"/>
      <c r="J706" s="165"/>
      <c r="K706" s="165"/>
      <c r="L706" s="165"/>
      <c r="M706" s="165"/>
      <c r="N706" s="165"/>
      <c r="O706" s="166"/>
      <c r="P706" s="166"/>
      <c r="Q706" s="166"/>
      <c r="R706" s="166"/>
      <c r="S706" s="166"/>
      <c r="T706" s="166"/>
      <c r="U706" s="166"/>
      <c r="V706" s="166"/>
      <c r="W706" s="166"/>
      <c r="X706" s="166"/>
      <c r="Y706" s="166"/>
      <c r="Z706" s="166"/>
      <c r="AA706" s="166"/>
      <c r="AB706" s="166"/>
      <c r="AC706" s="166"/>
      <c r="AD706" s="166"/>
      <c r="AE706" s="166"/>
      <c r="AF706" s="166"/>
      <c r="AG706" s="166"/>
      <c r="AH706" s="166"/>
      <c r="AI706" s="14"/>
      <c r="AJ706" s="372"/>
      <c r="AK706" s="284">
        <f t="shared" si="288"/>
        <v>0</v>
      </c>
      <c r="AL706" s="164" t="b">
        <f t="shared" si="264"/>
        <v>1</v>
      </c>
      <c r="AM706" s="328">
        <f t="shared" si="282"/>
        <v>0</v>
      </c>
      <c r="AN706" s="164"/>
      <c r="AO706" s="164"/>
      <c r="AP706" s="164"/>
      <c r="AQ706" s="164"/>
      <c r="AR706" s="164"/>
      <c r="AS706" s="164"/>
      <c r="AU706" s="41"/>
      <c r="AV706" s="42"/>
      <c r="AW706" s="96">
        <f t="shared" si="290"/>
        <v>0</v>
      </c>
      <c r="AX706" s="118">
        <f t="shared" si="291"/>
        <v>0</v>
      </c>
      <c r="AY706" s="152" t="b">
        <f t="shared" si="289"/>
        <v>1</v>
      </c>
    </row>
    <row r="707" spans="1:51">
      <c r="A707" s="163"/>
      <c r="B707" s="14"/>
      <c r="C707" s="14"/>
      <c r="D707" s="14"/>
      <c r="E707" s="14"/>
      <c r="F707" s="164"/>
      <c r="G707" s="173"/>
      <c r="H707" s="173"/>
      <c r="I707" s="165"/>
      <c r="J707" s="165"/>
      <c r="K707" s="165"/>
      <c r="L707" s="165"/>
      <c r="M707" s="165"/>
      <c r="N707" s="165"/>
      <c r="O707" s="166"/>
      <c r="P707" s="166"/>
      <c r="Q707" s="166"/>
      <c r="R707" s="166"/>
      <c r="S707" s="166"/>
      <c r="T707" s="166"/>
      <c r="U707" s="166"/>
      <c r="V707" s="166"/>
      <c r="W707" s="166"/>
      <c r="X707" s="166"/>
      <c r="Y707" s="166"/>
      <c r="Z707" s="166"/>
      <c r="AA707" s="166"/>
      <c r="AB707" s="166"/>
      <c r="AC707" s="166"/>
      <c r="AD707" s="166"/>
      <c r="AE707" s="166"/>
      <c r="AF707" s="166"/>
      <c r="AG707" s="166"/>
      <c r="AH707" s="166"/>
      <c r="AI707" s="14"/>
      <c r="AJ707" s="372"/>
      <c r="AK707" s="284">
        <f t="shared" si="288"/>
        <v>0</v>
      </c>
      <c r="AL707" s="164" t="b">
        <f t="shared" si="264"/>
        <v>1</v>
      </c>
      <c r="AM707" s="328">
        <f t="shared" si="282"/>
        <v>0</v>
      </c>
      <c r="AN707" s="164"/>
      <c r="AO707" s="164"/>
      <c r="AP707" s="164"/>
      <c r="AQ707" s="164"/>
      <c r="AR707" s="164"/>
      <c r="AS707" s="164"/>
      <c r="AU707" s="41"/>
      <c r="AV707" s="42"/>
      <c r="AW707" s="96">
        <f t="shared" si="290"/>
        <v>0</v>
      </c>
      <c r="AX707" s="118">
        <f t="shared" si="291"/>
        <v>0</v>
      </c>
      <c r="AY707" s="152" t="b">
        <f t="shared" si="289"/>
        <v>1</v>
      </c>
    </row>
    <row r="708" spans="1:51">
      <c r="A708" s="163"/>
      <c r="B708" s="14"/>
      <c r="C708" s="14"/>
      <c r="D708" s="14"/>
      <c r="E708" s="14"/>
      <c r="F708" s="164"/>
      <c r="G708" s="173"/>
      <c r="H708" s="173"/>
      <c r="I708" s="165"/>
      <c r="J708" s="165"/>
      <c r="K708" s="165"/>
      <c r="L708" s="165"/>
      <c r="M708" s="165"/>
      <c r="N708" s="165"/>
      <c r="O708" s="166"/>
      <c r="P708" s="166"/>
      <c r="Q708" s="166"/>
      <c r="R708" s="166"/>
      <c r="S708" s="166"/>
      <c r="T708" s="166"/>
      <c r="U708" s="166"/>
      <c r="V708" s="166"/>
      <c r="W708" s="166"/>
      <c r="X708" s="166"/>
      <c r="Y708" s="166"/>
      <c r="Z708" s="166"/>
      <c r="AA708" s="166"/>
      <c r="AB708" s="166"/>
      <c r="AC708" s="166"/>
      <c r="AD708" s="166"/>
      <c r="AE708" s="166"/>
      <c r="AF708" s="166"/>
      <c r="AG708" s="166"/>
      <c r="AH708" s="166"/>
      <c r="AI708" s="14"/>
      <c r="AJ708" s="372"/>
      <c r="AK708" s="284"/>
      <c r="AL708" s="164"/>
      <c r="AM708" s="328"/>
      <c r="AN708" s="164"/>
      <c r="AO708" s="164"/>
      <c r="AP708" s="164"/>
      <c r="AQ708" s="164"/>
      <c r="AR708" s="164"/>
      <c r="AS708" s="164"/>
      <c r="AU708" s="41"/>
      <c r="AV708" s="42"/>
      <c r="AW708" s="96"/>
      <c r="AX708" s="118"/>
      <c r="AY708" s="152"/>
    </row>
    <row r="709" spans="1:51">
      <c r="A709" s="163"/>
      <c r="B709" s="14"/>
      <c r="C709" s="14"/>
      <c r="D709" s="14"/>
      <c r="E709" s="14"/>
      <c r="F709" s="164"/>
      <c r="G709" s="173"/>
      <c r="H709" s="173"/>
      <c r="I709" s="165"/>
      <c r="J709" s="165"/>
      <c r="K709" s="165"/>
      <c r="L709" s="165"/>
      <c r="M709" s="165"/>
      <c r="N709" s="165"/>
      <c r="O709" s="166"/>
      <c r="P709" s="166"/>
      <c r="Q709" s="166"/>
      <c r="R709" s="166"/>
      <c r="S709" s="166"/>
      <c r="T709" s="166"/>
      <c r="U709" s="166"/>
      <c r="V709" s="166"/>
      <c r="W709" s="166"/>
      <c r="X709" s="166"/>
      <c r="Y709" s="166"/>
      <c r="Z709" s="166"/>
      <c r="AA709" s="166"/>
      <c r="AB709" s="166"/>
      <c r="AC709" s="166"/>
      <c r="AD709" s="166"/>
      <c r="AE709" s="166"/>
      <c r="AF709" s="166"/>
      <c r="AG709" s="166"/>
      <c r="AH709" s="166"/>
      <c r="AI709" s="14"/>
      <c r="AJ709" s="372"/>
      <c r="AK709" s="284"/>
      <c r="AL709" s="164"/>
      <c r="AM709" s="328"/>
      <c r="AN709" s="164"/>
      <c r="AO709" s="164"/>
      <c r="AP709" s="164"/>
      <c r="AQ709" s="164"/>
      <c r="AR709" s="164"/>
      <c r="AS709" s="164"/>
      <c r="AU709" s="41"/>
      <c r="AV709" s="42"/>
      <c r="AW709" s="96"/>
      <c r="AX709" s="118"/>
      <c r="AY709" s="152"/>
    </row>
    <row r="710" spans="1:51">
      <c r="A710" s="163"/>
      <c r="B710" s="14"/>
      <c r="C710" s="14"/>
      <c r="D710" s="14"/>
      <c r="E710" s="14"/>
      <c r="F710" s="164"/>
      <c r="G710" s="173"/>
      <c r="H710" s="173"/>
      <c r="I710" s="165"/>
      <c r="J710" s="165"/>
      <c r="K710" s="165"/>
      <c r="L710" s="165"/>
      <c r="M710" s="165"/>
      <c r="N710" s="165"/>
      <c r="O710" s="166"/>
      <c r="P710" s="166"/>
      <c r="Q710" s="166"/>
      <c r="R710" s="166"/>
      <c r="S710" s="166"/>
      <c r="T710" s="166"/>
      <c r="U710" s="166"/>
      <c r="V710" s="166"/>
      <c r="W710" s="166"/>
      <c r="X710" s="166"/>
      <c r="Y710" s="166"/>
      <c r="Z710" s="166"/>
      <c r="AA710" s="166"/>
      <c r="AB710" s="166"/>
      <c r="AC710" s="166"/>
      <c r="AD710" s="166"/>
      <c r="AE710" s="166"/>
      <c r="AF710" s="166"/>
      <c r="AG710" s="166"/>
      <c r="AH710" s="166"/>
      <c r="AI710" s="14"/>
      <c r="AJ710" s="372"/>
      <c r="AK710" s="284"/>
      <c r="AL710" s="164"/>
      <c r="AM710" s="328"/>
      <c r="AN710" s="164"/>
      <c r="AO710" s="164"/>
      <c r="AP710" s="164"/>
      <c r="AQ710" s="164"/>
      <c r="AR710" s="164"/>
      <c r="AS710" s="164"/>
      <c r="AU710" s="41"/>
      <c r="AV710" s="42"/>
      <c r="AW710" s="96"/>
      <c r="AX710" s="118"/>
      <c r="AY710" s="152"/>
    </row>
    <row r="711" spans="1:51">
      <c r="A711" s="163"/>
      <c r="B711" s="14"/>
      <c r="C711" s="14"/>
      <c r="D711" s="14"/>
      <c r="E711" s="14"/>
      <c r="F711" s="164"/>
      <c r="G711" s="173"/>
      <c r="H711" s="173"/>
      <c r="I711" s="165"/>
      <c r="J711" s="165"/>
      <c r="K711" s="165"/>
      <c r="L711" s="165"/>
      <c r="M711" s="165"/>
      <c r="N711" s="165"/>
      <c r="O711" s="166"/>
      <c r="P711" s="166"/>
      <c r="Q711" s="166"/>
      <c r="R711" s="166"/>
      <c r="S711" s="166"/>
      <c r="T711" s="166"/>
      <c r="U711" s="166"/>
      <c r="V711" s="166"/>
      <c r="W711" s="166"/>
      <c r="X711" s="166"/>
      <c r="Y711" s="166"/>
      <c r="Z711" s="166"/>
      <c r="AA711" s="166"/>
      <c r="AB711" s="166"/>
      <c r="AC711" s="166"/>
      <c r="AD711" s="166"/>
      <c r="AE711" s="166"/>
      <c r="AF711" s="166"/>
      <c r="AG711" s="166"/>
      <c r="AH711" s="166"/>
      <c r="AI711" s="14"/>
      <c r="AJ711" s="372"/>
      <c r="AK711" s="284"/>
      <c r="AL711" s="164"/>
      <c r="AM711" s="328"/>
      <c r="AN711" s="164"/>
      <c r="AO711" s="164"/>
      <c r="AP711" s="164"/>
      <c r="AQ711" s="164"/>
      <c r="AR711" s="164"/>
      <c r="AS711" s="164"/>
      <c r="AU711" s="41"/>
      <c r="AV711" s="42"/>
      <c r="AW711" s="96"/>
      <c r="AX711" s="118"/>
      <c r="AY711" s="152"/>
    </row>
    <row r="712" spans="1:51">
      <c r="A712" s="163"/>
      <c r="B712" s="14"/>
      <c r="C712" s="14"/>
      <c r="D712" s="14"/>
      <c r="E712" s="14"/>
      <c r="F712" s="164"/>
      <c r="G712" s="173"/>
      <c r="H712" s="173"/>
      <c r="I712" s="165"/>
      <c r="J712" s="165"/>
      <c r="K712" s="165"/>
      <c r="L712" s="165"/>
      <c r="M712" s="165"/>
      <c r="N712" s="165"/>
      <c r="O712" s="166"/>
      <c r="P712" s="166"/>
      <c r="Q712" s="166"/>
      <c r="R712" s="166"/>
      <c r="S712" s="166"/>
      <c r="T712" s="166"/>
      <c r="U712" s="166"/>
      <c r="V712" s="166"/>
      <c r="W712" s="166"/>
      <c r="X712" s="166"/>
      <c r="Y712" s="166"/>
      <c r="Z712" s="166"/>
      <c r="AA712" s="166"/>
      <c r="AB712" s="166"/>
      <c r="AC712" s="166"/>
      <c r="AD712" s="166"/>
      <c r="AE712" s="166"/>
      <c r="AF712" s="166"/>
      <c r="AG712" s="166"/>
      <c r="AH712" s="166"/>
      <c r="AI712" s="14"/>
      <c r="AJ712" s="372"/>
      <c r="AK712" s="284"/>
      <c r="AL712" s="164"/>
      <c r="AM712" s="328"/>
      <c r="AN712" s="164"/>
      <c r="AO712" s="164"/>
      <c r="AP712" s="164"/>
      <c r="AQ712" s="164"/>
      <c r="AR712" s="164"/>
      <c r="AS712" s="164"/>
      <c r="AU712" s="41"/>
      <c r="AV712" s="42"/>
      <c r="AW712" s="96"/>
      <c r="AX712" s="118"/>
      <c r="AY712" s="152"/>
    </row>
    <row r="713" spans="1:51">
      <c r="A713" s="163"/>
      <c r="B713" s="14"/>
      <c r="C713" s="14"/>
      <c r="D713" s="14"/>
      <c r="E713" s="14"/>
      <c r="F713" s="164"/>
      <c r="G713" s="173"/>
      <c r="H713" s="173"/>
      <c r="I713" s="165"/>
      <c r="J713" s="165"/>
      <c r="K713" s="165"/>
      <c r="L713" s="165"/>
      <c r="M713" s="165"/>
      <c r="N713" s="165"/>
      <c r="O713" s="166"/>
      <c r="P713" s="166"/>
      <c r="Q713" s="166"/>
      <c r="R713" s="166"/>
      <c r="S713" s="166"/>
      <c r="T713" s="166"/>
      <c r="U713" s="166"/>
      <c r="V713" s="166"/>
      <c r="W713" s="166"/>
      <c r="X713" s="166"/>
      <c r="Y713" s="166"/>
      <c r="Z713" s="166"/>
      <c r="AA713" s="166"/>
      <c r="AB713" s="166"/>
      <c r="AC713" s="166"/>
      <c r="AD713" s="166"/>
      <c r="AE713" s="166"/>
      <c r="AF713" s="166"/>
      <c r="AG713" s="166"/>
      <c r="AH713" s="166"/>
      <c r="AI713" s="14"/>
      <c r="AJ713" s="372"/>
      <c r="AK713" s="284"/>
      <c r="AL713" s="164"/>
      <c r="AM713" s="328"/>
      <c r="AN713" s="164"/>
      <c r="AO713" s="164"/>
      <c r="AP713" s="164"/>
      <c r="AQ713" s="164"/>
      <c r="AR713" s="164"/>
      <c r="AS713" s="164"/>
      <c r="AU713" s="41"/>
      <c r="AV713" s="42"/>
      <c r="AW713" s="96"/>
      <c r="AX713" s="118"/>
      <c r="AY713" s="152"/>
    </row>
    <row r="714" spans="1:51">
      <c r="A714" s="163"/>
      <c r="B714" s="14"/>
      <c r="C714" s="14"/>
      <c r="D714" s="14"/>
      <c r="E714" s="14"/>
      <c r="F714" s="164"/>
      <c r="G714" s="173"/>
      <c r="H714" s="173"/>
      <c r="I714" s="165"/>
      <c r="J714" s="165"/>
      <c r="K714" s="165"/>
      <c r="L714" s="165"/>
      <c r="M714" s="165"/>
      <c r="N714" s="165"/>
      <c r="O714" s="166"/>
      <c r="P714" s="166"/>
      <c r="Q714" s="166"/>
      <c r="R714" s="166"/>
      <c r="S714" s="166"/>
      <c r="T714" s="166"/>
      <c r="U714" s="166"/>
      <c r="V714" s="166"/>
      <c r="W714" s="166"/>
      <c r="X714" s="166"/>
      <c r="Y714" s="166"/>
      <c r="Z714" s="166"/>
      <c r="AA714" s="166"/>
      <c r="AB714" s="166"/>
      <c r="AC714" s="166"/>
      <c r="AD714" s="166"/>
      <c r="AE714" s="166"/>
      <c r="AF714" s="166"/>
      <c r="AG714" s="166"/>
      <c r="AH714" s="166"/>
      <c r="AI714" s="14"/>
      <c r="AJ714" s="372"/>
      <c r="AK714" s="284"/>
      <c r="AL714" s="164"/>
      <c r="AM714" s="328"/>
      <c r="AN714" s="164"/>
      <c r="AO714" s="164"/>
      <c r="AP714" s="164"/>
      <c r="AQ714" s="164"/>
      <c r="AR714" s="164"/>
      <c r="AS714" s="164"/>
      <c r="AU714" s="41"/>
      <c r="AV714" s="42"/>
      <c r="AW714" s="96"/>
      <c r="AX714" s="118"/>
      <c r="AY714" s="152"/>
    </row>
    <row r="715" spans="1:51">
      <c r="A715" s="163"/>
      <c r="B715" s="14"/>
      <c r="C715" s="14"/>
      <c r="D715" s="14"/>
      <c r="E715" s="14"/>
      <c r="F715" s="164"/>
      <c r="G715" s="173"/>
      <c r="H715" s="173"/>
      <c r="I715" s="165"/>
      <c r="J715" s="165"/>
      <c r="K715" s="165"/>
      <c r="L715" s="165"/>
      <c r="M715" s="165"/>
      <c r="N715" s="165"/>
      <c r="O715" s="166"/>
      <c r="P715" s="166"/>
      <c r="Q715" s="166"/>
      <c r="R715" s="166"/>
      <c r="S715" s="166"/>
      <c r="T715" s="166"/>
      <c r="U715" s="166"/>
      <c r="V715" s="166"/>
      <c r="W715" s="166"/>
      <c r="X715" s="166"/>
      <c r="Y715" s="166"/>
      <c r="Z715" s="166"/>
      <c r="AA715" s="166"/>
      <c r="AB715" s="166"/>
      <c r="AC715" s="166"/>
      <c r="AD715" s="166"/>
      <c r="AE715" s="166"/>
      <c r="AF715" s="166"/>
      <c r="AG715" s="166"/>
      <c r="AH715" s="166"/>
      <c r="AI715" s="14"/>
      <c r="AJ715" s="372"/>
      <c r="AK715" s="284"/>
      <c r="AL715" s="164"/>
      <c r="AM715" s="328"/>
      <c r="AN715" s="164"/>
      <c r="AO715" s="164"/>
      <c r="AP715" s="164"/>
      <c r="AQ715" s="164"/>
      <c r="AR715" s="164"/>
      <c r="AS715" s="164"/>
      <c r="AU715" s="41"/>
      <c r="AV715" s="42"/>
      <c r="AW715" s="96"/>
      <c r="AX715" s="118"/>
      <c r="AY715" s="152"/>
    </row>
    <row r="716" spans="1:51">
      <c r="A716" s="163"/>
      <c r="B716" s="14"/>
      <c r="C716" s="14"/>
      <c r="D716" s="14"/>
      <c r="E716" s="14"/>
      <c r="F716" s="164"/>
      <c r="G716" s="173"/>
      <c r="H716" s="173"/>
      <c r="I716" s="165"/>
      <c r="J716" s="165"/>
      <c r="K716" s="165"/>
      <c r="L716" s="165"/>
      <c r="M716" s="165"/>
      <c r="N716" s="165"/>
      <c r="O716" s="166"/>
      <c r="P716" s="166"/>
      <c r="Q716" s="166"/>
      <c r="R716" s="166"/>
      <c r="S716" s="166"/>
      <c r="T716" s="166"/>
      <c r="U716" s="166"/>
      <c r="V716" s="166"/>
      <c r="W716" s="166"/>
      <c r="X716" s="166"/>
      <c r="Y716" s="166"/>
      <c r="Z716" s="166"/>
      <c r="AA716" s="166"/>
      <c r="AB716" s="166"/>
      <c r="AC716" s="166"/>
      <c r="AD716" s="166"/>
      <c r="AE716" s="166"/>
      <c r="AF716" s="166"/>
      <c r="AG716" s="166"/>
      <c r="AH716" s="166"/>
      <c r="AI716" s="14"/>
      <c r="AJ716" s="372"/>
      <c r="AK716" s="284"/>
      <c r="AL716" s="164"/>
      <c r="AM716" s="328"/>
      <c r="AN716" s="164"/>
      <c r="AO716" s="164"/>
      <c r="AP716" s="164"/>
      <c r="AQ716" s="164"/>
      <c r="AR716" s="164"/>
      <c r="AS716" s="164"/>
      <c r="AU716" s="41"/>
      <c r="AV716" s="42"/>
      <c r="AW716" s="96"/>
      <c r="AX716" s="118"/>
      <c r="AY716" s="152"/>
    </row>
    <row r="717" spans="1:51">
      <c r="A717" s="163"/>
      <c r="B717" s="14"/>
      <c r="C717" s="14"/>
      <c r="D717" s="14"/>
      <c r="E717" s="14"/>
      <c r="F717" s="164"/>
      <c r="G717" s="173"/>
      <c r="H717" s="173"/>
      <c r="I717" s="165"/>
      <c r="J717" s="165"/>
      <c r="K717" s="165"/>
      <c r="L717" s="165"/>
      <c r="M717" s="165"/>
      <c r="N717" s="165"/>
      <c r="O717" s="166"/>
      <c r="P717" s="166"/>
      <c r="Q717" s="166"/>
      <c r="R717" s="166"/>
      <c r="S717" s="166"/>
      <c r="T717" s="166"/>
      <c r="U717" s="166"/>
      <c r="V717" s="166"/>
      <c r="W717" s="166"/>
      <c r="X717" s="166"/>
      <c r="Y717" s="166"/>
      <c r="Z717" s="166"/>
      <c r="AA717" s="166"/>
      <c r="AB717" s="166"/>
      <c r="AC717" s="166"/>
      <c r="AD717" s="166"/>
      <c r="AE717" s="166"/>
      <c r="AF717" s="166"/>
      <c r="AG717" s="166"/>
      <c r="AH717" s="166"/>
      <c r="AI717" s="14"/>
      <c r="AJ717" s="372"/>
      <c r="AK717" s="284"/>
      <c r="AL717" s="164"/>
      <c r="AM717" s="328"/>
      <c r="AN717" s="164"/>
      <c r="AO717" s="164"/>
      <c r="AP717" s="164"/>
      <c r="AQ717" s="164"/>
      <c r="AR717" s="164"/>
      <c r="AS717" s="164"/>
      <c r="AU717" s="41"/>
      <c r="AV717" s="42"/>
      <c r="AW717" s="96"/>
      <c r="AX717" s="118"/>
      <c r="AY717" s="152"/>
    </row>
    <row r="718" spans="1:51">
      <c r="A718" s="163"/>
      <c r="B718" s="14"/>
      <c r="C718" s="14"/>
      <c r="D718" s="14"/>
      <c r="E718" s="14"/>
      <c r="F718" s="164"/>
      <c r="G718" s="173"/>
      <c r="H718" s="173"/>
      <c r="I718" s="165"/>
      <c r="J718" s="165"/>
      <c r="K718" s="165"/>
      <c r="L718" s="165"/>
      <c r="M718" s="165"/>
      <c r="N718" s="165"/>
      <c r="O718" s="166"/>
      <c r="P718" s="166"/>
      <c r="Q718" s="166"/>
      <c r="R718" s="166"/>
      <c r="S718" s="166"/>
      <c r="T718" s="166"/>
      <c r="U718" s="166"/>
      <c r="V718" s="166"/>
      <c r="W718" s="166"/>
      <c r="X718" s="166"/>
      <c r="Y718" s="166"/>
      <c r="Z718" s="166"/>
      <c r="AA718" s="166"/>
      <c r="AB718" s="166"/>
      <c r="AC718" s="166"/>
      <c r="AD718" s="166"/>
      <c r="AE718" s="166"/>
      <c r="AF718" s="166"/>
      <c r="AG718" s="166"/>
      <c r="AH718" s="166"/>
      <c r="AI718" s="14"/>
      <c r="AJ718" s="372"/>
      <c r="AK718" s="284">
        <f t="shared" si="288"/>
        <v>0</v>
      </c>
      <c r="AL718" s="164" t="b">
        <f t="shared" si="264"/>
        <v>1</v>
      </c>
      <c r="AM718" s="328">
        <f t="shared" si="282"/>
        <v>0</v>
      </c>
      <c r="AN718" s="164"/>
      <c r="AO718" s="164"/>
      <c r="AP718" s="164"/>
      <c r="AQ718" s="164"/>
      <c r="AR718" s="164"/>
      <c r="AS718" s="164"/>
      <c r="AU718" s="41"/>
      <c r="AV718" s="42"/>
      <c r="AW718" s="96">
        <f t="shared" si="290"/>
        <v>0</v>
      </c>
      <c r="AX718" s="118">
        <f t="shared" si="291"/>
        <v>0</v>
      </c>
      <c r="AY718" s="152" t="b">
        <f t="shared" si="289"/>
        <v>1</v>
      </c>
    </row>
    <row r="719" spans="1:51">
      <c r="A719" s="163"/>
      <c r="B719" s="14"/>
      <c r="C719" s="14"/>
      <c r="D719" s="14"/>
      <c r="E719" s="14"/>
      <c r="F719" s="164"/>
      <c r="G719" s="173"/>
      <c r="H719" s="173"/>
      <c r="I719" s="165"/>
      <c r="J719" s="165"/>
      <c r="K719" s="165"/>
      <c r="L719" s="165"/>
      <c r="M719" s="165"/>
      <c r="N719" s="165"/>
      <c r="O719" s="166"/>
      <c r="P719" s="166"/>
      <c r="Q719" s="166"/>
      <c r="R719" s="166"/>
      <c r="S719" s="166"/>
      <c r="T719" s="166"/>
      <c r="U719" s="166"/>
      <c r="V719" s="166"/>
      <c r="W719" s="166"/>
      <c r="X719" s="166"/>
      <c r="Y719" s="166"/>
      <c r="Z719" s="166"/>
      <c r="AA719" s="166"/>
      <c r="AB719" s="166"/>
      <c r="AC719" s="166"/>
      <c r="AD719" s="166"/>
      <c r="AE719" s="166"/>
      <c r="AF719" s="166"/>
      <c r="AG719" s="166"/>
      <c r="AH719" s="166"/>
      <c r="AI719" s="14"/>
      <c r="AJ719" s="372"/>
      <c r="AK719" s="284">
        <f t="shared" si="288"/>
        <v>0</v>
      </c>
      <c r="AL719" s="164" t="b">
        <f t="shared" si="264"/>
        <v>1</v>
      </c>
      <c r="AM719" s="328">
        <f t="shared" si="282"/>
        <v>0</v>
      </c>
      <c r="AN719" s="164"/>
      <c r="AO719" s="164"/>
      <c r="AP719" s="164"/>
      <c r="AQ719" s="164"/>
      <c r="AR719" s="164"/>
      <c r="AS719" s="164"/>
      <c r="AU719" s="41"/>
      <c r="AV719" s="42"/>
      <c r="AW719" s="96"/>
      <c r="AX719" s="118"/>
      <c r="AY719" s="152"/>
    </row>
    <row r="720" spans="1:51">
      <c r="A720" s="163"/>
      <c r="B720" s="14"/>
      <c r="C720" s="14"/>
      <c r="D720" s="14"/>
      <c r="E720" s="14"/>
      <c r="F720" s="164"/>
      <c r="G720" s="173"/>
      <c r="H720" s="173"/>
      <c r="I720" s="165"/>
      <c r="J720" s="165"/>
      <c r="K720" s="165"/>
      <c r="L720" s="165"/>
      <c r="M720" s="165"/>
      <c r="N720" s="165"/>
      <c r="O720" s="166"/>
      <c r="P720" s="166"/>
      <c r="Q720" s="166"/>
      <c r="R720" s="166"/>
      <c r="S720" s="166"/>
      <c r="T720" s="166"/>
      <c r="U720" s="166"/>
      <c r="V720" s="166"/>
      <c r="W720" s="166"/>
      <c r="X720" s="166"/>
      <c r="Y720" s="166"/>
      <c r="Z720" s="166"/>
      <c r="AA720" s="166"/>
      <c r="AB720" s="166"/>
      <c r="AC720" s="166"/>
      <c r="AD720" s="166"/>
      <c r="AE720" s="166"/>
      <c r="AF720" s="166"/>
      <c r="AG720" s="166"/>
      <c r="AH720" s="166"/>
      <c r="AI720" s="14"/>
      <c r="AJ720" s="372"/>
      <c r="AK720" s="284">
        <f t="shared" si="288"/>
        <v>0</v>
      </c>
      <c r="AL720" s="164" t="b">
        <f t="shared" si="264"/>
        <v>1</v>
      </c>
      <c r="AM720" s="328">
        <f t="shared" si="282"/>
        <v>0</v>
      </c>
      <c r="AN720" s="164"/>
      <c r="AO720" s="164"/>
      <c r="AP720" s="164"/>
      <c r="AQ720" s="164"/>
      <c r="AR720" s="164"/>
      <c r="AS720" s="164"/>
      <c r="AU720" s="41"/>
      <c r="AV720" s="42"/>
      <c r="AW720" s="96"/>
      <c r="AX720" s="118"/>
      <c r="AY720" s="152"/>
    </row>
    <row r="721" spans="1:51">
      <c r="A721" s="163"/>
      <c r="B721" s="14"/>
      <c r="C721" s="14"/>
      <c r="D721" s="14"/>
      <c r="E721" s="14"/>
      <c r="F721" s="164"/>
      <c r="G721" s="173"/>
      <c r="H721" s="173"/>
      <c r="I721" s="165"/>
      <c r="J721" s="165"/>
      <c r="K721" s="165"/>
      <c r="L721" s="165"/>
      <c r="M721" s="165"/>
      <c r="N721" s="165"/>
      <c r="O721" s="166"/>
      <c r="P721" s="166"/>
      <c r="Q721" s="166"/>
      <c r="R721" s="166"/>
      <c r="S721" s="166"/>
      <c r="T721" s="166"/>
      <c r="U721" s="166"/>
      <c r="V721" s="166"/>
      <c r="W721" s="166"/>
      <c r="X721" s="166"/>
      <c r="Y721" s="166"/>
      <c r="Z721" s="166"/>
      <c r="AA721" s="166"/>
      <c r="AB721" s="166"/>
      <c r="AC721" s="166"/>
      <c r="AD721" s="166"/>
      <c r="AE721" s="166"/>
      <c r="AF721" s="166"/>
      <c r="AG721" s="166"/>
      <c r="AH721" s="166"/>
      <c r="AI721" s="14"/>
      <c r="AJ721" s="372"/>
      <c r="AK721" s="284"/>
      <c r="AL721" s="164"/>
      <c r="AM721" s="328"/>
      <c r="AN721" s="164"/>
      <c r="AO721" s="164"/>
      <c r="AP721" s="164"/>
      <c r="AQ721" s="164"/>
      <c r="AR721" s="164"/>
      <c r="AS721" s="164"/>
      <c r="AU721" s="41"/>
      <c r="AV721" s="42"/>
      <c r="AW721" s="96"/>
      <c r="AX721" s="118"/>
      <c r="AY721" s="152"/>
    </row>
    <row r="722" spans="1:51">
      <c r="A722" s="163"/>
      <c r="B722" s="14"/>
      <c r="C722" s="14"/>
      <c r="D722" s="14"/>
      <c r="E722" s="14"/>
      <c r="F722" s="164"/>
      <c r="G722" s="173"/>
      <c r="H722" s="173"/>
      <c r="I722" s="165"/>
      <c r="J722" s="165"/>
      <c r="K722" s="165"/>
      <c r="L722" s="165"/>
      <c r="M722" s="165"/>
      <c r="N722" s="165"/>
      <c r="O722" s="166"/>
      <c r="P722" s="166"/>
      <c r="Q722" s="166"/>
      <c r="R722" s="166"/>
      <c r="S722" s="166"/>
      <c r="T722" s="166"/>
      <c r="U722" s="166"/>
      <c r="V722" s="166"/>
      <c r="W722" s="166"/>
      <c r="X722" s="166"/>
      <c r="Y722" s="166"/>
      <c r="Z722" s="166"/>
      <c r="AA722" s="166"/>
      <c r="AB722" s="166"/>
      <c r="AC722" s="166"/>
      <c r="AD722" s="166"/>
      <c r="AE722" s="166"/>
      <c r="AF722" s="166"/>
      <c r="AG722" s="166"/>
      <c r="AH722" s="166"/>
      <c r="AI722" s="14"/>
      <c r="AJ722" s="372"/>
      <c r="AK722" s="284"/>
      <c r="AL722" s="164"/>
      <c r="AM722" s="328"/>
      <c r="AN722" s="164"/>
      <c r="AO722" s="164"/>
      <c r="AP722" s="164"/>
      <c r="AQ722" s="164"/>
      <c r="AR722" s="164"/>
      <c r="AS722" s="164"/>
      <c r="AU722" s="41"/>
      <c r="AV722" s="42"/>
      <c r="AW722" s="96"/>
      <c r="AX722" s="118"/>
      <c r="AY722" s="152"/>
    </row>
    <row r="723" spans="1:51">
      <c r="A723" s="163"/>
      <c r="B723" s="14"/>
      <c r="C723" s="14"/>
      <c r="D723" s="14"/>
      <c r="E723" s="14"/>
      <c r="F723" s="164"/>
      <c r="G723" s="173"/>
      <c r="H723" s="173"/>
      <c r="I723" s="165"/>
      <c r="J723" s="165"/>
      <c r="K723" s="165"/>
      <c r="L723" s="165"/>
      <c r="M723" s="165"/>
      <c r="N723" s="165"/>
      <c r="O723" s="166"/>
      <c r="P723" s="166"/>
      <c r="Q723" s="166"/>
      <c r="R723" s="166"/>
      <c r="S723" s="166"/>
      <c r="T723" s="166"/>
      <c r="U723" s="166"/>
      <c r="V723" s="166"/>
      <c r="W723" s="166"/>
      <c r="X723" s="166"/>
      <c r="Y723" s="166"/>
      <c r="Z723" s="166"/>
      <c r="AA723" s="166"/>
      <c r="AB723" s="166"/>
      <c r="AC723" s="166"/>
      <c r="AD723" s="166"/>
      <c r="AE723" s="166"/>
      <c r="AF723" s="166"/>
      <c r="AG723" s="166"/>
      <c r="AH723" s="166"/>
      <c r="AI723" s="14"/>
      <c r="AJ723" s="372"/>
      <c r="AK723" s="284"/>
      <c r="AL723" s="164"/>
      <c r="AM723" s="328"/>
      <c r="AN723" s="164"/>
      <c r="AO723" s="164"/>
      <c r="AP723" s="164"/>
      <c r="AQ723" s="164"/>
      <c r="AR723" s="164"/>
      <c r="AS723" s="164"/>
      <c r="AU723" s="41"/>
      <c r="AV723" s="42"/>
      <c r="AW723" s="96"/>
      <c r="AX723" s="118"/>
      <c r="AY723" s="152"/>
    </row>
    <row r="724" spans="1:51">
      <c r="A724" s="163"/>
      <c r="B724" s="14"/>
      <c r="C724" s="14"/>
      <c r="D724" s="14"/>
      <c r="E724" s="14"/>
      <c r="F724" s="164"/>
      <c r="G724" s="173"/>
      <c r="H724" s="173"/>
      <c r="I724" s="165"/>
      <c r="J724" s="165"/>
      <c r="K724" s="165"/>
      <c r="L724" s="165"/>
      <c r="M724" s="165"/>
      <c r="N724" s="165"/>
      <c r="O724" s="166"/>
      <c r="P724" s="166"/>
      <c r="Q724" s="166"/>
      <c r="R724" s="166"/>
      <c r="S724" s="166"/>
      <c r="T724" s="166"/>
      <c r="U724" s="166"/>
      <c r="V724" s="166"/>
      <c r="W724" s="166"/>
      <c r="X724" s="166"/>
      <c r="Y724" s="166"/>
      <c r="Z724" s="166"/>
      <c r="AA724" s="166"/>
      <c r="AB724" s="166"/>
      <c r="AC724" s="166"/>
      <c r="AD724" s="166"/>
      <c r="AE724" s="166"/>
      <c r="AF724" s="166"/>
      <c r="AG724" s="166"/>
      <c r="AH724" s="166"/>
      <c r="AI724" s="14"/>
      <c r="AJ724" s="372"/>
      <c r="AK724" s="284"/>
      <c r="AL724" s="164"/>
      <c r="AM724" s="328"/>
      <c r="AN724" s="164"/>
      <c r="AO724" s="164"/>
      <c r="AP724" s="164"/>
      <c r="AQ724" s="164"/>
      <c r="AR724" s="164"/>
      <c r="AS724" s="164"/>
      <c r="AU724" s="41"/>
      <c r="AV724" s="42"/>
      <c r="AW724" s="96"/>
      <c r="AX724" s="118"/>
      <c r="AY724" s="152"/>
    </row>
    <row r="725" spans="1:51">
      <c r="A725" s="163"/>
      <c r="B725" s="14"/>
      <c r="C725" s="14"/>
      <c r="D725" s="14"/>
      <c r="E725" s="14"/>
      <c r="F725" s="164"/>
      <c r="G725" s="173"/>
      <c r="H725" s="173"/>
      <c r="I725" s="165"/>
      <c r="J725" s="165"/>
      <c r="K725" s="165"/>
      <c r="L725" s="165"/>
      <c r="M725" s="165"/>
      <c r="N725" s="165"/>
      <c r="O725" s="166"/>
      <c r="P725" s="166"/>
      <c r="Q725" s="166"/>
      <c r="R725" s="166"/>
      <c r="S725" s="166"/>
      <c r="T725" s="166"/>
      <c r="U725" s="166"/>
      <c r="V725" s="166"/>
      <c r="W725" s="166"/>
      <c r="X725" s="166"/>
      <c r="Y725" s="166"/>
      <c r="Z725" s="166"/>
      <c r="AA725" s="166"/>
      <c r="AB725" s="166"/>
      <c r="AC725" s="166"/>
      <c r="AD725" s="166"/>
      <c r="AE725" s="166"/>
      <c r="AF725" s="166"/>
      <c r="AG725" s="166"/>
      <c r="AH725" s="166"/>
      <c r="AI725" s="14"/>
      <c r="AJ725" s="372"/>
      <c r="AK725" s="284"/>
      <c r="AL725" s="164"/>
      <c r="AM725" s="328"/>
      <c r="AN725" s="164"/>
      <c r="AO725" s="164"/>
      <c r="AP725" s="164"/>
      <c r="AQ725" s="164"/>
      <c r="AR725" s="164"/>
      <c r="AS725" s="164"/>
      <c r="AU725" s="41"/>
      <c r="AV725" s="42"/>
      <c r="AW725" s="96"/>
      <c r="AX725" s="118"/>
      <c r="AY725" s="152"/>
    </row>
    <row r="726" spans="1:51">
      <c r="A726" s="163"/>
      <c r="B726" s="14"/>
      <c r="C726" s="14"/>
      <c r="D726" s="14"/>
      <c r="E726" s="14"/>
      <c r="F726" s="164"/>
      <c r="G726" s="173"/>
      <c r="H726" s="173"/>
      <c r="I726" s="165"/>
      <c r="J726" s="165"/>
      <c r="K726" s="165"/>
      <c r="L726" s="165"/>
      <c r="M726" s="165"/>
      <c r="N726" s="165"/>
      <c r="O726" s="166"/>
      <c r="P726" s="166"/>
      <c r="Q726" s="166"/>
      <c r="R726" s="166"/>
      <c r="S726" s="166"/>
      <c r="T726" s="166"/>
      <c r="U726" s="166"/>
      <c r="V726" s="166"/>
      <c r="W726" s="166"/>
      <c r="X726" s="166"/>
      <c r="Y726" s="166"/>
      <c r="Z726" s="166"/>
      <c r="AA726" s="166"/>
      <c r="AB726" s="166"/>
      <c r="AC726" s="166"/>
      <c r="AD726" s="166"/>
      <c r="AE726" s="166"/>
      <c r="AF726" s="166"/>
      <c r="AG726" s="166"/>
      <c r="AH726" s="166"/>
      <c r="AI726" s="14"/>
      <c r="AJ726" s="372"/>
      <c r="AK726" s="284"/>
      <c r="AL726" s="164"/>
      <c r="AM726" s="328"/>
      <c r="AN726" s="164"/>
      <c r="AO726" s="164"/>
      <c r="AP726" s="164"/>
      <c r="AQ726" s="164"/>
      <c r="AR726" s="164"/>
      <c r="AS726" s="164"/>
      <c r="AU726" s="41"/>
      <c r="AV726" s="42"/>
      <c r="AW726" s="96"/>
      <c r="AX726" s="118"/>
      <c r="AY726" s="152"/>
    </row>
    <row r="727" spans="1:51">
      <c r="A727" s="163"/>
      <c r="B727" s="14"/>
      <c r="C727" s="14"/>
      <c r="D727" s="14"/>
      <c r="E727" s="14"/>
      <c r="F727" s="164"/>
      <c r="G727" s="173"/>
      <c r="H727" s="173"/>
      <c r="I727" s="165"/>
      <c r="J727" s="165"/>
      <c r="K727" s="165"/>
      <c r="L727" s="165"/>
      <c r="M727" s="165"/>
      <c r="N727" s="165"/>
      <c r="O727" s="166"/>
      <c r="P727" s="166"/>
      <c r="Q727" s="166"/>
      <c r="R727" s="166"/>
      <c r="S727" s="166"/>
      <c r="T727" s="166"/>
      <c r="U727" s="166"/>
      <c r="V727" s="166"/>
      <c r="W727" s="166"/>
      <c r="X727" s="166"/>
      <c r="Y727" s="166"/>
      <c r="Z727" s="166"/>
      <c r="AA727" s="166"/>
      <c r="AB727" s="166"/>
      <c r="AC727" s="166"/>
      <c r="AD727" s="166"/>
      <c r="AE727" s="166"/>
      <c r="AF727" s="166"/>
      <c r="AG727" s="166"/>
      <c r="AH727" s="166"/>
      <c r="AI727" s="14"/>
      <c r="AJ727" s="372"/>
      <c r="AK727" s="284"/>
      <c r="AL727" s="164"/>
      <c r="AM727" s="328"/>
      <c r="AN727" s="164"/>
      <c r="AO727" s="164"/>
      <c r="AP727" s="164"/>
      <c r="AQ727" s="164"/>
      <c r="AR727" s="164"/>
      <c r="AS727" s="164"/>
      <c r="AU727" s="41"/>
      <c r="AV727" s="42"/>
      <c r="AW727" s="96"/>
      <c r="AX727" s="118"/>
      <c r="AY727" s="152"/>
    </row>
    <row r="728" spans="1:51">
      <c r="A728" s="163"/>
      <c r="B728" s="14"/>
      <c r="C728" s="14"/>
      <c r="D728" s="14"/>
      <c r="E728" s="14"/>
      <c r="F728" s="164"/>
      <c r="G728" s="173"/>
      <c r="H728" s="173"/>
      <c r="I728" s="165"/>
      <c r="J728" s="165"/>
      <c r="K728" s="165"/>
      <c r="L728" s="165"/>
      <c r="M728" s="165"/>
      <c r="N728" s="165"/>
      <c r="O728" s="166"/>
      <c r="P728" s="166"/>
      <c r="Q728" s="166"/>
      <c r="R728" s="166"/>
      <c r="S728" s="166"/>
      <c r="T728" s="166"/>
      <c r="U728" s="166"/>
      <c r="V728" s="166"/>
      <c r="W728" s="166"/>
      <c r="X728" s="166"/>
      <c r="Y728" s="166"/>
      <c r="Z728" s="166"/>
      <c r="AA728" s="166"/>
      <c r="AB728" s="166"/>
      <c r="AC728" s="166"/>
      <c r="AD728" s="166"/>
      <c r="AE728" s="166"/>
      <c r="AF728" s="166"/>
      <c r="AG728" s="166"/>
      <c r="AH728" s="166"/>
      <c r="AI728" s="14"/>
      <c r="AJ728" s="372"/>
      <c r="AK728" s="284"/>
      <c r="AL728" s="164"/>
      <c r="AM728" s="328"/>
      <c r="AN728" s="164"/>
      <c r="AO728" s="164"/>
      <c r="AP728" s="164"/>
      <c r="AQ728" s="164"/>
      <c r="AR728" s="164"/>
      <c r="AS728" s="164"/>
      <c r="AU728" s="41"/>
      <c r="AV728" s="42"/>
      <c r="AW728" s="96"/>
      <c r="AX728" s="118"/>
      <c r="AY728" s="152"/>
    </row>
    <row r="729" spans="1:51">
      <c r="A729" s="163"/>
      <c r="B729" s="14"/>
      <c r="C729" s="14"/>
      <c r="D729" s="14"/>
      <c r="E729" s="14"/>
      <c r="F729" s="164"/>
      <c r="G729" s="173"/>
      <c r="H729" s="173"/>
      <c r="I729" s="165"/>
      <c r="J729" s="165"/>
      <c r="K729" s="165"/>
      <c r="L729" s="165"/>
      <c r="M729" s="165"/>
      <c r="N729" s="165"/>
      <c r="O729" s="166"/>
      <c r="P729" s="166"/>
      <c r="Q729" s="166"/>
      <c r="R729" s="166"/>
      <c r="S729" s="166"/>
      <c r="T729" s="166"/>
      <c r="U729" s="166"/>
      <c r="V729" s="166"/>
      <c r="W729" s="166"/>
      <c r="X729" s="166"/>
      <c r="Y729" s="166"/>
      <c r="Z729" s="166"/>
      <c r="AA729" s="166"/>
      <c r="AB729" s="166"/>
      <c r="AC729" s="166"/>
      <c r="AD729" s="166"/>
      <c r="AE729" s="166"/>
      <c r="AF729" s="166"/>
      <c r="AG729" s="166"/>
      <c r="AH729" s="166"/>
      <c r="AI729" s="14"/>
      <c r="AJ729" s="372"/>
      <c r="AK729" s="284"/>
      <c r="AL729" s="164"/>
      <c r="AM729" s="328"/>
      <c r="AN729" s="164"/>
      <c r="AO729" s="164"/>
      <c r="AP729" s="164"/>
      <c r="AQ729" s="164"/>
      <c r="AR729" s="164"/>
      <c r="AS729" s="164"/>
      <c r="AU729" s="41"/>
      <c r="AV729" s="42"/>
      <c r="AW729" s="96"/>
      <c r="AX729" s="118"/>
      <c r="AY729" s="152"/>
    </row>
    <row r="730" spans="1:51">
      <c r="A730" s="163"/>
      <c r="B730" s="14"/>
      <c r="C730" s="14"/>
      <c r="D730" s="14"/>
      <c r="E730" s="14"/>
      <c r="F730" s="164"/>
      <c r="G730" s="173"/>
      <c r="H730" s="173"/>
      <c r="I730" s="165"/>
      <c r="J730" s="165"/>
      <c r="K730" s="165"/>
      <c r="L730" s="165"/>
      <c r="M730" s="165"/>
      <c r="N730" s="165"/>
      <c r="O730" s="166"/>
      <c r="P730" s="166"/>
      <c r="Q730" s="166"/>
      <c r="R730" s="166"/>
      <c r="S730" s="166"/>
      <c r="T730" s="166"/>
      <c r="U730" s="166"/>
      <c r="V730" s="166"/>
      <c r="W730" s="166"/>
      <c r="X730" s="166"/>
      <c r="Y730" s="166"/>
      <c r="Z730" s="166"/>
      <c r="AA730" s="166"/>
      <c r="AB730" s="166"/>
      <c r="AC730" s="166"/>
      <c r="AD730" s="166"/>
      <c r="AE730" s="166"/>
      <c r="AF730" s="166"/>
      <c r="AG730" s="166"/>
      <c r="AH730" s="166"/>
      <c r="AI730" s="14"/>
      <c r="AJ730" s="372"/>
      <c r="AK730" s="284">
        <f t="shared" si="288"/>
        <v>0</v>
      </c>
      <c r="AL730" s="164" t="b">
        <f t="shared" si="264"/>
        <v>1</v>
      </c>
      <c r="AM730" s="328">
        <f t="shared" si="282"/>
        <v>0</v>
      </c>
      <c r="AN730" s="164"/>
      <c r="AO730" s="164"/>
      <c r="AP730" s="164"/>
      <c r="AQ730" s="164"/>
      <c r="AR730" s="164"/>
      <c r="AS730" s="164"/>
      <c r="AU730" s="41"/>
      <c r="AV730" s="42"/>
      <c r="AW730" s="96"/>
      <c r="AX730" s="118"/>
      <c r="AY730" s="152"/>
    </row>
    <row r="731" spans="1:51">
      <c r="A731" s="163"/>
      <c r="B731" s="14"/>
      <c r="C731" s="14"/>
      <c r="D731" s="14"/>
      <c r="E731" s="14"/>
      <c r="F731" s="164"/>
      <c r="G731" s="173"/>
      <c r="H731" s="173"/>
      <c r="I731" s="165"/>
      <c r="J731" s="165"/>
      <c r="K731" s="165"/>
      <c r="L731" s="165"/>
      <c r="M731" s="165"/>
      <c r="N731" s="165"/>
      <c r="O731" s="166"/>
      <c r="P731" s="166"/>
      <c r="Q731" s="166"/>
      <c r="R731" s="166"/>
      <c r="S731" s="166"/>
      <c r="T731" s="166"/>
      <c r="U731" s="166"/>
      <c r="V731" s="166"/>
      <c r="W731" s="166"/>
      <c r="X731" s="166"/>
      <c r="Y731" s="166"/>
      <c r="Z731" s="166"/>
      <c r="AA731" s="166"/>
      <c r="AB731" s="166"/>
      <c r="AC731" s="166"/>
      <c r="AD731" s="166"/>
      <c r="AE731" s="166"/>
      <c r="AF731" s="166"/>
      <c r="AG731" s="166"/>
      <c r="AH731" s="166"/>
      <c r="AI731" s="14"/>
      <c r="AJ731" s="372"/>
      <c r="AK731" s="284"/>
      <c r="AL731" s="164"/>
      <c r="AM731" s="328"/>
      <c r="AN731" s="164"/>
      <c r="AO731" s="164"/>
      <c r="AP731" s="164"/>
      <c r="AQ731" s="164"/>
      <c r="AR731" s="164"/>
      <c r="AS731" s="164"/>
      <c r="AU731" s="41"/>
      <c r="AV731" s="42"/>
      <c r="AW731" s="96"/>
      <c r="AX731" s="118"/>
      <c r="AY731" s="152"/>
    </row>
    <row r="732" spans="1:51">
      <c r="A732" s="163"/>
      <c r="B732" s="14"/>
      <c r="C732" s="14"/>
      <c r="D732" s="14"/>
      <c r="E732" s="14"/>
      <c r="F732" s="164"/>
      <c r="G732" s="173"/>
      <c r="H732" s="173"/>
      <c r="I732" s="165"/>
      <c r="J732" s="165"/>
      <c r="K732" s="165"/>
      <c r="L732" s="165"/>
      <c r="M732" s="165"/>
      <c r="N732" s="165"/>
      <c r="O732" s="166"/>
      <c r="P732" s="166"/>
      <c r="Q732" s="166"/>
      <c r="R732" s="166"/>
      <c r="S732" s="166"/>
      <c r="T732" s="166"/>
      <c r="U732" s="166"/>
      <c r="V732" s="166"/>
      <c r="W732" s="166"/>
      <c r="X732" s="166"/>
      <c r="Y732" s="166"/>
      <c r="Z732" s="166"/>
      <c r="AA732" s="166"/>
      <c r="AB732" s="166"/>
      <c r="AC732" s="166"/>
      <c r="AD732" s="166"/>
      <c r="AE732" s="166"/>
      <c r="AF732" s="166"/>
      <c r="AG732" s="166"/>
      <c r="AH732" s="166"/>
      <c r="AI732" s="14"/>
      <c r="AJ732" s="372"/>
      <c r="AK732" s="284">
        <f t="shared" si="288"/>
        <v>0</v>
      </c>
      <c r="AL732" s="164" t="b">
        <f t="shared" si="264"/>
        <v>1</v>
      </c>
      <c r="AM732" s="328">
        <f t="shared" si="282"/>
        <v>0</v>
      </c>
      <c r="AN732" s="164"/>
      <c r="AO732" s="164"/>
      <c r="AP732" s="164"/>
      <c r="AQ732" s="164"/>
      <c r="AR732" s="164"/>
      <c r="AS732" s="164"/>
      <c r="AU732" s="41"/>
      <c r="AV732" s="42"/>
      <c r="AW732" s="96"/>
      <c r="AX732" s="118"/>
      <c r="AY732" s="152"/>
    </row>
    <row r="733" spans="1:51">
      <c r="A733" s="163"/>
      <c r="B733" s="14"/>
      <c r="C733" s="14"/>
      <c r="D733" s="14"/>
      <c r="E733" s="14"/>
      <c r="F733" s="164"/>
      <c r="G733" s="173"/>
      <c r="H733" s="173"/>
      <c r="I733" s="165"/>
      <c r="J733" s="165"/>
      <c r="K733" s="165"/>
      <c r="L733" s="165"/>
      <c r="M733" s="165"/>
      <c r="N733" s="165"/>
      <c r="O733" s="166"/>
      <c r="P733" s="166"/>
      <c r="Q733" s="166"/>
      <c r="R733" s="166"/>
      <c r="S733" s="166"/>
      <c r="T733" s="166"/>
      <c r="U733" s="166"/>
      <c r="V733" s="166"/>
      <c r="W733" s="166"/>
      <c r="X733" s="166"/>
      <c r="Y733" s="166"/>
      <c r="Z733" s="166"/>
      <c r="AA733" s="166"/>
      <c r="AB733" s="166"/>
      <c r="AC733" s="166"/>
      <c r="AD733" s="166"/>
      <c r="AE733" s="166"/>
      <c r="AF733" s="166"/>
      <c r="AG733" s="166"/>
      <c r="AH733" s="166"/>
      <c r="AI733" s="14"/>
      <c r="AJ733" s="372"/>
      <c r="AK733" s="284">
        <f t="shared" si="288"/>
        <v>0</v>
      </c>
      <c r="AL733" s="164" t="b">
        <f t="shared" si="264"/>
        <v>1</v>
      </c>
      <c r="AM733" s="328">
        <f t="shared" si="282"/>
        <v>0</v>
      </c>
      <c r="AN733" s="164"/>
      <c r="AO733" s="164"/>
      <c r="AP733" s="164"/>
      <c r="AQ733" s="164"/>
      <c r="AR733" s="164"/>
      <c r="AS733" s="164"/>
      <c r="AU733" s="41"/>
      <c r="AV733" s="42"/>
      <c r="AW733" s="96"/>
      <c r="AX733" s="118"/>
      <c r="AY733" s="152"/>
    </row>
    <row r="734" spans="1:51">
      <c r="A734" s="163"/>
      <c r="B734" s="14"/>
      <c r="C734" s="14"/>
      <c r="D734" s="14"/>
      <c r="E734" s="14"/>
      <c r="F734" s="164"/>
      <c r="G734" s="173"/>
      <c r="H734" s="173"/>
      <c r="I734" s="165"/>
      <c r="J734" s="165"/>
      <c r="K734" s="165"/>
      <c r="L734" s="165"/>
      <c r="M734" s="165"/>
      <c r="N734" s="165"/>
      <c r="O734" s="166"/>
      <c r="P734" s="166"/>
      <c r="Q734" s="166"/>
      <c r="R734" s="166"/>
      <c r="S734" s="166"/>
      <c r="T734" s="166"/>
      <c r="U734" s="166"/>
      <c r="V734" s="166"/>
      <c r="W734" s="166"/>
      <c r="X734" s="166"/>
      <c r="Y734" s="166"/>
      <c r="Z734" s="166"/>
      <c r="AA734" s="166"/>
      <c r="AB734" s="166"/>
      <c r="AC734" s="166"/>
      <c r="AD734" s="166"/>
      <c r="AE734" s="166"/>
      <c r="AF734" s="166"/>
      <c r="AG734" s="166"/>
      <c r="AH734" s="166"/>
      <c r="AI734" s="14"/>
      <c r="AJ734" s="372"/>
      <c r="AK734" s="284">
        <f t="shared" si="288"/>
        <v>0</v>
      </c>
      <c r="AL734" s="164" t="b">
        <f t="shared" si="264"/>
        <v>1</v>
      </c>
      <c r="AM734" s="328">
        <f t="shared" si="282"/>
        <v>0</v>
      </c>
      <c r="AN734" s="164"/>
      <c r="AO734" s="164"/>
      <c r="AP734" s="164"/>
      <c r="AQ734" s="164"/>
      <c r="AR734" s="164"/>
      <c r="AS734" s="164"/>
      <c r="AU734" s="41"/>
      <c r="AV734" s="42"/>
      <c r="AW734" s="96"/>
      <c r="AX734" s="118"/>
      <c r="AY734" s="152"/>
    </row>
    <row r="735" spans="1:51">
      <c r="A735" s="167"/>
      <c r="B735" s="168"/>
      <c r="C735" s="168"/>
      <c r="D735" s="168"/>
      <c r="E735" s="168"/>
      <c r="F735" s="169"/>
      <c r="G735" s="174"/>
      <c r="H735" s="174"/>
      <c r="I735" s="170"/>
      <c r="J735" s="170"/>
      <c r="K735" s="170"/>
      <c r="L735" s="170"/>
      <c r="M735" s="170"/>
      <c r="N735" s="170"/>
      <c r="O735" s="171"/>
      <c r="P735" s="171"/>
      <c r="Q735" s="171"/>
      <c r="R735" s="171"/>
      <c r="S735" s="171"/>
      <c r="T735" s="171"/>
      <c r="U735" s="171"/>
      <c r="V735" s="171"/>
      <c r="W735" s="171"/>
      <c r="X735" s="171"/>
      <c r="Y735" s="171"/>
      <c r="Z735" s="171"/>
      <c r="AA735" s="171"/>
      <c r="AB735" s="171"/>
      <c r="AC735" s="171"/>
      <c r="AD735" s="171"/>
      <c r="AE735" s="171"/>
      <c r="AF735" s="171"/>
      <c r="AG735" s="171"/>
      <c r="AH735" s="171"/>
      <c r="AI735" s="168"/>
      <c r="AJ735" s="372"/>
      <c r="AK735" s="284">
        <f t="shared" si="288"/>
        <v>0</v>
      </c>
      <c r="AL735" s="164" t="b">
        <f t="shared" si="264"/>
        <v>1</v>
      </c>
      <c r="AM735" s="328">
        <f t="shared" si="282"/>
        <v>0</v>
      </c>
      <c r="AN735" s="164"/>
      <c r="AO735" s="164"/>
      <c r="AP735" s="164"/>
      <c r="AQ735" s="164"/>
      <c r="AR735" s="164"/>
      <c r="AS735" s="164"/>
      <c r="AU735" s="41"/>
      <c r="AV735" s="42"/>
      <c r="AW735" s="96">
        <f t="shared" si="290"/>
        <v>0</v>
      </c>
      <c r="AX735" s="118">
        <f t="shared" si="291"/>
        <v>0</v>
      </c>
      <c r="AY735" s="152" t="b">
        <f t="shared" si="289"/>
        <v>1</v>
      </c>
    </row>
    <row r="736" spans="1:51" s="3" customFormat="1">
      <c r="A736" s="632" t="s">
        <v>0</v>
      </c>
      <c r="B736" s="632" t="s">
        <v>1</v>
      </c>
      <c r="C736" s="632"/>
      <c r="D736" s="632"/>
      <c r="E736" s="632"/>
      <c r="F736" s="632" t="s">
        <v>3</v>
      </c>
      <c r="G736" s="632" t="s">
        <v>4</v>
      </c>
      <c r="H736" s="637" t="s">
        <v>229</v>
      </c>
      <c r="I736" s="638"/>
      <c r="J736" s="638"/>
      <c r="K736" s="638"/>
      <c r="L736" s="638"/>
      <c r="M736" s="638"/>
      <c r="N736" s="638"/>
      <c r="O736" s="638"/>
      <c r="P736" s="638"/>
      <c r="Q736" s="638"/>
      <c r="R736" s="638"/>
      <c r="S736" s="638"/>
      <c r="T736" s="638"/>
      <c r="U736" s="638"/>
      <c r="V736" s="638"/>
      <c r="W736" s="638"/>
      <c r="X736" s="638"/>
      <c r="Y736" s="638"/>
      <c r="Z736" s="638"/>
      <c r="AA736" s="638"/>
      <c r="AB736" s="638"/>
      <c r="AC736" s="638"/>
      <c r="AD736" s="638"/>
      <c r="AE736" s="638"/>
      <c r="AF736" s="638"/>
      <c r="AG736" s="638"/>
      <c r="AH736" s="639"/>
      <c r="AI736" s="632" t="s">
        <v>11</v>
      </c>
      <c r="AJ736" s="375"/>
      <c r="AK736" s="284"/>
      <c r="AL736" s="164"/>
      <c r="AM736" s="328"/>
      <c r="AN736" s="311"/>
      <c r="AO736" s="311"/>
      <c r="AP736" s="311"/>
      <c r="AQ736" s="311"/>
      <c r="AR736" s="311"/>
      <c r="AS736" s="311"/>
      <c r="AT736" s="152"/>
      <c r="AW736" s="96">
        <f t="shared" si="290"/>
        <v>0</v>
      </c>
      <c r="AX736" s="118" t="e">
        <f t="shared" si="291"/>
        <v>#VALUE!</v>
      </c>
      <c r="AY736" s="152" t="e">
        <f t="shared" si="289"/>
        <v>#VALUE!</v>
      </c>
    </row>
    <row r="737" spans="1:51" s="3" customFormat="1">
      <c r="A737" s="633"/>
      <c r="B737" s="633"/>
      <c r="C737" s="633"/>
      <c r="D737" s="633"/>
      <c r="E737" s="633"/>
      <c r="F737" s="633"/>
      <c r="G737" s="633"/>
      <c r="H737" s="634" t="s">
        <v>5</v>
      </c>
      <c r="I737" s="635"/>
      <c r="J737" s="636"/>
      <c r="K737" s="634" t="s">
        <v>6</v>
      </c>
      <c r="L737" s="635"/>
      <c r="M737" s="636"/>
      <c r="N737" s="634" t="s">
        <v>7</v>
      </c>
      <c r="O737" s="635"/>
      <c r="P737" s="636"/>
      <c r="Q737" s="634" t="s">
        <v>8</v>
      </c>
      <c r="R737" s="635"/>
      <c r="S737" s="636"/>
      <c r="T737" s="634" t="s">
        <v>9</v>
      </c>
      <c r="U737" s="635"/>
      <c r="V737" s="636"/>
      <c r="W737" s="637" t="s">
        <v>10</v>
      </c>
      <c r="X737" s="638"/>
      <c r="Y737" s="639"/>
      <c r="Z737" s="637" t="s">
        <v>240</v>
      </c>
      <c r="AA737" s="638"/>
      <c r="AB737" s="638"/>
      <c r="AC737" s="637" t="s">
        <v>241</v>
      </c>
      <c r="AD737" s="638"/>
      <c r="AE737" s="639"/>
      <c r="AF737" s="637" t="s">
        <v>246</v>
      </c>
      <c r="AG737" s="638"/>
      <c r="AH737" s="639"/>
      <c r="AI737" s="633"/>
      <c r="AJ737" s="375"/>
      <c r="AK737" s="284"/>
      <c r="AL737" s="164"/>
      <c r="AM737" s="328"/>
      <c r="AN737" s="311"/>
      <c r="AO737" s="311"/>
      <c r="AP737" s="311"/>
      <c r="AQ737" s="311"/>
      <c r="AR737" s="311"/>
      <c r="AS737" s="311"/>
      <c r="AT737" s="152"/>
      <c r="AW737" s="96" t="e">
        <f>I737+L737+O737+R737+U737+W737</f>
        <v>#VALUE!</v>
      </c>
      <c r="AX737" s="118" t="e">
        <f>H737+K737+N737+Q737+T737+#REF!</f>
        <v>#VALUE!</v>
      </c>
      <c r="AY737" s="152" t="e">
        <f t="shared" si="289"/>
        <v>#VALUE!</v>
      </c>
    </row>
    <row r="738" spans="1:51">
      <c r="A738" s="142"/>
      <c r="B738" s="143"/>
      <c r="C738" s="144"/>
      <c r="D738" s="144"/>
      <c r="E738" s="145"/>
      <c r="F738" s="146"/>
      <c r="G738" s="146"/>
      <c r="H738" s="402" t="s">
        <v>237</v>
      </c>
      <c r="I738" s="141" t="s">
        <v>238</v>
      </c>
      <c r="J738" s="403" t="s">
        <v>235</v>
      </c>
      <c r="K738" s="402" t="s">
        <v>237</v>
      </c>
      <c r="L738" s="141" t="s">
        <v>238</v>
      </c>
      <c r="M738" s="403" t="s">
        <v>235</v>
      </c>
      <c r="N738" s="402" t="s">
        <v>237</v>
      </c>
      <c r="O738" s="141" t="s">
        <v>238</v>
      </c>
      <c r="P738" s="403" t="s">
        <v>235</v>
      </c>
      <c r="Q738" s="402" t="s">
        <v>237</v>
      </c>
      <c r="R738" s="141" t="s">
        <v>238</v>
      </c>
      <c r="S738" s="403" t="s">
        <v>235</v>
      </c>
      <c r="T738" s="402" t="s">
        <v>237</v>
      </c>
      <c r="U738" s="141" t="s">
        <v>238</v>
      </c>
      <c r="V738" s="403" t="s">
        <v>235</v>
      </c>
      <c r="W738" s="402" t="s">
        <v>237</v>
      </c>
      <c r="X738" s="141" t="s">
        <v>238</v>
      </c>
      <c r="Y738" s="403" t="s">
        <v>235</v>
      </c>
      <c r="Z738" s="402" t="s">
        <v>237</v>
      </c>
      <c r="AA738" s="141" t="s">
        <v>238</v>
      </c>
      <c r="AB738" s="403" t="s">
        <v>235</v>
      </c>
      <c r="AC738" s="402" t="s">
        <v>237</v>
      </c>
      <c r="AD738" s="141" t="s">
        <v>238</v>
      </c>
      <c r="AE738" s="403" t="s">
        <v>235</v>
      </c>
      <c r="AF738" s="402" t="s">
        <v>237</v>
      </c>
      <c r="AG738" s="141" t="s">
        <v>238</v>
      </c>
      <c r="AH738" s="403" t="s">
        <v>235</v>
      </c>
      <c r="AI738" s="146"/>
      <c r="AJ738" s="376"/>
      <c r="AK738" s="284"/>
      <c r="AL738" s="164"/>
      <c r="AM738" s="328"/>
      <c r="AN738" s="278"/>
      <c r="AO738" s="278"/>
      <c r="AP738" s="278"/>
      <c r="AQ738" s="278"/>
      <c r="AR738" s="278"/>
      <c r="AS738" s="278"/>
      <c r="AW738" s="96" t="e">
        <f t="shared" si="290"/>
        <v>#VALUE!</v>
      </c>
      <c r="AX738" s="118" t="e">
        <f t="shared" si="291"/>
        <v>#VALUE!</v>
      </c>
      <c r="AY738" s="152" t="e">
        <f t="shared" si="289"/>
        <v>#VALUE!</v>
      </c>
    </row>
    <row r="739" spans="1:51">
      <c r="A739" s="147"/>
      <c r="B739" s="148"/>
      <c r="C739" s="149"/>
      <c r="D739" s="149"/>
      <c r="E739" s="150"/>
      <c r="F739" s="151"/>
      <c r="G739" s="151"/>
      <c r="H739" s="151"/>
      <c r="I739" s="151"/>
      <c r="J739" s="151"/>
      <c r="K739" s="151"/>
      <c r="L739" s="151"/>
      <c r="M739" s="151"/>
      <c r="N739" s="151"/>
      <c r="O739" s="151"/>
      <c r="P739" s="151"/>
      <c r="Q739" s="151"/>
      <c r="R739" s="151"/>
      <c r="S739" s="151"/>
      <c r="T739" s="151"/>
      <c r="U739" s="151"/>
      <c r="V739" s="151"/>
      <c r="W739" s="151"/>
      <c r="X739" s="151"/>
      <c r="Y739" s="151"/>
      <c r="Z739" s="151"/>
      <c r="AA739" s="151"/>
      <c r="AB739" s="151"/>
      <c r="AC739" s="151"/>
      <c r="AD739" s="151"/>
      <c r="AE739" s="151"/>
      <c r="AF739" s="151"/>
      <c r="AG739" s="151"/>
      <c r="AH739" s="151"/>
      <c r="AI739" s="151"/>
      <c r="AJ739" s="376"/>
      <c r="AK739" s="284">
        <f t="shared" si="288"/>
        <v>0</v>
      </c>
      <c r="AL739" s="164" t="b">
        <f t="shared" ref="AL739:AL867" si="292">AK739=G739</f>
        <v>1</v>
      </c>
      <c r="AM739" s="328">
        <f t="shared" si="282"/>
        <v>0</v>
      </c>
      <c r="AN739" s="278"/>
      <c r="AO739" s="278"/>
      <c r="AP739" s="278"/>
      <c r="AQ739" s="278"/>
      <c r="AR739" s="278"/>
      <c r="AS739" s="278"/>
      <c r="AV739" s="42" t="b">
        <f t="shared" ref="AV739" si="293">G739=AU739</f>
        <v>1</v>
      </c>
      <c r="AW739" s="96">
        <f t="shared" si="290"/>
        <v>0</v>
      </c>
      <c r="AX739" s="118">
        <f t="shared" si="291"/>
        <v>0</v>
      </c>
      <c r="AY739" s="152" t="b">
        <f t="shared" si="289"/>
        <v>1</v>
      </c>
    </row>
    <row r="740" spans="1:51" s="16" customFormat="1">
      <c r="A740" s="26">
        <v>10</v>
      </c>
      <c r="B740" s="653" t="s">
        <v>201</v>
      </c>
      <c r="C740" s="654"/>
      <c r="D740" s="654"/>
      <c r="E740" s="655"/>
      <c r="F740" s="56">
        <v>18</v>
      </c>
      <c r="G740" s="17" t="e">
        <f>G741</f>
        <v>#REF!</v>
      </c>
      <c r="H740" s="17" t="e">
        <f t="shared" ref="H740:AH740" si="294">H741</f>
        <v>#REF!</v>
      </c>
      <c r="I740" s="17" t="e">
        <f t="shared" si="294"/>
        <v>#REF!</v>
      </c>
      <c r="J740" s="17" t="e">
        <f t="shared" si="294"/>
        <v>#REF!</v>
      </c>
      <c r="K740" s="17" t="e">
        <f t="shared" si="294"/>
        <v>#REF!</v>
      </c>
      <c r="L740" s="17" t="e">
        <f t="shared" si="294"/>
        <v>#REF!</v>
      </c>
      <c r="M740" s="17" t="e">
        <f t="shared" si="294"/>
        <v>#REF!</v>
      </c>
      <c r="N740" s="17" t="e">
        <f t="shared" si="294"/>
        <v>#REF!</v>
      </c>
      <c r="O740" s="17">
        <f t="shared" si="294"/>
        <v>0</v>
      </c>
      <c r="P740" s="17" t="e">
        <f t="shared" si="294"/>
        <v>#REF!</v>
      </c>
      <c r="Q740" s="17">
        <f t="shared" si="294"/>
        <v>0</v>
      </c>
      <c r="R740" s="17">
        <f t="shared" si="294"/>
        <v>0</v>
      </c>
      <c r="S740" s="17">
        <f t="shared" si="294"/>
        <v>0</v>
      </c>
      <c r="T740" s="17">
        <f t="shared" si="294"/>
        <v>0</v>
      </c>
      <c r="U740" s="17">
        <f t="shared" si="294"/>
        <v>0</v>
      </c>
      <c r="V740" s="17">
        <f t="shared" si="294"/>
        <v>0</v>
      </c>
      <c r="W740" s="17">
        <f t="shared" si="294"/>
        <v>0</v>
      </c>
      <c r="X740" s="17">
        <f t="shared" si="294"/>
        <v>0</v>
      </c>
      <c r="Y740" s="17">
        <f t="shared" si="294"/>
        <v>0</v>
      </c>
      <c r="Z740" s="17">
        <f t="shared" si="294"/>
        <v>0</v>
      </c>
      <c r="AA740" s="17">
        <f t="shared" si="294"/>
        <v>0</v>
      </c>
      <c r="AB740" s="17">
        <f t="shared" si="294"/>
        <v>0</v>
      </c>
      <c r="AC740" s="17">
        <f t="shared" si="294"/>
        <v>0</v>
      </c>
      <c r="AD740" s="17">
        <f t="shared" si="294"/>
        <v>0</v>
      </c>
      <c r="AE740" s="17">
        <f t="shared" si="294"/>
        <v>0</v>
      </c>
      <c r="AF740" s="17">
        <f t="shared" si="294"/>
        <v>0</v>
      </c>
      <c r="AG740" s="17">
        <f t="shared" si="294"/>
        <v>0</v>
      </c>
      <c r="AH740" s="17">
        <f t="shared" si="294"/>
        <v>0</v>
      </c>
      <c r="AI740" s="15"/>
      <c r="AJ740" s="373"/>
      <c r="AK740" s="284" t="e">
        <f t="shared" si="288"/>
        <v>#REF!</v>
      </c>
      <c r="AL740" s="164" t="e">
        <f t="shared" si="292"/>
        <v>#REF!</v>
      </c>
      <c r="AM740" s="328" t="e">
        <f t="shared" si="282"/>
        <v>#REF!</v>
      </c>
      <c r="AN740" s="221"/>
      <c r="AO740" s="221"/>
      <c r="AP740" s="221"/>
      <c r="AQ740" s="221"/>
      <c r="AR740" s="221"/>
      <c r="AS740" s="221"/>
      <c r="AT740" s="25"/>
      <c r="AU740" s="96" t="e">
        <f t="shared" si="272"/>
        <v>#REF!</v>
      </c>
      <c r="AV740" s="97" t="e">
        <f t="shared" si="205"/>
        <v>#REF!</v>
      </c>
      <c r="AW740" s="96" t="e">
        <f t="shared" si="290"/>
        <v>#REF!</v>
      </c>
      <c r="AX740" s="118" t="e">
        <f t="shared" si="291"/>
        <v>#REF!</v>
      </c>
      <c r="AY740" s="152" t="e">
        <f t="shared" si="289"/>
        <v>#REF!</v>
      </c>
    </row>
    <row r="741" spans="1:51" s="122" customFormat="1">
      <c r="A741" s="132"/>
      <c r="B741" s="127" t="s">
        <v>22</v>
      </c>
      <c r="C741" s="630" t="s">
        <v>202</v>
      </c>
      <c r="D741" s="651"/>
      <c r="E741" s="652"/>
      <c r="F741" s="125">
        <v>18001</v>
      </c>
      <c r="G741" s="133" t="e">
        <f>G742+G744</f>
        <v>#REF!</v>
      </c>
      <c r="H741" s="133" t="e">
        <f t="shared" ref="H741:AH741" si="295">H742+H744</f>
        <v>#REF!</v>
      </c>
      <c r="I741" s="133" t="e">
        <f t="shared" si="295"/>
        <v>#REF!</v>
      </c>
      <c r="J741" s="133" t="e">
        <f t="shared" si="295"/>
        <v>#REF!</v>
      </c>
      <c r="K741" s="133" t="e">
        <f t="shared" si="295"/>
        <v>#REF!</v>
      </c>
      <c r="L741" s="133" t="e">
        <f t="shared" si="295"/>
        <v>#REF!</v>
      </c>
      <c r="M741" s="133" t="e">
        <f t="shared" si="295"/>
        <v>#REF!</v>
      </c>
      <c r="N741" s="133" t="e">
        <f t="shared" si="295"/>
        <v>#REF!</v>
      </c>
      <c r="O741" s="133">
        <f t="shared" si="295"/>
        <v>0</v>
      </c>
      <c r="P741" s="133" t="e">
        <f t="shared" si="295"/>
        <v>#REF!</v>
      </c>
      <c r="Q741" s="133">
        <f t="shared" si="295"/>
        <v>0</v>
      </c>
      <c r="R741" s="133">
        <f t="shared" si="295"/>
        <v>0</v>
      </c>
      <c r="S741" s="133">
        <f t="shared" si="295"/>
        <v>0</v>
      </c>
      <c r="T741" s="133">
        <f t="shared" si="295"/>
        <v>0</v>
      </c>
      <c r="U741" s="133">
        <f t="shared" si="295"/>
        <v>0</v>
      </c>
      <c r="V741" s="133">
        <f t="shared" si="295"/>
        <v>0</v>
      </c>
      <c r="W741" s="133">
        <f t="shared" si="295"/>
        <v>0</v>
      </c>
      <c r="X741" s="133">
        <f t="shared" si="295"/>
        <v>0</v>
      </c>
      <c r="Y741" s="133">
        <f t="shared" si="295"/>
        <v>0</v>
      </c>
      <c r="Z741" s="133">
        <f t="shared" si="295"/>
        <v>0</v>
      </c>
      <c r="AA741" s="133">
        <f t="shared" si="295"/>
        <v>0</v>
      </c>
      <c r="AB741" s="133">
        <f t="shared" si="295"/>
        <v>0</v>
      </c>
      <c r="AC741" s="133">
        <f t="shared" si="295"/>
        <v>0</v>
      </c>
      <c r="AD741" s="133">
        <f t="shared" si="295"/>
        <v>0</v>
      </c>
      <c r="AE741" s="133">
        <f t="shared" si="295"/>
        <v>0</v>
      </c>
      <c r="AF741" s="133">
        <f t="shared" si="295"/>
        <v>0</v>
      </c>
      <c r="AG741" s="133">
        <f t="shared" si="295"/>
        <v>0</v>
      </c>
      <c r="AH741" s="133">
        <f t="shared" si="295"/>
        <v>0</v>
      </c>
      <c r="AI741" s="93"/>
      <c r="AJ741" s="372"/>
      <c r="AK741" s="284" t="e">
        <f t="shared" si="288"/>
        <v>#REF!</v>
      </c>
      <c r="AL741" s="164" t="e">
        <f t="shared" si="292"/>
        <v>#REF!</v>
      </c>
      <c r="AM741" s="328" t="e">
        <f t="shared" si="282"/>
        <v>#REF!</v>
      </c>
      <c r="AN741" s="164"/>
      <c r="AO741" s="164"/>
      <c r="AP741" s="164"/>
      <c r="AQ741" s="164"/>
      <c r="AR741" s="164"/>
      <c r="AS741" s="164"/>
      <c r="AT741" s="80"/>
      <c r="AU741" s="111" t="e">
        <f t="shared" si="272"/>
        <v>#REF!</v>
      </c>
      <c r="AV741" s="112" t="e">
        <f t="shared" si="205"/>
        <v>#REF!</v>
      </c>
      <c r="AW741" s="96" t="e">
        <f t="shared" si="290"/>
        <v>#REF!</v>
      </c>
      <c r="AX741" s="118" t="e">
        <f t="shared" si="291"/>
        <v>#REF!</v>
      </c>
      <c r="AY741" s="152" t="e">
        <f t="shared" si="289"/>
        <v>#REF!</v>
      </c>
    </row>
    <row r="742" spans="1:51" s="80" customFormat="1">
      <c r="A742" s="337"/>
      <c r="B742" s="338"/>
      <c r="C742" s="339"/>
      <c r="D742" s="656" t="s">
        <v>14</v>
      </c>
      <c r="E742" s="657"/>
      <c r="F742" s="51" t="s">
        <v>131</v>
      </c>
      <c r="G742" s="87">
        <f>G743</f>
        <v>5400000</v>
      </c>
      <c r="H742" s="87" t="e">
        <f t="shared" ref="H742:P742" si="296">H743</f>
        <v>#REF!</v>
      </c>
      <c r="I742" s="87">
        <f t="shared" si="296"/>
        <v>0</v>
      </c>
      <c r="J742" s="87" t="e">
        <f t="shared" si="296"/>
        <v>#REF!</v>
      </c>
      <c r="K742" s="87">
        <f t="shared" si="296"/>
        <v>1800000</v>
      </c>
      <c r="L742" s="87">
        <f t="shared" si="296"/>
        <v>1800000</v>
      </c>
      <c r="M742" s="87">
        <f t="shared" si="296"/>
        <v>0</v>
      </c>
      <c r="N742" s="87">
        <f t="shared" si="296"/>
        <v>3600000</v>
      </c>
      <c r="O742" s="87">
        <f t="shared" si="296"/>
        <v>0</v>
      </c>
      <c r="P742" s="87">
        <f t="shared" si="296"/>
        <v>3600000</v>
      </c>
      <c r="Q742" s="102"/>
      <c r="R742" s="102"/>
      <c r="S742" s="102"/>
      <c r="T742" s="102"/>
      <c r="U742" s="102"/>
      <c r="V742" s="102"/>
      <c r="W742" s="102"/>
      <c r="X742" s="102"/>
      <c r="Y742" s="102"/>
      <c r="Z742" s="102"/>
      <c r="AA742" s="102"/>
      <c r="AB742" s="102"/>
      <c r="AC742" s="102"/>
      <c r="AD742" s="102"/>
      <c r="AE742" s="102"/>
      <c r="AF742" s="102"/>
      <c r="AG742" s="102"/>
      <c r="AH742" s="102"/>
      <c r="AI742" s="81"/>
      <c r="AJ742" s="372"/>
      <c r="AK742" s="284" t="e">
        <f t="shared" si="288"/>
        <v>#REF!</v>
      </c>
      <c r="AL742" s="164" t="e">
        <f t="shared" si="292"/>
        <v>#REF!</v>
      </c>
      <c r="AM742" s="328" t="e">
        <f t="shared" si="282"/>
        <v>#REF!</v>
      </c>
      <c r="AN742" s="164"/>
      <c r="AO742" s="164"/>
      <c r="AP742" s="164"/>
      <c r="AQ742" s="164"/>
      <c r="AR742" s="164"/>
      <c r="AS742" s="164"/>
      <c r="AU742" s="335" t="e">
        <f t="shared" si="272"/>
        <v>#REF!</v>
      </c>
      <c r="AV742" s="72" t="e">
        <f t="shared" si="205"/>
        <v>#REF!</v>
      </c>
      <c r="AW742" s="335">
        <f t="shared" si="290"/>
        <v>1800000</v>
      </c>
      <c r="AX742" s="336" t="e">
        <f t="shared" si="291"/>
        <v>#REF!</v>
      </c>
      <c r="AY742" s="152" t="e">
        <f t="shared" si="289"/>
        <v>#REF!</v>
      </c>
    </row>
    <row r="743" spans="1:51" s="80" customFormat="1">
      <c r="A743" s="337"/>
      <c r="B743" s="338"/>
      <c r="C743" s="339"/>
      <c r="D743" s="363"/>
      <c r="E743" s="88" t="s">
        <v>166</v>
      </c>
      <c r="F743" s="71" t="s">
        <v>167</v>
      </c>
      <c r="G743" s="87">
        <v>5400000</v>
      </c>
      <c r="H743" s="87" t="e">
        <f>#REF!</f>
        <v>#REF!</v>
      </c>
      <c r="I743" s="102"/>
      <c r="J743" s="102" t="e">
        <f>H743-I743</f>
        <v>#REF!</v>
      </c>
      <c r="K743" s="102">
        <v>1800000</v>
      </c>
      <c r="L743" s="102">
        <v>1800000</v>
      </c>
      <c r="M743" s="102">
        <f>K743-L743</f>
        <v>0</v>
      </c>
      <c r="N743" s="102">
        <f>G743-K743</f>
        <v>3600000</v>
      </c>
      <c r="O743" s="102"/>
      <c r="P743" s="102">
        <f>N743-O743</f>
        <v>3600000</v>
      </c>
      <c r="Q743" s="102"/>
      <c r="R743" s="102"/>
      <c r="S743" s="102"/>
      <c r="T743" s="102"/>
      <c r="U743" s="102"/>
      <c r="V743" s="102"/>
      <c r="W743" s="102"/>
      <c r="X743" s="102"/>
      <c r="Y743" s="102"/>
      <c r="Z743" s="102"/>
      <c r="AA743" s="102"/>
      <c r="AB743" s="102"/>
      <c r="AC743" s="102"/>
      <c r="AD743" s="102"/>
      <c r="AE743" s="102"/>
      <c r="AF743" s="102"/>
      <c r="AG743" s="102"/>
      <c r="AH743" s="102"/>
      <c r="AI743" s="81"/>
      <c r="AJ743" s="372"/>
      <c r="AK743" s="284" t="e">
        <f t="shared" si="288"/>
        <v>#REF!</v>
      </c>
      <c r="AL743" s="164" t="e">
        <f t="shared" si="292"/>
        <v>#REF!</v>
      </c>
      <c r="AM743" s="328" t="e">
        <f t="shared" si="282"/>
        <v>#REF!</v>
      </c>
      <c r="AN743" s="164"/>
      <c r="AO743" s="164"/>
      <c r="AP743" s="164"/>
      <c r="AQ743" s="164"/>
      <c r="AR743" s="164"/>
      <c r="AS743" s="164"/>
      <c r="AU743" s="335" t="e">
        <f t="shared" si="272"/>
        <v>#REF!</v>
      </c>
      <c r="AV743" s="72" t="e">
        <f t="shared" si="205"/>
        <v>#REF!</v>
      </c>
      <c r="AW743" s="335">
        <f t="shared" si="290"/>
        <v>1800000</v>
      </c>
      <c r="AX743" s="336" t="e">
        <f t="shared" si="291"/>
        <v>#REF!</v>
      </c>
      <c r="AY743" s="152" t="e">
        <f t="shared" si="289"/>
        <v>#REF!</v>
      </c>
    </row>
    <row r="744" spans="1:51" s="80" customFormat="1">
      <c r="A744" s="337"/>
      <c r="B744" s="338"/>
      <c r="C744" s="339"/>
      <c r="D744" s="656" t="s">
        <v>15</v>
      </c>
      <c r="E744" s="657"/>
      <c r="F744" s="51" t="s">
        <v>130</v>
      </c>
      <c r="G744" s="87" t="e">
        <f>SUM(G745:G751)</f>
        <v>#REF!</v>
      </c>
      <c r="H744" s="87" t="e">
        <f>SUM(H745:H751)</f>
        <v>#REF!</v>
      </c>
      <c r="I744" s="87" t="e">
        <f>SUM(I745:I751)</f>
        <v>#REF!</v>
      </c>
      <c r="J744" s="87" t="e">
        <f t="shared" ref="J744:P744" si="297">SUM(J745:J751)</f>
        <v>#REF!</v>
      </c>
      <c r="K744" s="87" t="e">
        <f t="shared" si="297"/>
        <v>#REF!</v>
      </c>
      <c r="L744" s="87" t="e">
        <f t="shared" si="297"/>
        <v>#REF!</v>
      </c>
      <c r="M744" s="87" t="e">
        <f t="shared" si="297"/>
        <v>#REF!</v>
      </c>
      <c r="N744" s="87" t="e">
        <f t="shared" si="297"/>
        <v>#REF!</v>
      </c>
      <c r="O744" s="87">
        <f t="shared" si="297"/>
        <v>0</v>
      </c>
      <c r="P744" s="87" t="e">
        <f t="shared" si="297"/>
        <v>#REF!</v>
      </c>
      <c r="Q744" s="102"/>
      <c r="R744" s="102"/>
      <c r="S744" s="102"/>
      <c r="T744" s="102"/>
      <c r="U744" s="102"/>
      <c r="V744" s="102"/>
      <c r="W744" s="102"/>
      <c r="X744" s="102"/>
      <c r="Y744" s="102"/>
      <c r="Z744" s="102"/>
      <c r="AA744" s="102"/>
      <c r="AB744" s="102"/>
      <c r="AC744" s="102"/>
      <c r="AD744" s="102"/>
      <c r="AE744" s="102"/>
      <c r="AF744" s="102"/>
      <c r="AG744" s="102"/>
      <c r="AH744" s="102"/>
      <c r="AI744" s="81"/>
      <c r="AJ744" s="372"/>
      <c r="AK744" s="284" t="e">
        <f t="shared" si="288"/>
        <v>#REF!</v>
      </c>
      <c r="AL744" s="164" t="e">
        <f t="shared" si="292"/>
        <v>#REF!</v>
      </c>
      <c r="AM744" s="328" t="e">
        <f t="shared" si="282"/>
        <v>#REF!</v>
      </c>
      <c r="AN744" s="164"/>
      <c r="AO744" s="164"/>
      <c r="AP744" s="164"/>
      <c r="AQ744" s="164"/>
      <c r="AR744" s="164"/>
      <c r="AS744" s="164"/>
      <c r="AU744" s="335" t="e">
        <f t="shared" si="272"/>
        <v>#REF!</v>
      </c>
      <c r="AV744" s="72" t="e">
        <f t="shared" si="205"/>
        <v>#REF!</v>
      </c>
      <c r="AW744" s="335" t="e">
        <f t="shared" si="290"/>
        <v>#REF!</v>
      </c>
      <c r="AX744" s="336" t="e">
        <f t="shared" si="291"/>
        <v>#REF!</v>
      </c>
      <c r="AY744" s="152" t="e">
        <f t="shared" si="289"/>
        <v>#REF!</v>
      </c>
    </row>
    <row r="745" spans="1:51" s="80" customFormat="1">
      <c r="A745" s="337"/>
      <c r="B745" s="338"/>
      <c r="C745" s="339"/>
      <c r="D745" s="406"/>
      <c r="E745" s="67" t="s">
        <v>55</v>
      </c>
      <c r="F745" s="71" t="s">
        <v>56</v>
      </c>
      <c r="G745" s="87">
        <v>5298700</v>
      </c>
      <c r="H745" s="87" t="e">
        <f>#REF!</f>
        <v>#REF!</v>
      </c>
      <c r="I745" s="102">
        <v>2800000</v>
      </c>
      <c r="J745" s="102" t="e">
        <f t="shared" ref="J745:J751" si="298">H745-I745</f>
        <v>#REF!</v>
      </c>
      <c r="K745" s="102">
        <v>1286280</v>
      </c>
      <c r="L745" s="102">
        <v>1286280</v>
      </c>
      <c r="M745" s="102">
        <f t="shared" ref="M745:M751" si="299">K745-L745</f>
        <v>0</v>
      </c>
      <c r="N745" s="102" t="e">
        <f>G745-H745-K745</f>
        <v>#REF!</v>
      </c>
      <c r="O745" s="102"/>
      <c r="P745" s="102" t="e">
        <f t="shared" ref="P745:P751" si="300">N745-O745</f>
        <v>#REF!</v>
      </c>
      <c r="Q745" s="102"/>
      <c r="R745" s="102"/>
      <c r="S745" s="102"/>
      <c r="T745" s="102"/>
      <c r="U745" s="102"/>
      <c r="V745" s="102"/>
      <c r="W745" s="102"/>
      <c r="X745" s="102"/>
      <c r="Y745" s="102"/>
      <c r="Z745" s="102"/>
      <c r="AA745" s="102"/>
      <c r="AB745" s="102"/>
      <c r="AC745" s="102"/>
      <c r="AD745" s="102"/>
      <c r="AE745" s="102"/>
      <c r="AF745" s="102"/>
      <c r="AG745" s="102"/>
      <c r="AH745" s="102"/>
      <c r="AI745" s="81"/>
      <c r="AJ745" s="372"/>
      <c r="AK745" s="284" t="e">
        <f t="shared" si="288"/>
        <v>#REF!</v>
      </c>
      <c r="AL745" s="164" t="e">
        <f t="shared" si="292"/>
        <v>#REF!</v>
      </c>
      <c r="AM745" s="328" t="e">
        <f t="shared" si="282"/>
        <v>#REF!</v>
      </c>
      <c r="AN745" s="164"/>
      <c r="AO745" s="164"/>
      <c r="AP745" s="164"/>
      <c r="AQ745" s="164"/>
      <c r="AR745" s="164"/>
      <c r="AS745" s="164"/>
      <c r="AU745" s="335" t="e">
        <f t="shared" si="272"/>
        <v>#REF!</v>
      </c>
      <c r="AV745" s="72" t="e">
        <f t="shared" si="205"/>
        <v>#REF!</v>
      </c>
      <c r="AW745" s="335">
        <f t="shared" si="290"/>
        <v>4086280</v>
      </c>
      <c r="AX745" s="336" t="e">
        <f t="shared" si="291"/>
        <v>#REF!</v>
      </c>
      <c r="AY745" s="152" t="e">
        <f t="shared" si="289"/>
        <v>#REF!</v>
      </c>
    </row>
    <row r="746" spans="1:51" s="80" customFormat="1">
      <c r="A746" s="337"/>
      <c r="B746" s="338"/>
      <c r="C746" s="339"/>
      <c r="D746" s="406"/>
      <c r="E746" s="88" t="s">
        <v>16</v>
      </c>
      <c r="F746" s="71" t="s">
        <v>19</v>
      </c>
      <c r="G746" s="87" t="e">
        <f>#REF!</f>
        <v>#REF!</v>
      </c>
      <c r="H746" s="87" t="e">
        <f>#REF!</f>
        <v>#REF!</v>
      </c>
      <c r="I746" s="102" t="e">
        <f>#REF!+150000</f>
        <v>#REF!</v>
      </c>
      <c r="J746" s="102" t="e">
        <f t="shared" si="298"/>
        <v>#REF!</v>
      </c>
      <c r="K746" s="102" t="e">
        <f>#REF!</f>
        <v>#REF!</v>
      </c>
      <c r="L746" s="102"/>
      <c r="M746" s="102" t="e">
        <f t="shared" si="299"/>
        <v>#REF!</v>
      </c>
      <c r="N746" s="102" t="e">
        <f>#REF!</f>
        <v>#REF!</v>
      </c>
      <c r="O746" s="102"/>
      <c r="P746" s="102" t="e">
        <f t="shared" si="300"/>
        <v>#REF!</v>
      </c>
      <c r="Q746" s="102"/>
      <c r="R746" s="102"/>
      <c r="S746" s="102"/>
      <c r="T746" s="102"/>
      <c r="U746" s="102"/>
      <c r="V746" s="102"/>
      <c r="W746" s="102"/>
      <c r="X746" s="102"/>
      <c r="Y746" s="102"/>
      <c r="Z746" s="102"/>
      <c r="AA746" s="102"/>
      <c r="AB746" s="102"/>
      <c r="AC746" s="102"/>
      <c r="AD746" s="102"/>
      <c r="AE746" s="102"/>
      <c r="AF746" s="102"/>
      <c r="AG746" s="102"/>
      <c r="AH746" s="102"/>
      <c r="AI746" s="81"/>
      <c r="AJ746" s="372"/>
      <c r="AK746" s="284" t="e">
        <f t="shared" si="288"/>
        <v>#REF!</v>
      </c>
      <c r="AL746" s="164" t="e">
        <f t="shared" si="292"/>
        <v>#REF!</v>
      </c>
      <c r="AM746" s="328" t="e">
        <f t="shared" si="282"/>
        <v>#REF!</v>
      </c>
      <c r="AN746" s="164"/>
      <c r="AO746" s="164"/>
      <c r="AP746" s="164"/>
      <c r="AQ746" s="164"/>
      <c r="AR746" s="164"/>
      <c r="AS746" s="164"/>
      <c r="AU746" s="335" t="e">
        <f t="shared" si="272"/>
        <v>#REF!</v>
      </c>
      <c r="AV746" s="72" t="e">
        <f t="shared" si="205"/>
        <v>#REF!</v>
      </c>
      <c r="AW746" s="335" t="e">
        <f t="shared" si="290"/>
        <v>#REF!</v>
      </c>
      <c r="AX746" s="336" t="e">
        <f t="shared" si="291"/>
        <v>#REF!</v>
      </c>
      <c r="AY746" s="152" t="e">
        <f t="shared" si="289"/>
        <v>#REF!</v>
      </c>
    </row>
    <row r="747" spans="1:51" s="80" customFormat="1">
      <c r="A747" s="337"/>
      <c r="B747" s="338"/>
      <c r="C747" s="339"/>
      <c r="D747" s="339"/>
      <c r="E747" s="384" t="s">
        <v>17</v>
      </c>
      <c r="F747" s="68" t="s">
        <v>18</v>
      </c>
      <c r="G747" s="87">
        <v>39200000</v>
      </c>
      <c r="H747" s="87" t="e">
        <f>#REF!</f>
        <v>#REF!</v>
      </c>
      <c r="I747" s="102" t="e">
        <f>#REF!</f>
        <v>#REF!</v>
      </c>
      <c r="J747" s="102" t="e">
        <f t="shared" si="298"/>
        <v>#REF!</v>
      </c>
      <c r="K747" s="102">
        <v>15400000</v>
      </c>
      <c r="L747" s="102">
        <v>15400000</v>
      </c>
      <c r="M747" s="102">
        <f>K747-L747</f>
        <v>0</v>
      </c>
      <c r="N747" s="102" t="e">
        <f>G747-H747-K747</f>
        <v>#REF!</v>
      </c>
      <c r="O747" s="102"/>
      <c r="P747" s="102" t="e">
        <f t="shared" si="300"/>
        <v>#REF!</v>
      </c>
      <c r="Q747" s="102"/>
      <c r="R747" s="102"/>
      <c r="S747" s="102"/>
      <c r="T747" s="102"/>
      <c r="U747" s="102"/>
      <c r="V747" s="102"/>
      <c r="W747" s="102"/>
      <c r="X747" s="102"/>
      <c r="Y747" s="102"/>
      <c r="Z747" s="102"/>
      <c r="AA747" s="102"/>
      <c r="AB747" s="102"/>
      <c r="AC747" s="102"/>
      <c r="AD747" s="102"/>
      <c r="AE747" s="102"/>
      <c r="AF747" s="102"/>
      <c r="AG747" s="102"/>
      <c r="AH747" s="102"/>
      <c r="AI747" s="81"/>
      <c r="AJ747" s="372"/>
      <c r="AK747" s="284" t="e">
        <f t="shared" si="288"/>
        <v>#REF!</v>
      </c>
      <c r="AL747" s="164" t="e">
        <f t="shared" si="292"/>
        <v>#REF!</v>
      </c>
      <c r="AM747" s="328" t="e">
        <f t="shared" si="282"/>
        <v>#REF!</v>
      </c>
      <c r="AN747" s="164"/>
      <c r="AO747" s="164"/>
      <c r="AP747" s="164"/>
      <c r="AQ747" s="164"/>
      <c r="AR747" s="164"/>
      <c r="AS747" s="164"/>
      <c r="AU747" s="335" t="e">
        <f t="shared" si="272"/>
        <v>#REF!</v>
      </c>
      <c r="AV747" s="72" t="e">
        <f t="shared" si="205"/>
        <v>#REF!</v>
      </c>
      <c r="AW747" s="335" t="e">
        <f t="shared" si="290"/>
        <v>#REF!</v>
      </c>
      <c r="AX747" s="336" t="e">
        <f t="shared" si="291"/>
        <v>#REF!</v>
      </c>
      <c r="AY747" s="152" t="e">
        <f t="shared" si="289"/>
        <v>#REF!</v>
      </c>
    </row>
    <row r="748" spans="1:51" s="80" customFormat="1">
      <c r="A748" s="337"/>
      <c r="B748" s="338"/>
      <c r="C748" s="339"/>
      <c r="D748" s="339"/>
      <c r="E748" s="384" t="s">
        <v>59</v>
      </c>
      <c r="F748" s="79" t="s">
        <v>60</v>
      </c>
      <c r="G748" s="87">
        <v>2000000</v>
      </c>
      <c r="H748" s="87">
        <v>1000000</v>
      </c>
      <c r="I748" s="102" t="e">
        <f>#REF!+160875</f>
        <v>#REF!</v>
      </c>
      <c r="J748" s="102" t="e">
        <f t="shared" si="298"/>
        <v>#REF!</v>
      </c>
      <c r="K748" s="102">
        <v>0</v>
      </c>
      <c r="L748" s="102"/>
      <c r="M748" s="102">
        <f t="shared" si="299"/>
        <v>0</v>
      </c>
      <c r="N748" s="102">
        <v>1000000</v>
      </c>
      <c r="O748" s="102"/>
      <c r="P748" s="102">
        <f t="shared" si="300"/>
        <v>1000000</v>
      </c>
      <c r="Q748" s="102"/>
      <c r="R748" s="102"/>
      <c r="S748" s="102"/>
      <c r="T748" s="102"/>
      <c r="U748" s="102"/>
      <c r="V748" s="102"/>
      <c r="W748" s="102"/>
      <c r="X748" s="102"/>
      <c r="Y748" s="102"/>
      <c r="Z748" s="102"/>
      <c r="AA748" s="102"/>
      <c r="AB748" s="102"/>
      <c r="AC748" s="102"/>
      <c r="AD748" s="102"/>
      <c r="AE748" s="102"/>
      <c r="AF748" s="102"/>
      <c r="AG748" s="102"/>
      <c r="AH748" s="102"/>
      <c r="AI748" s="81"/>
      <c r="AJ748" s="372"/>
      <c r="AK748" s="284">
        <f t="shared" si="288"/>
        <v>2000000</v>
      </c>
      <c r="AL748" s="164" t="b">
        <f t="shared" si="292"/>
        <v>1</v>
      </c>
      <c r="AM748" s="328">
        <f t="shared" si="282"/>
        <v>0</v>
      </c>
      <c r="AN748" s="164"/>
      <c r="AO748" s="164"/>
      <c r="AP748" s="164"/>
      <c r="AQ748" s="164"/>
      <c r="AR748" s="164"/>
      <c r="AS748" s="164"/>
      <c r="AU748" s="335" t="e">
        <f t="shared" si="272"/>
        <v>#REF!</v>
      </c>
      <c r="AV748" s="72" t="e">
        <f t="shared" si="205"/>
        <v>#REF!</v>
      </c>
      <c r="AW748" s="335" t="e">
        <f t="shared" si="290"/>
        <v>#REF!</v>
      </c>
      <c r="AX748" s="336">
        <f t="shared" si="291"/>
        <v>2000000</v>
      </c>
      <c r="AY748" s="152" t="b">
        <f t="shared" si="289"/>
        <v>1</v>
      </c>
    </row>
    <row r="749" spans="1:51" s="80" customFormat="1">
      <c r="A749" s="337"/>
      <c r="B749" s="338"/>
      <c r="C749" s="339"/>
      <c r="D749" s="339"/>
      <c r="E749" s="88" t="s">
        <v>125</v>
      </c>
      <c r="F749" s="71" t="s">
        <v>126</v>
      </c>
      <c r="G749" s="87">
        <v>2430000</v>
      </c>
      <c r="H749" s="87" t="e">
        <f>#REF!</f>
        <v>#REF!</v>
      </c>
      <c r="I749" s="102"/>
      <c r="J749" s="102" t="e">
        <f t="shared" si="298"/>
        <v>#REF!</v>
      </c>
      <c r="K749" s="102">
        <v>0</v>
      </c>
      <c r="L749" s="102"/>
      <c r="M749" s="102">
        <f t="shared" si="299"/>
        <v>0</v>
      </c>
      <c r="N749" s="102">
        <v>2430000</v>
      </c>
      <c r="O749" s="102"/>
      <c r="P749" s="102">
        <f t="shared" si="300"/>
        <v>2430000</v>
      </c>
      <c r="Q749" s="102"/>
      <c r="R749" s="102"/>
      <c r="S749" s="102"/>
      <c r="T749" s="102"/>
      <c r="U749" s="102"/>
      <c r="V749" s="102"/>
      <c r="W749" s="102"/>
      <c r="X749" s="102"/>
      <c r="Y749" s="102"/>
      <c r="Z749" s="102"/>
      <c r="AA749" s="102"/>
      <c r="AB749" s="102"/>
      <c r="AC749" s="102"/>
      <c r="AD749" s="102"/>
      <c r="AE749" s="102"/>
      <c r="AF749" s="102"/>
      <c r="AG749" s="102"/>
      <c r="AH749" s="102"/>
      <c r="AI749" s="81"/>
      <c r="AJ749" s="372"/>
      <c r="AK749" s="284" t="e">
        <f t="shared" si="288"/>
        <v>#REF!</v>
      </c>
      <c r="AL749" s="164" t="e">
        <f t="shared" si="292"/>
        <v>#REF!</v>
      </c>
      <c r="AM749" s="328" t="e">
        <f t="shared" si="282"/>
        <v>#REF!</v>
      </c>
      <c r="AN749" s="164"/>
      <c r="AO749" s="164"/>
      <c r="AP749" s="164"/>
      <c r="AQ749" s="164"/>
      <c r="AR749" s="164"/>
      <c r="AS749" s="164"/>
      <c r="AU749" s="335" t="e">
        <f t="shared" si="272"/>
        <v>#REF!</v>
      </c>
      <c r="AV749" s="72" t="e">
        <f t="shared" si="205"/>
        <v>#REF!</v>
      </c>
      <c r="AW749" s="335">
        <f t="shared" si="290"/>
        <v>0</v>
      </c>
      <c r="AX749" s="336" t="e">
        <f t="shared" si="291"/>
        <v>#REF!</v>
      </c>
      <c r="AY749" s="152" t="e">
        <f t="shared" si="289"/>
        <v>#REF!</v>
      </c>
    </row>
    <row r="750" spans="1:51" s="80" customFormat="1">
      <c r="A750" s="337"/>
      <c r="B750" s="338"/>
      <c r="C750" s="339"/>
      <c r="D750" s="339"/>
      <c r="E750" s="88" t="s">
        <v>61</v>
      </c>
      <c r="F750" s="71" t="s">
        <v>62</v>
      </c>
      <c r="G750" s="87">
        <v>12375900</v>
      </c>
      <c r="H750" s="87" t="e">
        <f>#REF!</f>
        <v>#REF!</v>
      </c>
      <c r="I750" s="102" t="e">
        <f>#REF!</f>
        <v>#REF!</v>
      </c>
      <c r="J750" s="102" t="e">
        <f t="shared" si="298"/>
        <v>#REF!</v>
      </c>
      <c r="K750" s="102">
        <v>3325000</v>
      </c>
      <c r="L750" s="102" t="e">
        <f>#REF!+1575000</f>
        <v>#REF!</v>
      </c>
      <c r="M750" s="102" t="e">
        <f t="shared" si="299"/>
        <v>#REF!</v>
      </c>
      <c r="N750" s="102" t="e">
        <f>G750-H750-K750</f>
        <v>#REF!</v>
      </c>
      <c r="O750" s="102"/>
      <c r="P750" s="102" t="e">
        <f t="shared" si="300"/>
        <v>#REF!</v>
      </c>
      <c r="Q750" s="102"/>
      <c r="R750" s="102"/>
      <c r="S750" s="102"/>
      <c r="T750" s="102"/>
      <c r="U750" s="102"/>
      <c r="V750" s="102"/>
      <c r="W750" s="102"/>
      <c r="X750" s="102"/>
      <c r="Y750" s="102"/>
      <c r="Z750" s="102"/>
      <c r="AA750" s="102"/>
      <c r="AB750" s="102"/>
      <c r="AC750" s="102"/>
      <c r="AD750" s="102"/>
      <c r="AE750" s="102"/>
      <c r="AF750" s="102"/>
      <c r="AG750" s="102"/>
      <c r="AH750" s="102"/>
      <c r="AI750" s="81"/>
      <c r="AJ750" s="372"/>
      <c r="AK750" s="284" t="e">
        <f t="shared" si="288"/>
        <v>#REF!</v>
      </c>
      <c r="AL750" s="164" t="e">
        <f t="shared" si="292"/>
        <v>#REF!</v>
      </c>
      <c r="AM750" s="328" t="e">
        <f t="shared" si="282"/>
        <v>#REF!</v>
      </c>
      <c r="AN750" s="164"/>
      <c r="AO750" s="164"/>
      <c r="AP750" s="164"/>
      <c r="AQ750" s="164"/>
      <c r="AR750" s="164"/>
      <c r="AS750" s="164"/>
      <c r="AU750" s="335" t="e">
        <f t="shared" si="272"/>
        <v>#REF!</v>
      </c>
      <c r="AV750" s="72" t="e">
        <f t="shared" ref="AV750:AV927" si="301">G750=AU750</f>
        <v>#REF!</v>
      </c>
      <c r="AW750" s="335" t="e">
        <f t="shared" si="290"/>
        <v>#REF!</v>
      </c>
      <c r="AX750" s="336" t="e">
        <f t="shared" si="291"/>
        <v>#REF!</v>
      </c>
      <c r="AY750" s="152" t="e">
        <f t="shared" si="289"/>
        <v>#REF!</v>
      </c>
    </row>
    <row r="751" spans="1:51" s="80" customFormat="1">
      <c r="A751" s="337"/>
      <c r="B751" s="338"/>
      <c r="C751" s="339"/>
      <c r="D751" s="339"/>
      <c r="E751" s="88" t="s">
        <v>20</v>
      </c>
      <c r="F751" s="71" t="s">
        <v>21</v>
      </c>
      <c r="G751" s="87">
        <v>4650400</v>
      </c>
      <c r="H751" s="87" t="e">
        <f>#REF!</f>
        <v>#REF!</v>
      </c>
      <c r="I751" s="102">
        <v>1500000</v>
      </c>
      <c r="J751" s="102" t="e">
        <f t="shared" si="298"/>
        <v>#REF!</v>
      </c>
      <c r="K751" s="102">
        <v>1218900</v>
      </c>
      <c r="L751" s="102">
        <v>1218900</v>
      </c>
      <c r="M751" s="102">
        <f t="shared" si="299"/>
        <v>0</v>
      </c>
      <c r="N751" s="102" t="e">
        <f>G751-H751-K751</f>
        <v>#REF!</v>
      </c>
      <c r="O751" s="102"/>
      <c r="P751" s="102" t="e">
        <f t="shared" si="300"/>
        <v>#REF!</v>
      </c>
      <c r="Q751" s="102"/>
      <c r="R751" s="102"/>
      <c r="S751" s="102"/>
      <c r="T751" s="102"/>
      <c r="U751" s="102"/>
      <c r="V751" s="102"/>
      <c r="W751" s="102"/>
      <c r="X751" s="102"/>
      <c r="Y751" s="102"/>
      <c r="Z751" s="102"/>
      <c r="AA751" s="102"/>
      <c r="AB751" s="102"/>
      <c r="AC751" s="102"/>
      <c r="AD751" s="102"/>
      <c r="AE751" s="102"/>
      <c r="AF751" s="102"/>
      <c r="AG751" s="102"/>
      <c r="AH751" s="102"/>
      <c r="AI751" s="81"/>
      <c r="AJ751" s="372"/>
      <c r="AK751" s="284" t="e">
        <f t="shared" si="288"/>
        <v>#REF!</v>
      </c>
      <c r="AL751" s="164" t="e">
        <f t="shared" si="292"/>
        <v>#REF!</v>
      </c>
      <c r="AM751" s="328" t="e">
        <f t="shared" si="282"/>
        <v>#REF!</v>
      </c>
      <c r="AN751" s="164"/>
      <c r="AO751" s="164"/>
      <c r="AP751" s="164"/>
      <c r="AQ751" s="164"/>
      <c r="AR751" s="164"/>
      <c r="AS751" s="164"/>
      <c r="AU751" s="335" t="e">
        <f t="shared" si="272"/>
        <v>#REF!</v>
      </c>
      <c r="AV751" s="72" t="e">
        <f t="shared" si="301"/>
        <v>#REF!</v>
      </c>
      <c r="AW751" s="335">
        <f t="shared" si="290"/>
        <v>2718900</v>
      </c>
      <c r="AX751" s="336" t="e">
        <f t="shared" si="291"/>
        <v>#REF!</v>
      </c>
      <c r="AY751" s="152" t="e">
        <f t="shared" si="289"/>
        <v>#REF!</v>
      </c>
    </row>
    <row r="752" spans="1:51" s="80" customFormat="1">
      <c r="A752" s="337"/>
      <c r="B752" s="338"/>
      <c r="C752" s="339"/>
      <c r="D752" s="339"/>
      <c r="E752" s="88"/>
      <c r="F752" s="71"/>
      <c r="G752" s="87"/>
      <c r="H752" s="87"/>
      <c r="I752" s="102"/>
      <c r="J752" s="102"/>
      <c r="K752" s="102"/>
      <c r="L752" s="102"/>
      <c r="M752" s="102"/>
      <c r="N752" s="102"/>
      <c r="O752" s="102"/>
      <c r="P752" s="102"/>
      <c r="Q752" s="102"/>
      <c r="R752" s="102"/>
      <c r="S752" s="102"/>
      <c r="T752" s="102"/>
      <c r="U752" s="102"/>
      <c r="V752" s="102"/>
      <c r="W752" s="102"/>
      <c r="X752" s="102"/>
      <c r="Y752" s="102"/>
      <c r="Z752" s="102"/>
      <c r="AA752" s="102"/>
      <c r="AB752" s="102"/>
      <c r="AC752" s="102"/>
      <c r="AD752" s="102"/>
      <c r="AE752" s="102"/>
      <c r="AF752" s="102"/>
      <c r="AG752" s="102"/>
      <c r="AH752" s="102"/>
      <c r="AI752" s="81"/>
      <c r="AJ752" s="372"/>
      <c r="AK752" s="284"/>
      <c r="AL752" s="164"/>
      <c r="AM752" s="328"/>
      <c r="AN752" s="164"/>
      <c r="AO752" s="164"/>
      <c r="AP752" s="164"/>
      <c r="AQ752" s="164"/>
      <c r="AR752" s="164"/>
      <c r="AS752" s="164"/>
      <c r="AU752" s="335"/>
      <c r="AV752" s="72"/>
      <c r="AW752" s="335"/>
      <c r="AX752" s="336"/>
      <c r="AY752" s="152"/>
    </row>
    <row r="753" spans="1:51" s="80" customFormat="1">
      <c r="A753" s="337"/>
      <c r="B753" s="338"/>
      <c r="C753" s="339"/>
      <c r="D753" s="339"/>
      <c r="E753" s="88"/>
      <c r="F753" s="71"/>
      <c r="G753" s="87"/>
      <c r="H753" s="87"/>
      <c r="I753" s="102"/>
      <c r="J753" s="102"/>
      <c r="K753" s="102"/>
      <c r="L753" s="102"/>
      <c r="M753" s="102"/>
      <c r="N753" s="102"/>
      <c r="O753" s="102"/>
      <c r="P753" s="102"/>
      <c r="Q753" s="102"/>
      <c r="R753" s="102"/>
      <c r="S753" s="102"/>
      <c r="T753" s="102"/>
      <c r="U753" s="102"/>
      <c r="V753" s="102"/>
      <c r="W753" s="102"/>
      <c r="X753" s="102"/>
      <c r="Y753" s="102"/>
      <c r="Z753" s="102"/>
      <c r="AA753" s="102"/>
      <c r="AB753" s="102"/>
      <c r="AC753" s="102"/>
      <c r="AD753" s="102"/>
      <c r="AE753" s="102"/>
      <c r="AF753" s="102"/>
      <c r="AG753" s="102"/>
      <c r="AH753" s="102"/>
      <c r="AI753" s="81"/>
      <c r="AJ753" s="372"/>
      <c r="AK753" s="284"/>
      <c r="AL753" s="164"/>
      <c r="AM753" s="328"/>
      <c r="AN753" s="164"/>
      <c r="AO753" s="164"/>
      <c r="AP753" s="164"/>
      <c r="AQ753" s="164"/>
      <c r="AR753" s="164"/>
      <c r="AS753" s="164"/>
      <c r="AU753" s="335"/>
      <c r="AV753" s="72"/>
      <c r="AW753" s="335"/>
      <c r="AX753" s="336"/>
      <c r="AY753" s="152"/>
    </row>
    <row r="754" spans="1:51" s="80" customFormat="1">
      <c r="A754" s="337"/>
      <c r="B754" s="338"/>
      <c r="C754" s="339"/>
      <c r="D754" s="339"/>
      <c r="E754" s="88"/>
      <c r="F754" s="71"/>
      <c r="G754" s="87"/>
      <c r="H754" s="87"/>
      <c r="I754" s="102"/>
      <c r="J754" s="102"/>
      <c r="K754" s="102"/>
      <c r="L754" s="102"/>
      <c r="M754" s="102"/>
      <c r="N754" s="102"/>
      <c r="O754" s="102"/>
      <c r="P754" s="102"/>
      <c r="Q754" s="102"/>
      <c r="R754" s="102"/>
      <c r="S754" s="102"/>
      <c r="T754" s="102"/>
      <c r="U754" s="102"/>
      <c r="V754" s="102"/>
      <c r="W754" s="102"/>
      <c r="X754" s="102"/>
      <c r="Y754" s="102"/>
      <c r="Z754" s="102"/>
      <c r="AA754" s="102"/>
      <c r="AB754" s="102"/>
      <c r="AC754" s="102"/>
      <c r="AD754" s="102"/>
      <c r="AE754" s="102"/>
      <c r="AF754" s="102"/>
      <c r="AG754" s="102"/>
      <c r="AH754" s="102"/>
      <c r="AI754" s="81"/>
      <c r="AJ754" s="372"/>
      <c r="AK754" s="284"/>
      <c r="AL754" s="164"/>
      <c r="AM754" s="328"/>
      <c r="AN754" s="164"/>
      <c r="AO754" s="164"/>
      <c r="AP754" s="164"/>
      <c r="AQ754" s="164"/>
      <c r="AR754" s="164"/>
      <c r="AS754" s="164"/>
      <c r="AU754" s="335"/>
      <c r="AV754" s="72"/>
      <c r="AW754" s="335"/>
      <c r="AX754" s="336"/>
      <c r="AY754" s="152"/>
    </row>
    <row r="755" spans="1:51" s="80" customFormat="1">
      <c r="A755" s="337"/>
      <c r="B755" s="338"/>
      <c r="C755" s="339"/>
      <c r="D755" s="339"/>
      <c r="E755" s="88"/>
      <c r="F755" s="71"/>
      <c r="G755" s="87"/>
      <c r="H755" s="87"/>
      <c r="I755" s="102"/>
      <c r="J755" s="102"/>
      <c r="K755" s="102"/>
      <c r="L755" s="102"/>
      <c r="M755" s="102"/>
      <c r="N755" s="102"/>
      <c r="O755" s="102"/>
      <c r="P755" s="102"/>
      <c r="Q755" s="102"/>
      <c r="R755" s="102"/>
      <c r="S755" s="102"/>
      <c r="T755" s="102"/>
      <c r="U755" s="102"/>
      <c r="V755" s="102"/>
      <c r="W755" s="102"/>
      <c r="X755" s="102"/>
      <c r="Y755" s="102"/>
      <c r="Z755" s="102"/>
      <c r="AA755" s="102"/>
      <c r="AB755" s="102"/>
      <c r="AC755" s="102"/>
      <c r="AD755" s="102"/>
      <c r="AE755" s="102"/>
      <c r="AF755" s="102"/>
      <c r="AG755" s="102"/>
      <c r="AH755" s="102"/>
      <c r="AI755" s="81"/>
      <c r="AJ755" s="372"/>
      <c r="AK755" s="284"/>
      <c r="AL755" s="164"/>
      <c r="AM755" s="328"/>
      <c r="AN755" s="164"/>
      <c r="AO755" s="164"/>
      <c r="AP755" s="164"/>
      <c r="AQ755" s="164"/>
      <c r="AR755" s="164"/>
      <c r="AS755" s="164"/>
      <c r="AU755" s="335"/>
      <c r="AV755" s="72"/>
      <c r="AW755" s="335"/>
      <c r="AX755" s="336"/>
      <c r="AY755" s="152"/>
    </row>
    <row r="756" spans="1:51" s="80" customFormat="1">
      <c r="A756" s="386"/>
      <c r="B756" s="160"/>
      <c r="C756" s="160"/>
      <c r="D756" s="160"/>
      <c r="E756" s="177"/>
      <c r="F756" s="177"/>
      <c r="G756" s="172"/>
      <c r="H756" s="172"/>
      <c r="I756" s="161"/>
      <c r="J756" s="161"/>
      <c r="K756" s="161"/>
      <c r="L756" s="161"/>
      <c r="M756" s="161"/>
      <c r="N756" s="161"/>
      <c r="O756" s="161"/>
      <c r="P756" s="161"/>
      <c r="Q756" s="161"/>
      <c r="R756" s="161"/>
      <c r="S756" s="161"/>
      <c r="T756" s="161"/>
      <c r="U756" s="161"/>
      <c r="V756" s="161"/>
      <c r="W756" s="161"/>
      <c r="X756" s="161"/>
      <c r="Y756" s="161"/>
      <c r="Z756" s="161"/>
      <c r="AA756" s="161"/>
      <c r="AB756" s="161"/>
      <c r="AC756" s="385"/>
      <c r="AD756" s="102"/>
      <c r="AE756" s="389"/>
      <c r="AF756" s="161"/>
      <c r="AG756" s="161"/>
      <c r="AH756" s="161"/>
      <c r="AI756" s="160"/>
      <c r="AJ756" s="372"/>
      <c r="AK756" s="284"/>
      <c r="AL756" s="164"/>
      <c r="AM756" s="328"/>
      <c r="AN756" s="164"/>
      <c r="AO756" s="164"/>
      <c r="AP756" s="164"/>
      <c r="AQ756" s="164"/>
      <c r="AR756" s="164"/>
      <c r="AS756" s="164"/>
      <c r="AU756" s="335"/>
      <c r="AV756" s="72"/>
      <c r="AW756" s="335"/>
      <c r="AX756" s="336"/>
      <c r="AY756" s="152"/>
    </row>
    <row r="757" spans="1:51" s="80" customFormat="1">
      <c r="A757" s="387"/>
      <c r="B757" s="164"/>
      <c r="C757" s="164"/>
      <c r="D757" s="164"/>
      <c r="E757" s="232"/>
      <c r="F757" s="232"/>
      <c r="G757" s="173"/>
      <c r="H757" s="173"/>
      <c r="I757" s="165"/>
      <c r="J757" s="165"/>
      <c r="K757" s="165"/>
      <c r="L757" s="165"/>
      <c r="M757" s="165"/>
      <c r="N757" s="165"/>
      <c r="O757" s="165"/>
      <c r="P757" s="165"/>
      <c r="Q757" s="165"/>
      <c r="R757" s="165"/>
      <c r="S757" s="165"/>
      <c r="T757" s="165"/>
      <c r="U757" s="165"/>
      <c r="V757" s="165"/>
      <c r="W757" s="165"/>
      <c r="X757" s="165"/>
      <c r="Y757" s="165"/>
      <c r="Z757" s="165"/>
      <c r="AA757" s="165"/>
      <c r="AB757" s="165"/>
      <c r="AC757" s="385"/>
      <c r="AD757" s="102"/>
      <c r="AE757" s="389"/>
      <c r="AF757" s="165"/>
      <c r="AG757" s="165"/>
      <c r="AH757" s="165"/>
      <c r="AI757" s="164"/>
      <c r="AJ757" s="372"/>
      <c r="AK757" s="284"/>
      <c r="AL757" s="164"/>
      <c r="AM757" s="328"/>
      <c r="AN757" s="164"/>
      <c r="AO757" s="164"/>
      <c r="AP757" s="164"/>
      <c r="AQ757" s="164"/>
      <c r="AR757" s="164"/>
      <c r="AS757" s="164"/>
      <c r="AU757" s="335"/>
      <c r="AV757" s="72"/>
      <c r="AW757" s="335"/>
      <c r="AX757" s="336"/>
      <c r="AY757" s="152"/>
    </row>
    <row r="758" spans="1:51" s="80" customFormat="1">
      <c r="A758" s="387"/>
      <c r="B758" s="164"/>
      <c r="C758" s="164"/>
      <c r="D758" s="164"/>
      <c r="E758" s="232"/>
      <c r="F758" s="232"/>
      <c r="G758" s="173"/>
      <c r="H758" s="173"/>
      <c r="I758" s="165"/>
      <c r="J758" s="165"/>
      <c r="K758" s="165"/>
      <c r="L758" s="165"/>
      <c r="M758" s="165"/>
      <c r="N758" s="165"/>
      <c r="O758" s="165"/>
      <c r="P758" s="165"/>
      <c r="Q758" s="165"/>
      <c r="R758" s="165"/>
      <c r="S758" s="165"/>
      <c r="T758" s="165"/>
      <c r="U758" s="165"/>
      <c r="V758" s="165"/>
      <c r="W758" s="165"/>
      <c r="X758" s="165"/>
      <c r="Y758" s="165"/>
      <c r="Z758" s="165"/>
      <c r="AA758" s="165"/>
      <c r="AB758" s="165"/>
      <c r="AC758" s="385"/>
      <c r="AD758" s="102"/>
      <c r="AE758" s="389"/>
      <c r="AF758" s="165"/>
      <c r="AG758" s="165"/>
      <c r="AH758" s="165"/>
      <c r="AI758" s="164"/>
      <c r="AJ758" s="372"/>
      <c r="AK758" s="284"/>
      <c r="AL758" s="164"/>
      <c r="AM758" s="328"/>
      <c r="AN758" s="164"/>
      <c r="AO758" s="164"/>
      <c r="AP758" s="164"/>
      <c r="AQ758" s="164"/>
      <c r="AR758" s="164"/>
      <c r="AS758" s="164"/>
      <c r="AU758" s="335"/>
      <c r="AV758" s="72"/>
      <c r="AW758" s="335"/>
      <c r="AX758" s="336"/>
      <c r="AY758" s="152"/>
    </row>
    <row r="759" spans="1:51" s="80" customFormat="1">
      <c r="A759" s="387"/>
      <c r="B759" s="164"/>
      <c r="C759" s="164"/>
      <c r="D759" s="164"/>
      <c r="E759" s="232"/>
      <c r="F759" s="232"/>
      <c r="G759" s="173"/>
      <c r="H759" s="173"/>
      <c r="I759" s="165"/>
      <c r="J759" s="165"/>
      <c r="K759" s="165"/>
      <c r="L759" s="165"/>
      <c r="M759" s="165"/>
      <c r="N759" s="165"/>
      <c r="O759" s="165"/>
      <c r="P759" s="165"/>
      <c r="Q759" s="165"/>
      <c r="R759" s="165"/>
      <c r="S759" s="165"/>
      <c r="T759" s="165"/>
      <c r="U759" s="165"/>
      <c r="V759" s="165"/>
      <c r="W759" s="165"/>
      <c r="X759" s="165"/>
      <c r="Y759" s="165"/>
      <c r="Z759" s="165"/>
      <c r="AA759" s="165"/>
      <c r="AB759" s="165"/>
      <c r="AC759" s="385"/>
      <c r="AD759" s="102"/>
      <c r="AE759" s="389"/>
      <c r="AF759" s="165"/>
      <c r="AG759" s="165"/>
      <c r="AH759" s="165"/>
      <c r="AI759" s="164"/>
      <c r="AJ759" s="372"/>
      <c r="AK759" s="284"/>
      <c r="AL759" s="164"/>
      <c r="AM759" s="328"/>
      <c r="AN759" s="164"/>
      <c r="AO759" s="164"/>
      <c r="AP759" s="164"/>
      <c r="AQ759" s="164"/>
      <c r="AR759" s="164"/>
      <c r="AS759" s="164"/>
      <c r="AU759" s="335"/>
      <c r="AV759" s="72"/>
      <c r="AW759" s="335"/>
      <c r="AX759" s="336"/>
      <c r="AY759" s="152"/>
    </row>
    <row r="760" spans="1:51" s="80" customFormat="1">
      <c r="A760" s="387"/>
      <c r="B760" s="164"/>
      <c r="C760" s="164"/>
      <c r="D760" s="164"/>
      <c r="E760" s="232"/>
      <c r="F760" s="232"/>
      <c r="G760" s="173"/>
      <c r="H760" s="173"/>
      <c r="I760" s="165"/>
      <c r="J760" s="165"/>
      <c r="K760" s="165"/>
      <c r="L760" s="165"/>
      <c r="M760" s="165"/>
      <c r="N760" s="165"/>
      <c r="O760" s="165"/>
      <c r="P760" s="165"/>
      <c r="Q760" s="165"/>
      <c r="R760" s="165"/>
      <c r="S760" s="165"/>
      <c r="T760" s="165"/>
      <c r="U760" s="165"/>
      <c r="V760" s="165"/>
      <c r="W760" s="165"/>
      <c r="X760" s="165"/>
      <c r="Y760" s="165"/>
      <c r="Z760" s="165"/>
      <c r="AA760" s="165"/>
      <c r="AB760" s="165"/>
      <c r="AC760" s="385"/>
      <c r="AD760" s="102"/>
      <c r="AE760" s="389"/>
      <c r="AF760" s="165"/>
      <c r="AG760" s="165"/>
      <c r="AH760" s="165"/>
      <c r="AI760" s="164"/>
      <c r="AJ760" s="372"/>
      <c r="AK760" s="284"/>
      <c r="AL760" s="164"/>
      <c r="AM760" s="328"/>
      <c r="AN760" s="164"/>
      <c r="AO760" s="164"/>
      <c r="AP760" s="164"/>
      <c r="AQ760" s="164"/>
      <c r="AR760" s="164"/>
      <c r="AS760" s="164"/>
      <c r="AU760" s="335"/>
      <c r="AV760" s="72"/>
      <c r="AW760" s="335"/>
      <c r="AX760" s="336"/>
      <c r="AY760" s="152"/>
    </row>
    <row r="761" spans="1:51" s="80" customFormat="1">
      <c r="A761" s="387"/>
      <c r="B761" s="164"/>
      <c r="C761" s="164"/>
      <c r="D761" s="164"/>
      <c r="E761" s="232"/>
      <c r="F761" s="232"/>
      <c r="G761" s="173"/>
      <c r="H761" s="173"/>
      <c r="I761" s="165"/>
      <c r="J761" s="165"/>
      <c r="K761" s="165"/>
      <c r="L761" s="165"/>
      <c r="M761" s="165"/>
      <c r="N761" s="165"/>
      <c r="O761" s="165"/>
      <c r="P761" s="165"/>
      <c r="Q761" s="165"/>
      <c r="R761" s="165"/>
      <c r="S761" s="165"/>
      <c r="T761" s="165"/>
      <c r="U761" s="165"/>
      <c r="V761" s="165"/>
      <c r="W761" s="165"/>
      <c r="X761" s="165"/>
      <c r="Y761" s="165"/>
      <c r="Z761" s="165"/>
      <c r="AA761" s="165"/>
      <c r="AB761" s="165"/>
      <c r="AC761" s="385"/>
      <c r="AD761" s="102"/>
      <c r="AE761" s="389"/>
      <c r="AF761" s="165"/>
      <c r="AG761" s="165"/>
      <c r="AH761" s="165"/>
      <c r="AI761" s="164"/>
      <c r="AJ761" s="372"/>
      <c r="AK761" s="284"/>
      <c r="AL761" s="164"/>
      <c r="AM761" s="328"/>
      <c r="AN761" s="164"/>
      <c r="AO761" s="164"/>
      <c r="AP761" s="164"/>
      <c r="AQ761" s="164"/>
      <c r="AR761" s="164"/>
      <c r="AS761" s="164"/>
      <c r="AU761" s="335"/>
      <c r="AV761" s="72"/>
      <c r="AW761" s="335"/>
      <c r="AX761" s="336"/>
      <c r="AY761" s="152"/>
    </row>
    <row r="762" spans="1:51" s="80" customFormat="1">
      <c r="A762" s="387"/>
      <c r="B762" s="164"/>
      <c r="C762" s="164"/>
      <c r="D762" s="164"/>
      <c r="E762" s="232"/>
      <c r="F762" s="232"/>
      <c r="G762" s="173"/>
      <c r="H762" s="173"/>
      <c r="I762" s="165"/>
      <c r="J762" s="165"/>
      <c r="K762" s="165"/>
      <c r="L762" s="165"/>
      <c r="M762" s="165"/>
      <c r="N762" s="165"/>
      <c r="O762" s="165"/>
      <c r="P762" s="165"/>
      <c r="Q762" s="165"/>
      <c r="R762" s="165"/>
      <c r="S762" s="165"/>
      <c r="T762" s="165"/>
      <c r="U762" s="165"/>
      <c r="V762" s="165"/>
      <c r="W762" s="165"/>
      <c r="X762" s="165"/>
      <c r="Y762" s="165"/>
      <c r="Z762" s="165"/>
      <c r="AA762" s="165"/>
      <c r="AB762" s="165"/>
      <c r="AC762" s="385"/>
      <c r="AD762" s="102"/>
      <c r="AE762" s="389"/>
      <c r="AF762" s="165"/>
      <c r="AG762" s="165"/>
      <c r="AH762" s="165"/>
      <c r="AI762" s="164"/>
      <c r="AJ762" s="372"/>
      <c r="AK762" s="284"/>
      <c r="AL762" s="164"/>
      <c r="AM762" s="328"/>
      <c r="AN762" s="164"/>
      <c r="AO762" s="164"/>
      <c r="AP762" s="164"/>
      <c r="AQ762" s="164"/>
      <c r="AR762" s="164"/>
      <c r="AS762" s="164"/>
      <c r="AU762" s="335"/>
      <c r="AV762" s="72"/>
      <c r="AW762" s="335"/>
      <c r="AX762" s="336"/>
      <c r="AY762" s="152"/>
    </row>
    <row r="763" spans="1:51" s="80" customFormat="1">
      <c r="A763" s="387"/>
      <c r="B763" s="164"/>
      <c r="C763" s="164"/>
      <c r="D763" s="164"/>
      <c r="E763" s="232"/>
      <c r="F763" s="232"/>
      <c r="G763" s="173"/>
      <c r="H763" s="173"/>
      <c r="I763" s="165"/>
      <c r="J763" s="165"/>
      <c r="K763" s="165"/>
      <c r="L763" s="165"/>
      <c r="M763" s="165"/>
      <c r="N763" s="165"/>
      <c r="O763" s="165"/>
      <c r="P763" s="165"/>
      <c r="Q763" s="165"/>
      <c r="R763" s="165"/>
      <c r="S763" s="165"/>
      <c r="T763" s="165"/>
      <c r="U763" s="165"/>
      <c r="V763" s="165"/>
      <c r="W763" s="165"/>
      <c r="X763" s="165"/>
      <c r="Y763" s="165"/>
      <c r="Z763" s="165"/>
      <c r="AA763" s="165"/>
      <c r="AB763" s="165"/>
      <c r="AC763" s="385"/>
      <c r="AD763" s="102"/>
      <c r="AE763" s="389"/>
      <c r="AF763" s="165"/>
      <c r="AG763" s="165"/>
      <c r="AH763" s="165"/>
      <c r="AI763" s="164"/>
      <c r="AJ763" s="372"/>
      <c r="AK763" s="284"/>
      <c r="AL763" s="164"/>
      <c r="AM763" s="328"/>
      <c r="AN763" s="164"/>
      <c r="AO763" s="164"/>
      <c r="AP763" s="164"/>
      <c r="AQ763" s="164"/>
      <c r="AR763" s="164"/>
      <c r="AS763" s="164"/>
      <c r="AU763" s="335"/>
      <c r="AV763" s="72"/>
      <c r="AW763" s="335"/>
      <c r="AX763" s="336"/>
      <c r="AY763" s="152"/>
    </row>
    <row r="764" spans="1:51" s="80" customFormat="1">
      <c r="A764" s="387"/>
      <c r="B764" s="164"/>
      <c r="C764" s="164"/>
      <c r="D764" s="164"/>
      <c r="E764" s="232"/>
      <c r="F764" s="232"/>
      <c r="G764" s="173"/>
      <c r="H764" s="173"/>
      <c r="I764" s="165"/>
      <c r="J764" s="165"/>
      <c r="K764" s="165"/>
      <c r="L764" s="165"/>
      <c r="M764" s="165"/>
      <c r="N764" s="165"/>
      <c r="O764" s="165"/>
      <c r="P764" s="165"/>
      <c r="Q764" s="165"/>
      <c r="R764" s="165"/>
      <c r="S764" s="165"/>
      <c r="T764" s="165"/>
      <c r="U764" s="165"/>
      <c r="V764" s="165"/>
      <c r="W764" s="165"/>
      <c r="X764" s="165"/>
      <c r="Y764" s="165"/>
      <c r="Z764" s="165"/>
      <c r="AA764" s="165"/>
      <c r="AB764" s="165"/>
      <c r="AC764" s="385"/>
      <c r="AD764" s="102"/>
      <c r="AE764" s="389"/>
      <c r="AF764" s="165"/>
      <c r="AG764" s="165"/>
      <c r="AH764" s="165"/>
      <c r="AI764" s="164"/>
      <c r="AJ764" s="372"/>
      <c r="AK764" s="284"/>
      <c r="AL764" s="164"/>
      <c r="AM764" s="328"/>
      <c r="AN764" s="164"/>
      <c r="AO764" s="164"/>
      <c r="AP764" s="164"/>
      <c r="AQ764" s="164"/>
      <c r="AR764" s="164"/>
      <c r="AS764" s="164"/>
      <c r="AU764" s="335"/>
      <c r="AV764" s="72"/>
      <c r="AW764" s="335"/>
      <c r="AX764" s="336"/>
      <c r="AY764" s="152"/>
    </row>
    <row r="765" spans="1:51" s="80" customFormat="1">
      <c r="A765" s="387"/>
      <c r="B765" s="164"/>
      <c r="C765" s="164"/>
      <c r="D765" s="164"/>
      <c r="E765" s="232"/>
      <c r="F765" s="232"/>
      <c r="G765" s="173"/>
      <c r="H765" s="173"/>
      <c r="I765" s="165"/>
      <c r="J765" s="165"/>
      <c r="K765" s="165"/>
      <c r="L765" s="165"/>
      <c r="M765" s="165"/>
      <c r="N765" s="165"/>
      <c r="O765" s="165"/>
      <c r="P765" s="165"/>
      <c r="Q765" s="165"/>
      <c r="R765" s="165"/>
      <c r="S765" s="165"/>
      <c r="T765" s="165"/>
      <c r="U765" s="165"/>
      <c r="V765" s="165"/>
      <c r="W765" s="165"/>
      <c r="X765" s="165"/>
      <c r="Y765" s="165"/>
      <c r="Z765" s="165"/>
      <c r="AA765" s="165"/>
      <c r="AB765" s="165"/>
      <c r="AC765" s="385"/>
      <c r="AD765" s="102"/>
      <c r="AE765" s="389"/>
      <c r="AF765" s="165"/>
      <c r="AG765" s="165"/>
      <c r="AH765" s="165"/>
      <c r="AI765" s="164"/>
      <c r="AJ765" s="372"/>
      <c r="AK765" s="284"/>
      <c r="AL765" s="164"/>
      <c r="AM765" s="328"/>
      <c r="AN765" s="164"/>
      <c r="AO765" s="164"/>
      <c r="AP765" s="164"/>
      <c r="AQ765" s="164"/>
      <c r="AR765" s="164"/>
      <c r="AS765" s="164"/>
      <c r="AU765" s="335"/>
      <c r="AV765" s="72"/>
      <c r="AW765" s="335"/>
      <c r="AX765" s="336"/>
      <c r="AY765" s="152"/>
    </row>
    <row r="766" spans="1:51" s="80" customFormat="1">
      <c r="A766" s="387"/>
      <c r="B766" s="164"/>
      <c r="C766" s="164"/>
      <c r="D766" s="164"/>
      <c r="E766" s="232"/>
      <c r="F766" s="232"/>
      <c r="G766" s="173"/>
      <c r="H766" s="173"/>
      <c r="I766" s="165"/>
      <c r="J766" s="165"/>
      <c r="K766" s="165"/>
      <c r="L766" s="165"/>
      <c r="M766" s="165"/>
      <c r="N766" s="165"/>
      <c r="O766" s="165"/>
      <c r="P766" s="165"/>
      <c r="Q766" s="165"/>
      <c r="R766" s="165"/>
      <c r="S766" s="165"/>
      <c r="T766" s="165"/>
      <c r="U766" s="165"/>
      <c r="V766" s="165"/>
      <c r="W766" s="165"/>
      <c r="X766" s="165"/>
      <c r="Y766" s="165"/>
      <c r="Z766" s="165"/>
      <c r="AA766" s="165"/>
      <c r="AB766" s="165"/>
      <c r="AC766" s="385"/>
      <c r="AD766" s="102"/>
      <c r="AE766" s="389"/>
      <c r="AF766" s="165"/>
      <c r="AG766" s="165"/>
      <c r="AH766" s="165"/>
      <c r="AI766" s="164"/>
      <c r="AJ766" s="372"/>
      <c r="AK766" s="284"/>
      <c r="AL766" s="164"/>
      <c r="AM766" s="328"/>
      <c r="AN766" s="164"/>
      <c r="AO766" s="164"/>
      <c r="AP766" s="164"/>
      <c r="AQ766" s="164"/>
      <c r="AR766" s="164"/>
      <c r="AS766" s="164"/>
      <c r="AU766" s="335"/>
      <c r="AV766" s="72"/>
      <c r="AW766" s="335"/>
      <c r="AX766" s="336"/>
      <c r="AY766" s="152"/>
    </row>
    <row r="767" spans="1:51" s="80" customFormat="1">
      <c r="A767" s="387"/>
      <c r="B767" s="164"/>
      <c r="C767" s="164"/>
      <c r="D767" s="164"/>
      <c r="E767" s="232"/>
      <c r="F767" s="232"/>
      <c r="G767" s="173"/>
      <c r="H767" s="173"/>
      <c r="I767" s="165"/>
      <c r="J767" s="165"/>
      <c r="K767" s="165"/>
      <c r="L767" s="165"/>
      <c r="M767" s="165"/>
      <c r="N767" s="165"/>
      <c r="O767" s="165"/>
      <c r="P767" s="165"/>
      <c r="Q767" s="165"/>
      <c r="R767" s="165"/>
      <c r="S767" s="165"/>
      <c r="T767" s="165"/>
      <c r="U767" s="165"/>
      <c r="V767" s="165"/>
      <c r="W767" s="165"/>
      <c r="X767" s="165"/>
      <c r="Y767" s="165"/>
      <c r="Z767" s="165"/>
      <c r="AA767" s="165"/>
      <c r="AB767" s="165"/>
      <c r="AC767" s="385"/>
      <c r="AD767" s="102"/>
      <c r="AE767" s="389"/>
      <c r="AF767" s="165"/>
      <c r="AG767" s="165"/>
      <c r="AH767" s="165"/>
      <c r="AI767" s="164"/>
      <c r="AJ767" s="372"/>
      <c r="AK767" s="284"/>
      <c r="AL767" s="164"/>
      <c r="AM767" s="328"/>
      <c r="AN767" s="164"/>
      <c r="AO767" s="164"/>
      <c r="AP767" s="164"/>
      <c r="AQ767" s="164"/>
      <c r="AR767" s="164"/>
      <c r="AS767" s="164"/>
      <c r="AU767" s="335"/>
      <c r="AV767" s="72"/>
      <c r="AW767" s="335"/>
      <c r="AX767" s="336"/>
      <c r="AY767" s="152"/>
    </row>
    <row r="768" spans="1:51" s="80" customFormat="1">
      <c r="A768" s="387"/>
      <c r="B768" s="164"/>
      <c r="C768" s="164"/>
      <c r="D768" s="164"/>
      <c r="E768" s="232"/>
      <c r="F768" s="232"/>
      <c r="G768" s="173"/>
      <c r="H768" s="173"/>
      <c r="I768" s="165"/>
      <c r="J768" s="165"/>
      <c r="K768" s="165"/>
      <c r="L768" s="165"/>
      <c r="M768" s="165"/>
      <c r="N768" s="165"/>
      <c r="O768" s="165"/>
      <c r="P768" s="165"/>
      <c r="Q768" s="165"/>
      <c r="R768" s="165"/>
      <c r="S768" s="165"/>
      <c r="T768" s="165"/>
      <c r="U768" s="165"/>
      <c r="V768" s="165"/>
      <c r="W768" s="165"/>
      <c r="X768" s="165"/>
      <c r="Y768" s="165"/>
      <c r="Z768" s="165"/>
      <c r="AA768" s="165"/>
      <c r="AB768" s="165"/>
      <c r="AC768" s="385"/>
      <c r="AD768" s="102"/>
      <c r="AE768" s="389"/>
      <c r="AF768" s="165"/>
      <c r="AG768" s="165"/>
      <c r="AH768" s="165"/>
      <c r="AI768" s="164"/>
      <c r="AJ768" s="372"/>
      <c r="AK768" s="284"/>
      <c r="AL768" s="164"/>
      <c r="AM768" s="328"/>
      <c r="AN768" s="164"/>
      <c r="AO768" s="164"/>
      <c r="AP768" s="164"/>
      <c r="AQ768" s="164"/>
      <c r="AR768" s="164"/>
      <c r="AS768" s="164"/>
      <c r="AU768" s="335"/>
      <c r="AV768" s="72"/>
      <c r="AW768" s="335"/>
      <c r="AX768" s="336"/>
      <c r="AY768" s="152"/>
    </row>
    <row r="769" spans="1:51" s="80" customFormat="1">
      <c r="A769" s="387"/>
      <c r="B769" s="164"/>
      <c r="C769" s="164"/>
      <c r="D769" s="164"/>
      <c r="E769" s="232"/>
      <c r="F769" s="232"/>
      <c r="G769" s="173"/>
      <c r="H769" s="173"/>
      <c r="I769" s="165"/>
      <c r="J769" s="165"/>
      <c r="K769" s="165"/>
      <c r="L769" s="165"/>
      <c r="M769" s="165"/>
      <c r="N769" s="165"/>
      <c r="O769" s="165"/>
      <c r="P769" s="165"/>
      <c r="Q769" s="165"/>
      <c r="R769" s="165"/>
      <c r="S769" s="165"/>
      <c r="T769" s="165"/>
      <c r="U769" s="165"/>
      <c r="V769" s="165"/>
      <c r="W769" s="165"/>
      <c r="X769" s="165"/>
      <c r="Y769" s="165"/>
      <c r="Z769" s="165"/>
      <c r="AA769" s="165"/>
      <c r="AB769" s="165"/>
      <c r="AC769" s="385"/>
      <c r="AD769" s="102"/>
      <c r="AE769" s="389"/>
      <c r="AF769" s="165"/>
      <c r="AG769" s="165"/>
      <c r="AH769" s="165"/>
      <c r="AI769" s="164"/>
      <c r="AJ769" s="372"/>
      <c r="AK769" s="284"/>
      <c r="AL769" s="164"/>
      <c r="AM769" s="328"/>
      <c r="AN769" s="164"/>
      <c r="AO769" s="164"/>
      <c r="AP769" s="164"/>
      <c r="AQ769" s="164"/>
      <c r="AR769" s="164"/>
      <c r="AS769" s="164"/>
      <c r="AU769" s="335"/>
      <c r="AV769" s="72"/>
      <c r="AW769" s="335"/>
      <c r="AX769" s="336"/>
      <c r="AY769" s="152"/>
    </row>
    <row r="770" spans="1:51" s="80" customFormat="1">
      <c r="A770" s="387"/>
      <c r="B770" s="164"/>
      <c r="C770" s="164"/>
      <c r="D770" s="164"/>
      <c r="E770" s="232"/>
      <c r="F770" s="232"/>
      <c r="G770" s="173"/>
      <c r="H770" s="173"/>
      <c r="I770" s="165"/>
      <c r="J770" s="165"/>
      <c r="K770" s="165"/>
      <c r="L770" s="165"/>
      <c r="M770" s="165"/>
      <c r="N770" s="165"/>
      <c r="O770" s="165"/>
      <c r="P770" s="165"/>
      <c r="Q770" s="165"/>
      <c r="R770" s="165"/>
      <c r="S770" s="165"/>
      <c r="T770" s="165"/>
      <c r="U770" s="165"/>
      <c r="V770" s="165"/>
      <c r="W770" s="165"/>
      <c r="X770" s="165"/>
      <c r="Y770" s="165"/>
      <c r="Z770" s="165"/>
      <c r="AA770" s="165"/>
      <c r="AB770" s="165"/>
      <c r="AC770" s="385"/>
      <c r="AD770" s="102"/>
      <c r="AE770" s="389"/>
      <c r="AF770" s="165"/>
      <c r="AG770" s="165"/>
      <c r="AH770" s="165"/>
      <c r="AI770" s="164"/>
      <c r="AJ770" s="372"/>
      <c r="AK770" s="284"/>
      <c r="AL770" s="164"/>
      <c r="AM770" s="328"/>
      <c r="AN770" s="164"/>
      <c r="AO770" s="164"/>
      <c r="AP770" s="164"/>
      <c r="AQ770" s="164"/>
      <c r="AR770" s="164"/>
      <c r="AS770" s="164"/>
      <c r="AU770" s="335"/>
      <c r="AV770" s="72"/>
      <c r="AW770" s="335"/>
      <c r="AX770" s="336"/>
      <c r="AY770" s="152"/>
    </row>
    <row r="771" spans="1:51" s="80" customFormat="1">
      <c r="A771" s="387"/>
      <c r="B771" s="164"/>
      <c r="C771" s="164"/>
      <c r="D771" s="164"/>
      <c r="E771" s="232"/>
      <c r="F771" s="232"/>
      <c r="G771" s="173"/>
      <c r="H771" s="173"/>
      <c r="I771" s="165"/>
      <c r="J771" s="165"/>
      <c r="K771" s="165"/>
      <c r="L771" s="165"/>
      <c r="M771" s="165"/>
      <c r="N771" s="165"/>
      <c r="O771" s="165"/>
      <c r="P771" s="165"/>
      <c r="Q771" s="165"/>
      <c r="R771" s="165"/>
      <c r="S771" s="165"/>
      <c r="T771" s="165"/>
      <c r="U771" s="165"/>
      <c r="V771" s="165"/>
      <c r="W771" s="165"/>
      <c r="X771" s="165"/>
      <c r="Y771" s="165"/>
      <c r="Z771" s="165"/>
      <c r="AA771" s="165"/>
      <c r="AB771" s="165"/>
      <c r="AC771" s="385"/>
      <c r="AD771" s="102"/>
      <c r="AE771" s="389"/>
      <c r="AF771" s="165"/>
      <c r="AG771" s="165"/>
      <c r="AH771" s="165"/>
      <c r="AI771" s="164"/>
      <c r="AJ771" s="372"/>
      <c r="AK771" s="284"/>
      <c r="AL771" s="164"/>
      <c r="AM771" s="328"/>
      <c r="AN771" s="164"/>
      <c r="AO771" s="164"/>
      <c r="AP771" s="164"/>
      <c r="AQ771" s="164"/>
      <c r="AR771" s="164"/>
      <c r="AS771" s="164"/>
      <c r="AU771" s="335"/>
      <c r="AV771" s="72"/>
      <c r="AW771" s="335"/>
      <c r="AX771" s="336"/>
      <c r="AY771" s="152"/>
    </row>
    <row r="772" spans="1:51" s="80" customFormat="1">
      <c r="A772" s="387"/>
      <c r="B772" s="164"/>
      <c r="C772" s="164"/>
      <c r="D772" s="164"/>
      <c r="E772" s="232"/>
      <c r="F772" s="232"/>
      <c r="G772" s="173"/>
      <c r="H772" s="173"/>
      <c r="I772" s="165"/>
      <c r="J772" s="165"/>
      <c r="K772" s="165"/>
      <c r="L772" s="165"/>
      <c r="M772" s="165"/>
      <c r="N772" s="165"/>
      <c r="O772" s="165"/>
      <c r="P772" s="165"/>
      <c r="Q772" s="165"/>
      <c r="R772" s="165"/>
      <c r="S772" s="165"/>
      <c r="T772" s="165"/>
      <c r="U772" s="165"/>
      <c r="V772" s="165"/>
      <c r="W772" s="165"/>
      <c r="X772" s="165"/>
      <c r="Y772" s="165"/>
      <c r="Z772" s="165"/>
      <c r="AA772" s="165"/>
      <c r="AB772" s="165"/>
      <c r="AC772" s="385"/>
      <c r="AD772" s="102"/>
      <c r="AE772" s="389"/>
      <c r="AF772" s="165"/>
      <c r="AG772" s="165"/>
      <c r="AH772" s="165"/>
      <c r="AI772" s="164"/>
      <c r="AJ772" s="372"/>
      <c r="AK772" s="284"/>
      <c r="AL772" s="164"/>
      <c r="AM772" s="328"/>
      <c r="AN772" s="164"/>
      <c r="AO772" s="164"/>
      <c r="AP772" s="164"/>
      <c r="AQ772" s="164"/>
      <c r="AR772" s="164"/>
      <c r="AS772" s="164"/>
      <c r="AU772" s="335"/>
      <c r="AV772" s="72"/>
      <c r="AW772" s="335"/>
      <c r="AX772" s="336"/>
      <c r="AY772" s="152"/>
    </row>
    <row r="773" spans="1:51" s="80" customFormat="1">
      <c r="A773" s="387"/>
      <c r="B773" s="164"/>
      <c r="C773" s="164"/>
      <c r="D773" s="164"/>
      <c r="E773" s="232"/>
      <c r="F773" s="232"/>
      <c r="G773" s="173"/>
      <c r="H773" s="173"/>
      <c r="I773" s="165"/>
      <c r="J773" s="165"/>
      <c r="K773" s="165"/>
      <c r="L773" s="165"/>
      <c r="M773" s="165"/>
      <c r="N773" s="165"/>
      <c r="O773" s="165"/>
      <c r="P773" s="165"/>
      <c r="Q773" s="165"/>
      <c r="R773" s="165"/>
      <c r="S773" s="165"/>
      <c r="T773" s="165"/>
      <c r="U773" s="165"/>
      <c r="V773" s="165"/>
      <c r="W773" s="165"/>
      <c r="X773" s="165"/>
      <c r="Y773" s="165"/>
      <c r="Z773" s="165"/>
      <c r="AA773" s="165"/>
      <c r="AB773" s="165"/>
      <c r="AC773" s="385"/>
      <c r="AD773" s="102"/>
      <c r="AE773" s="389"/>
      <c r="AF773" s="165"/>
      <c r="AG773" s="165"/>
      <c r="AH773" s="165"/>
      <c r="AI773" s="164"/>
      <c r="AJ773" s="372"/>
      <c r="AK773" s="284"/>
      <c r="AL773" s="164"/>
      <c r="AM773" s="328"/>
      <c r="AN773" s="164"/>
      <c r="AO773" s="164"/>
      <c r="AP773" s="164"/>
      <c r="AQ773" s="164"/>
      <c r="AR773" s="164"/>
      <c r="AS773" s="164"/>
      <c r="AU773" s="335"/>
      <c r="AV773" s="72"/>
      <c r="AW773" s="335"/>
      <c r="AX773" s="336"/>
      <c r="AY773" s="152"/>
    </row>
    <row r="774" spans="1:51" s="80" customFormat="1">
      <c r="A774" s="387"/>
      <c r="B774" s="164"/>
      <c r="C774" s="164"/>
      <c r="D774" s="164"/>
      <c r="E774" s="232"/>
      <c r="F774" s="232"/>
      <c r="G774" s="173"/>
      <c r="H774" s="173"/>
      <c r="I774" s="165"/>
      <c r="J774" s="165"/>
      <c r="K774" s="165"/>
      <c r="L774" s="165"/>
      <c r="M774" s="165"/>
      <c r="N774" s="165"/>
      <c r="O774" s="165"/>
      <c r="P774" s="165"/>
      <c r="Q774" s="165"/>
      <c r="R774" s="165"/>
      <c r="S774" s="165"/>
      <c r="T774" s="165"/>
      <c r="U774" s="165"/>
      <c r="V774" s="165"/>
      <c r="W774" s="165"/>
      <c r="X774" s="165"/>
      <c r="Y774" s="165"/>
      <c r="Z774" s="165"/>
      <c r="AA774" s="165"/>
      <c r="AB774" s="165"/>
      <c r="AC774" s="385"/>
      <c r="AD774" s="102"/>
      <c r="AE774" s="389"/>
      <c r="AF774" s="165"/>
      <c r="AG774" s="165"/>
      <c r="AH774" s="165"/>
      <c r="AI774" s="164"/>
      <c r="AJ774" s="372"/>
      <c r="AK774" s="284"/>
      <c r="AL774" s="164"/>
      <c r="AM774" s="328"/>
      <c r="AN774" s="164"/>
      <c r="AO774" s="164"/>
      <c r="AP774" s="164"/>
      <c r="AQ774" s="164"/>
      <c r="AR774" s="164"/>
      <c r="AS774" s="164"/>
      <c r="AU774" s="335"/>
      <c r="AV774" s="72"/>
      <c r="AW774" s="335"/>
      <c r="AX774" s="336"/>
      <c r="AY774" s="152"/>
    </row>
    <row r="775" spans="1:51" s="80" customFormat="1">
      <c r="A775" s="387"/>
      <c r="B775" s="164"/>
      <c r="C775" s="164"/>
      <c r="D775" s="164"/>
      <c r="E775" s="232"/>
      <c r="F775" s="232"/>
      <c r="G775" s="173"/>
      <c r="H775" s="173"/>
      <c r="I775" s="165"/>
      <c r="J775" s="165"/>
      <c r="K775" s="165"/>
      <c r="L775" s="165"/>
      <c r="M775" s="165"/>
      <c r="N775" s="165"/>
      <c r="O775" s="165"/>
      <c r="P775" s="165"/>
      <c r="Q775" s="165"/>
      <c r="R775" s="165"/>
      <c r="S775" s="165"/>
      <c r="T775" s="165"/>
      <c r="U775" s="165"/>
      <c r="V775" s="165"/>
      <c r="W775" s="165"/>
      <c r="X775" s="165"/>
      <c r="Y775" s="165"/>
      <c r="Z775" s="165"/>
      <c r="AA775" s="165"/>
      <c r="AB775" s="165"/>
      <c r="AC775" s="385"/>
      <c r="AD775" s="102"/>
      <c r="AE775" s="389"/>
      <c r="AF775" s="165"/>
      <c r="AG775" s="165"/>
      <c r="AH775" s="165"/>
      <c r="AI775" s="164"/>
      <c r="AJ775" s="372"/>
      <c r="AK775" s="284"/>
      <c r="AL775" s="164"/>
      <c r="AM775" s="328"/>
      <c r="AN775" s="164"/>
      <c r="AO775" s="164"/>
      <c r="AP775" s="164"/>
      <c r="AQ775" s="164"/>
      <c r="AR775" s="164"/>
      <c r="AS775" s="164"/>
      <c r="AU775" s="335"/>
      <c r="AV775" s="72"/>
      <c r="AW775" s="335"/>
      <c r="AX775" s="336"/>
      <c r="AY775" s="152"/>
    </row>
    <row r="776" spans="1:51" s="80" customFormat="1">
      <c r="A776" s="387"/>
      <c r="B776" s="164"/>
      <c r="C776" s="164"/>
      <c r="D776" s="164"/>
      <c r="E776" s="232"/>
      <c r="F776" s="232"/>
      <c r="G776" s="173"/>
      <c r="H776" s="173"/>
      <c r="I776" s="165"/>
      <c r="J776" s="165"/>
      <c r="K776" s="165"/>
      <c r="L776" s="165"/>
      <c r="M776" s="165"/>
      <c r="N776" s="165"/>
      <c r="O776" s="165"/>
      <c r="P776" s="165"/>
      <c r="Q776" s="165"/>
      <c r="R776" s="165"/>
      <c r="S776" s="165"/>
      <c r="T776" s="165"/>
      <c r="U776" s="165"/>
      <c r="V776" s="165"/>
      <c r="W776" s="165"/>
      <c r="X776" s="165"/>
      <c r="Y776" s="165"/>
      <c r="Z776" s="165"/>
      <c r="AA776" s="165"/>
      <c r="AB776" s="165"/>
      <c r="AC776" s="385"/>
      <c r="AD776" s="102"/>
      <c r="AE776" s="389"/>
      <c r="AF776" s="165"/>
      <c r="AG776" s="165"/>
      <c r="AH776" s="165"/>
      <c r="AI776" s="164"/>
      <c r="AJ776" s="372"/>
      <c r="AK776" s="284"/>
      <c r="AL776" s="164"/>
      <c r="AM776" s="328"/>
      <c r="AN776" s="164"/>
      <c r="AO776" s="164"/>
      <c r="AP776" s="164"/>
      <c r="AQ776" s="164"/>
      <c r="AR776" s="164"/>
      <c r="AS776" s="164"/>
      <c r="AU776" s="335"/>
      <c r="AV776" s="72"/>
      <c r="AW776" s="335"/>
      <c r="AX776" s="336"/>
      <c r="AY776" s="152"/>
    </row>
    <row r="777" spans="1:51" s="80" customFormat="1">
      <c r="A777" s="387"/>
      <c r="B777" s="164"/>
      <c r="C777" s="164"/>
      <c r="D777" s="164"/>
      <c r="E777" s="232"/>
      <c r="F777" s="232"/>
      <c r="G777" s="173"/>
      <c r="H777" s="173"/>
      <c r="I777" s="165"/>
      <c r="J777" s="165"/>
      <c r="K777" s="165"/>
      <c r="L777" s="165"/>
      <c r="M777" s="165"/>
      <c r="N777" s="165"/>
      <c r="O777" s="165"/>
      <c r="P777" s="165"/>
      <c r="Q777" s="165"/>
      <c r="R777" s="165"/>
      <c r="S777" s="165"/>
      <c r="T777" s="165"/>
      <c r="U777" s="165"/>
      <c r="V777" s="165"/>
      <c r="W777" s="165"/>
      <c r="X777" s="165"/>
      <c r="Y777" s="165"/>
      <c r="Z777" s="165"/>
      <c r="AA777" s="165"/>
      <c r="AB777" s="165"/>
      <c r="AC777" s="385"/>
      <c r="AD777" s="102"/>
      <c r="AE777" s="389"/>
      <c r="AF777" s="165"/>
      <c r="AG777" s="165"/>
      <c r="AH777" s="165"/>
      <c r="AI777" s="164"/>
      <c r="AJ777" s="372"/>
      <c r="AK777" s="284"/>
      <c r="AL777" s="164"/>
      <c r="AM777" s="328"/>
      <c r="AN777" s="164"/>
      <c r="AO777" s="164"/>
      <c r="AP777" s="164"/>
      <c r="AQ777" s="164"/>
      <c r="AR777" s="164"/>
      <c r="AS777" s="164"/>
      <c r="AU777" s="335"/>
      <c r="AV777" s="72"/>
      <c r="AW777" s="335"/>
      <c r="AX777" s="336"/>
      <c r="AY777" s="152"/>
    </row>
    <row r="778" spans="1:51" s="80" customFormat="1">
      <c r="A778" s="387"/>
      <c r="B778" s="164"/>
      <c r="C778" s="164"/>
      <c r="D778" s="164"/>
      <c r="E778" s="232"/>
      <c r="F778" s="232"/>
      <c r="G778" s="173"/>
      <c r="H778" s="173"/>
      <c r="I778" s="165"/>
      <c r="J778" s="165"/>
      <c r="K778" s="165"/>
      <c r="L778" s="165"/>
      <c r="M778" s="165"/>
      <c r="N778" s="165"/>
      <c r="O778" s="165"/>
      <c r="P778" s="165"/>
      <c r="Q778" s="165"/>
      <c r="R778" s="165"/>
      <c r="S778" s="165"/>
      <c r="T778" s="165"/>
      <c r="U778" s="165"/>
      <c r="V778" s="165"/>
      <c r="W778" s="165"/>
      <c r="X778" s="165"/>
      <c r="Y778" s="165"/>
      <c r="Z778" s="165"/>
      <c r="AA778" s="165"/>
      <c r="AB778" s="165"/>
      <c r="AC778" s="385"/>
      <c r="AD778" s="102"/>
      <c r="AE778" s="389"/>
      <c r="AF778" s="165"/>
      <c r="AG778" s="165"/>
      <c r="AH778" s="165"/>
      <c r="AI778" s="164"/>
      <c r="AJ778" s="372"/>
      <c r="AK778" s="284"/>
      <c r="AL778" s="164"/>
      <c r="AM778" s="328"/>
      <c r="AN778" s="164"/>
      <c r="AO778" s="164"/>
      <c r="AP778" s="164"/>
      <c r="AQ778" s="164"/>
      <c r="AR778" s="164"/>
      <c r="AS778" s="164"/>
      <c r="AU778" s="335"/>
      <c r="AV778" s="72"/>
      <c r="AW778" s="335"/>
      <c r="AX778" s="336"/>
      <c r="AY778" s="152"/>
    </row>
    <row r="779" spans="1:51" s="80" customFormat="1">
      <c r="A779" s="387"/>
      <c r="B779" s="164"/>
      <c r="C779" s="164"/>
      <c r="D779" s="164"/>
      <c r="E779" s="232"/>
      <c r="F779" s="232"/>
      <c r="G779" s="173"/>
      <c r="H779" s="173"/>
      <c r="I779" s="165"/>
      <c r="J779" s="165"/>
      <c r="K779" s="165"/>
      <c r="L779" s="165"/>
      <c r="M779" s="165"/>
      <c r="N779" s="165"/>
      <c r="O779" s="165"/>
      <c r="P779" s="165"/>
      <c r="Q779" s="165"/>
      <c r="R779" s="165"/>
      <c r="S779" s="165"/>
      <c r="T779" s="165"/>
      <c r="U779" s="165"/>
      <c r="V779" s="165"/>
      <c r="W779" s="165"/>
      <c r="X779" s="165"/>
      <c r="Y779" s="165"/>
      <c r="Z779" s="165"/>
      <c r="AA779" s="165"/>
      <c r="AB779" s="165"/>
      <c r="AC779" s="385"/>
      <c r="AD779" s="102"/>
      <c r="AE779" s="389"/>
      <c r="AF779" s="165"/>
      <c r="AG779" s="165"/>
      <c r="AH779" s="165"/>
      <c r="AI779" s="164"/>
      <c r="AJ779" s="372"/>
      <c r="AK779" s="284"/>
      <c r="AL779" s="164"/>
      <c r="AM779" s="328"/>
      <c r="AN779" s="164"/>
      <c r="AO779" s="164"/>
      <c r="AP779" s="164"/>
      <c r="AQ779" s="164"/>
      <c r="AR779" s="164"/>
      <c r="AS779" s="164"/>
      <c r="AU779" s="335"/>
      <c r="AV779" s="72"/>
      <c r="AW779" s="335"/>
      <c r="AX779" s="336"/>
      <c r="AY779" s="152"/>
    </row>
    <row r="780" spans="1:51" s="80" customFormat="1">
      <c r="A780" s="387"/>
      <c r="B780" s="164"/>
      <c r="C780" s="164"/>
      <c r="D780" s="164"/>
      <c r="E780" s="232"/>
      <c r="F780" s="232"/>
      <c r="G780" s="173"/>
      <c r="H780" s="173"/>
      <c r="I780" s="165"/>
      <c r="J780" s="165"/>
      <c r="K780" s="165"/>
      <c r="L780" s="165"/>
      <c r="M780" s="165"/>
      <c r="N780" s="165"/>
      <c r="O780" s="165"/>
      <c r="P780" s="165"/>
      <c r="Q780" s="165"/>
      <c r="R780" s="165"/>
      <c r="S780" s="165"/>
      <c r="T780" s="165"/>
      <c r="U780" s="165"/>
      <c r="V780" s="165"/>
      <c r="W780" s="165"/>
      <c r="X780" s="165"/>
      <c r="Y780" s="165"/>
      <c r="Z780" s="165"/>
      <c r="AA780" s="165"/>
      <c r="AB780" s="165"/>
      <c r="AC780" s="385"/>
      <c r="AD780" s="102"/>
      <c r="AE780" s="389"/>
      <c r="AF780" s="165"/>
      <c r="AG780" s="165"/>
      <c r="AH780" s="165"/>
      <c r="AI780" s="164"/>
      <c r="AJ780" s="372"/>
      <c r="AK780" s="284"/>
      <c r="AL780" s="164"/>
      <c r="AM780" s="328"/>
      <c r="AN780" s="164"/>
      <c r="AO780" s="164"/>
      <c r="AP780" s="164"/>
      <c r="AQ780" s="164"/>
      <c r="AR780" s="164"/>
      <c r="AS780" s="164"/>
      <c r="AU780" s="335"/>
      <c r="AV780" s="72"/>
      <c r="AW780" s="335"/>
      <c r="AX780" s="336"/>
      <c r="AY780" s="152"/>
    </row>
    <row r="781" spans="1:51" s="80" customFormat="1">
      <c r="A781" s="387"/>
      <c r="B781" s="164"/>
      <c r="C781" s="164"/>
      <c r="D781" s="164"/>
      <c r="E781" s="232"/>
      <c r="F781" s="232"/>
      <c r="G781" s="173"/>
      <c r="H781" s="173"/>
      <c r="I781" s="165"/>
      <c r="J781" s="165"/>
      <c r="K781" s="165"/>
      <c r="L781" s="165"/>
      <c r="M781" s="165"/>
      <c r="N781" s="165"/>
      <c r="O781" s="165"/>
      <c r="P781" s="165"/>
      <c r="Q781" s="165"/>
      <c r="R781" s="165"/>
      <c r="S781" s="165"/>
      <c r="T781" s="165"/>
      <c r="U781" s="165"/>
      <c r="V781" s="165"/>
      <c r="W781" s="165"/>
      <c r="X781" s="165"/>
      <c r="Y781" s="165"/>
      <c r="Z781" s="165"/>
      <c r="AA781" s="165"/>
      <c r="AB781" s="165"/>
      <c r="AC781" s="385"/>
      <c r="AD781" s="102"/>
      <c r="AE781" s="389"/>
      <c r="AF781" s="165"/>
      <c r="AG781" s="165"/>
      <c r="AH781" s="165"/>
      <c r="AI781" s="164"/>
      <c r="AJ781" s="372"/>
      <c r="AK781" s="284"/>
      <c r="AL781" s="164"/>
      <c r="AM781" s="328"/>
      <c r="AN781" s="164"/>
      <c r="AO781" s="164"/>
      <c r="AP781" s="164"/>
      <c r="AQ781" s="164"/>
      <c r="AR781" s="164"/>
      <c r="AS781" s="164"/>
      <c r="AU781" s="335"/>
      <c r="AV781" s="72"/>
      <c r="AW781" s="335"/>
      <c r="AX781" s="336"/>
      <c r="AY781" s="152"/>
    </row>
    <row r="782" spans="1:51" s="80" customFormat="1">
      <c r="A782" s="387"/>
      <c r="B782" s="164"/>
      <c r="C782" s="164"/>
      <c r="D782" s="164"/>
      <c r="E782" s="232"/>
      <c r="F782" s="232"/>
      <c r="G782" s="173"/>
      <c r="H782" s="173"/>
      <c r="I782" s="165"/>
      <c r="J782" s="165"/>
      <c r="K782" s="165"/>
      <c r="L782" s="165"/>
      <c r="M782" s="165"/>
      <c r="N782" s="165"/>
      <c r="O782" s="165"/>
      <c r="P782" s="165"/>
      <c r="Q782" s="165"/>
      <c r="R782" s="165"/>
      <c r="S782" s="165"/>
      <c r="T782" s="165"/>
      <c r="U782" s="165"/>
      <c r="V782" s="165"/>
      <c r="W782" s="165"/>
      <c r="X782" s="165"/>
      <c r="Y782" s="165"/>
      <c r="Z782" s="165"/>
      <c r="AA782" s="165"/>
      <c r="AB782" s="165"/>
      <c r="AC782" s="385"/>
      <c r="AD782" s="102"/>
      <c r="AE782" s="389"/>
      <c r="AF782" s="165"/>
      <c r="AG782" s="165"/>
      <c r="AH782" s="165"/>
      <c r="AI782" s="164"/>
      <c r="AJ782" s="372"/>
      <c r="AK782" s="284"/>
      <c r="AL782" s="164"/>
      <c r="AM782" s="328"/>
      <c r="AN782" s="164"/>
      <c r="AO782" s="164"/>
      <c r="AP782" s="164"/>
      <c r="AQ782" s="164"/>
      <c r="AR782" s="164"/>
      <c r="AS782" s="164"/>
      <c r="AU782" s="335"/>
      <c r="AV782" s="72"/>
      <c r="AW782" s="335"/>
      <c r="AX782" s="336"/>
      <c r="AY782" s="152"/>
    </row>
    <row r="783" spans="1:51" s="80" customFormat="1">
      <c r="A783" s="387"/>
      <c r="B783" s="164"/>
      <c r="C783" s="164"/>
      <c r="D783" s="164"/>
      <c r="E783" s="232"/>
      <c r="F783" s="232"/>
      <c r="G783" s="173"/>
      <c r="H783" s="173"/>
      <c r="I783" s="165"/>
      <c r="J783" s="165"/>
      <c r="K783" s="165"/>
      <c r="L783" s="165"/>
      <c r="M783" s="165"/>
      <c r="N783" s="165"/>
      <c r="O783" s="165"/>
      <c r="P783" s="165"/>
      <c r="Q783" s="165"/>
      <c r="R783" s="165"/>
      <c r="S783" s="165"/>
      <c r="T783" s="165"/>
      <c r="U783" s="165"/>
      <c r="V783" s="165"/>
      <c r="W783" s="165"/>
      <c r="X783" s="165"/>
      <c r="Y783" s="165"/>
      <c r="Z783" s="165"/>
      <c r="AA783" s="165"/>
      <c r="AB783" s="165"/>
      <c r="AC783" s="385"/>
      <c r="AD783" s="102"/>
      <c r="AE783" s="389"/>
      <c r="AF783" s="165"/>
      <c r="AG783" s="165"/>
      <c r="AH783" s="165"/>
      <c r="AI783" s="164"/>
      <c r="AJ783" s="372"/>
      <c r="AK783" s="284"/>
      <c r="AL783" s="164"/>
      <c r="AM783" s="328"/>
      <c r="AN783" s="164"/>
      <c r="AO783" s="164"/>
      <c r="AP783" s="164"/>
      <c r="AQ783" s="164"/>
      <c r="AR783" s="164"/>
      <c r="AS783" s="164"/>
      <c r="AU783" s="335"/>
      <c r="AV783" s="72"/>
      <c r="AW783" s="335"/>
      <c r="AX783" s="336"/>
      <c r="AY783" s="152"/>
    </row>
    <row r="784" spans="1:51" s="80" customFormat="1">
      <c r="A784" s="387"/>
      <c r="B784" s="164"/>
      <c r="C784" s="164"/>
      <c r="D784" s="164"/>
      <c r="E784" s="232"/>
      <c r="F784" s="232"/>
      <c r="G784" s="173"/>
      <c r="H784" s="173"/>
      <c r="I784" s="165"/>
      <c r="J784" s="165"/>
      <c r="K784" s="165"/>
      <c r="L784" s="165"/>
      <c r="M784" s="165"/>
      <c r="N784" s="165"/>
      <c r="O784" s="165"/>
      <c r="P784" s="165"/>
      <c r="Q784" s="165"/>
      <c r="R784" s="165"/>
      <c r="S784" s="165"/>
      <c r="T784" s="165"/>
      <c r="U784" s="165"/>
      <c r="V784" s="165"/>
      <c r="W784" s="165"/>
      <c r="X784" s="165"/>
      <c r="Y784" s="165"/>
      <c r="Z784" s="165"/>
      <c r="AA784" s="165"/>
      <c r="AB784" s="165"/>
      <c r="AC784" s="385"/>
      <c r="AD784" s="102"/>
      <c r="AE784" s="389"/>
      <c r="AF784" s="165"/>
      <c r="AG784" s="165"/>
      <c r="AH784" s="165"/>
      <c r="AI784" s="164"/>
      <c r="AJ784" s="372"/>
      <c r="AK784" s="284"/>
      <c r="AL784" s="164"/>
      <c r="AM784" s="328"/>
      <c r="AN784" s="164"/>
      <c r="AO784" s="164"/>
      <c r="AP784" s="164"/>
      <c r="AQ784" s="164"/>
      <c r="AR784" s="164"/>
      <c r="AS784" s="164"/>
      <c r="AU784" s="335"/>
      <c r="AV784" s="72"/>
      <c r="AW784" s="335"/>
      <c r="AX784" s="336"/>
      <c r="AY784" s="152"/>
    </row>
    <row r="785" spans="1:51" s="80" customFormat="1">
      <c r="A785" s="387"/>
      <c r="B785" s="164"/>
      <c r="C785" s="164"/>
      <c r="D785" s="164"/>
      <c r="E785" s="232"/>
      <c r="F785" s="232"/>
      <c r="G785" s="173"/>
      <c r="H785" s="173"/>
      <c r="I785" s="165"/>
      <c r="J785" s="165"/>
      <c r="K785" s="165"/>
      <c r="L785" s="165"/>
      <c r="M785" s="165"/>
      <c r="N785" s="165"/>
      <c r="O785" s="165"/>
      <c r="P785" s="165"/>
      <c r="Q785" s="165"/>
      <c r="R785" s="165"/>
      <c r="S785" s="165"/>
      <c r="T785" s="165"/>
      <c r="U785" s="165"/>
      <c r="V785" s="165"/>
      <c r="W785" s="165"/>
      <c r="X785" s="165"/>
      <c r="Y785" s="165"/>
      <c r="Z785" s="165"/>
      <c r="AA785" s="165"/>
      <c r="AB785" s="165"/>
      <c r="AC785" s="385"/>
      <c r="AD785" s="102"/>
      <c r="AE785" s="389"/>
      <c r="AF785" s="165"/>
      <c r="AG785" s="165"/>
      <c r="AH785" s="165"/>
      <c r="AI785" s="164"/>
      <c r="AJ785" s="372"/>
      <c r="AK785" s="284"/>
      <c r="AL785" s="164"/>
      <c r="AM785" s="328"/>
      <c r="AN785" s="164"/>
      <c r="AO785" s="164"/>
      <c r="AP785" s="164"/>
      <c r="AQ785" s="164"/>
      <c r="AR785" s="164"/>
      <c r="AS785" s="164"/>
      <c r="AU785" s="335"/>
      <c r="AV785" s="72"/>
      <c r="AW785" s="335"/>
      <c r="AX785" s="336"/>
      <c r="AY785" s="152"/>
    </row>
    <row r="786" spans="1:51" s="80" customFormat="1">
      <c r="A786" s="387"/>
      <c r="B786" s="164"/>
      <c r="C786" s="164"/>
      <c r="D786" s="164"/>
      <c r="E786" s="232"/>
      <c r="F786" s="232"/>
      <c r="G786" s="173"/>
      <c r="H786" s="173"/>
      <c r="I786" s="165"/>
      <c r="J786" s="165"/>
      <c r="K786" s="165"/>
      <c r="L786" s="165"/>
      <c r="M786" s="165"/>
      <c r="N786" s="165"/>
      <c r="O786" s="165"/>
      <c r="P786" s="165"/>
      <c r="Q786" s="165"/>
      <c r="R786" s="165"/>
      <c r="S786" s="165"/>
      <c r="T786" s="165"/>
      <c r="U786" s="165"/>
      <c r="V786" s="165"/>
      <c r="W786" s="165"/>
      <c r="X786" s="165"/>
      <c r="Y786" s="165"/>
      <c r="Z786" s="165"/>
      <c r="AA786" s="165"/>
      <c r="AB786" s="165"/>
      <c r="AC786" s="385"/>
      <c r="AD786" s="102"/>
      <c r="AE786" s="389"/>
      <c r="AF786" s="165"/>
      <c r="AG786" s="165"/>
      <c r="AH786" s="165"/>
      <c r="AI786" s="164"/>
      <c r="AJ786" s="372"/>
      <c r="AK786" s="284"/>
      <c r="AL786" s="164"/>
      <c r="AM786" s="328"/>
      <c r="AN786" s="164"/>
      <c r="AO786" s="164"/>
      <c r="AP786" s="164"/>
      <c r="AQ786" s="164"/>
      <c r="AR786" s="164"/>
      <c r="AS786" s="164"/>
      <c r="AU786" s="335"/>
      <c r="AV786" s="72"/>
      <c r="AW786" s="335"/>
      <c r="AX786" s="336"/>
      <c r="AY786" s="152"/>
    </row>
    <row r="787" spans="1:51" s="80" customFormat="1">
      <c r="A787" s="387"/>
      <c r="B787" s="164"/>
      <c r="C787" s="164"/>
      <c r="D787" s="164"/>
      <c r="E787" s="232"/>
      <c r="F787" s="232"/>
      <c r="G787" s="173"/>
      <c r="H787" s="173"/>
      <c r="I787" s="165"/>
      <c r="J787" s="165"/>
      <c r="K787" s="165"/>
      <c r="L787" s="165"/>
      <c r="M787" s="165"/>
      <c r="N787" s="165"/>
      <c r="O787" s="165"/>
      <c r="P787" s="165"/>
      <c r="Q787" s="165"/>
      <c r="R787" s="165"/>
      <c r="S787" s="165"/>
      <c r="T787" s="165"/>
      <c r="U787" s="165"/>
      <c r="V787" s="165"/>
      <c r="W787" s="165"/>
      <c r="X787" s="165"/>
      <c r="Y787" s="165"/>
      <c r="Z787" s="165"/>
      <c r="AA787" s="165"/>
      <c r="AB787" s="165"/>
      <c r="AC787" s="385"/>
      <c r="AD787" s="102"/>
      <c r="AE787" s="389"/>
      <c r="AF787" s="165"/>
      <c r="AG787" s="165"/>
      <c r="AH787" s="165"/>
      <c r="AI787" s="164"/>
      <c r="AJ787" s="372"/>
      <c r="AK787" s="284"/>
      <c r="AL787" s="164"/>
      <c r="AM787" s="328"/>
      <c r="AN787" s="164"/>
      <c r="AO787" s="164"/>
      <c r="AP787" s="164"/>
      <c r="AQ787" s="164"/>
      <c r="AR787" s="164"/>
      <c r="AS787" s="164"/>
      <c r="AU787" s="335"/>
      <c r="AV787" s="72"/>
      <c r="AW787" s="335"/>
      <c r="AX787" s="336"/>
      <c r="AY787" s="152"/>
    </row>
    <row r="788" spans="1:51" s="80" customFormat="1">
      <c r="A788" s="387"/>
      <c r="B788" s="164"/>
      <c r="C788" s="164"/>
      <c r="D788" s="164"/>
      <c r="E788" s="232"/>
      <c r="F788" s="232"/>
      <c r="G788" s="173"/>
      <c r="H788" s="173"/>
      <c r="I788" s="165"/>
      <c r="J788" s="165"/>
      <c r="K788" s="165"/>
      <c r="L788" s="165"/>
      <c r="M788" s="165"/>
      <c r="N788" s="165"/>
      <c r="O788" s="165"/>
      <c r="P788" s="165"/>
      <c r="Q788" s="165"/>
      <c r="R788" s="165"/>
      <c r="S788" s="165"/>
      <c r="T788" s="165"/>
      <c r="U788" s="165"/>
      <c r="V788" s="165"/>
      <c r="W788" s="165"/>
      <c r="X788" s="165"/>
      <c r="Y788" s="165"/>
      <c r="Z788" s="165"/>
      <c r="AA788" s="165"/>
      <c r="AB788" s="165"/>
      <c r="AC788" s="385"/>
      <c r="AD788" s="102"/>
      <c r="AE788" s="389"/>
      <c r="AF788" s="165"/>
      <c r="AG788" s="165"/>
      <c r="AH788" s="165"/>
      <c r="AI788" s="164"/>
      <c r="AJ788" s="372"/>
      <c r="AK788" s="284"/>
      <c r="AL788" s="164"/>
      <c r="AM788" s="328"/>
      <c r="AN788" s="164"/>
      <c r="AO788" s="164"/>
      <c r="AP788" s="164"/>
      <c r="AQ788" s="164"/>
      <c r="AR788" s="164"/>
      <c r="AS788" s="164"/>
      <c r="AU788" s="335"/>
      <c r="AV788" s="72"/>
      <c r="AW788" s="335"/>
      <c r="AX788" s="336"/>
      <c r="AY788" s="152"/>
    </row>
    <row r="789" spans="1:51" s="80" customFormat="1">
      <c r="A789" s="387"/>
      <c r="B789" s="164"/>
      <c r="C789" s="164"/>
      <c r="D789" s="164"/>
      <c r="E789" s="232"/>
      <c r="F789" s="232"/>
      <c r="G789" s="173"/>
      <c r="H789" s="173"/>
      <c r="I789" s="165"/>
      <c r="J789" s="165"/>
      <c r="K789" s="165"/>
      <c r="L789" s="165"/>
      <c r="M789" s="165"/>
      <c r="N789" s="165"/>
      <c r="O789" s="165"/>
      <c r="P789" s="165"/>
      <c r="Q789" s="165"/>
      <c r="R789" s="165"/>
      <c r="S789" s="165"/>
      <c r="T789" s="165"/>
      <c r="U789" s="165"/>
      <c r="V789" s="165"/>
      <c r="W789" s="165"/>
      <c r="X789" s="165"/>
      <c r="Y789" s="165"/>
      <c r="Z789" s="165"/>
      <c r="AA789" s="165"/>
      <c r="AB789" s="165"/>
      <c r="AC789" s="385"/>
      <c r="AD789" s="102"/>
      <c r="AE789" s="389"/>
      <c r="AF789" s="165"/>
      <c r="AG789" s="165"/>
      <c r="AH789" s="165"/>
      <c r="AI789" s="164"/>
      <c r="AJ789" s="372"/>
      <c r="AK789" s="284"/>
      <c r="AL789" s="164"/>
      <c r="AM789" s="328"/>
      <c r="AN789" s="164"/>
      <c r="AO789" s="164"/>
      <c r="AP789" s="164"/>
      <c r="AQ789" s="164"/>
      <c r="AR789" s="164"/>
      <c r="AS789" s="164"/>
      <c r="AU789" s="335"/>
      <c r="AV789" s="72"/>
      <c r="AW789" s="335"/>
      <c r="AX789" s="336"/>
      <c r="AY789" s="152"/>
    </row>
    <row r="790" spans="1:51" s="80" customFormat="1">
      <c r="A790" s="387"/>
      <c r="B790" s="164"/>
      <c r="C790" s="164"/>
      <c r="D790" s="164"/>
      <c r="E790" s="232"/>
      <c r="F790" s="232"/>
      <c r="G790" s="173"/>
      <c r="H790" s="173"/>
      <c r="I790" s="165"/>
      <c r="J790" s="165"/>
      <c r="K790" s="165"/>
      <c r="L790" s="165"/>
      <c r="M790" s="165"/>
      <c r="N790" s="165"/>
      <c r="O790" s="165"/>
      <c r="P790" s="165"/>
      <c r="Q790" s="165"/>
      <c r="R790" s="165"/>
      <c r="S790" s="165"/>
      <c r="T790" s="165"/>
      <c r="U790" s="165"/>
      <c r="V790" s="165"/>
      <c r="W790" s="165"/>
      <c r="X790" s="165"/>
      <c r="Y790" s="165"/>
      <c r="Z790" s="165"/>
      <c r="AA790" s="165"/>
      <c r="AB790" s="165"/>
      <c r="AC790" s="385"/>
      <c r="AD790" s="102"/>
      <c r="AE790" s="389"/>
      <c r="AF790" s="170"/>
      <c r="AG790" s="170"/>
      <c r="AH790" s="170"/>
      <c r="AI790" s="169"/>
      <c r="AJ790" s="372"/>
      <c r="AK790" s="284"/>
      <c r="AL790" s="164"/>
      <c r="AM790" s="328"/>
      <c r="AN790" s="164"/>
      <c r="AO790" s="164"/>
      <c r="AP790" s="164"/>
      <c r="AQ790" s="164"/>
      <c r="AR790" s="164"/>
      <c r="AS790" s="164"/>
      <c r="AU790" s="335"/>
      <c r="AV790" s="72"/>
      <c r="AW790" s="335"/>
      <c r="AX790" s="336"/>
      <c r="AY790" s="152"/>
    </row>
    <row r="791" spans="1:51" s="3" customFormat="1">
      <c r="A791" s="632" t="s">
        <v>0</v>
      </c>
      <c r="B791" s="632" t="s">
        <v>1</v>
      </c>
      <c r="C791" s="632"/>
      <c r="D791" s="632"/>
      <c r="E791" s="632"/>
      <c r="F791" s="632" t="s">
        <v>3</v>
      </c>
      <c r="G791" s="632" t="s">
        <v>4</v>
      </c>
      <c r="H791" s="637" t="s">
        <v>229</v>
      </c>
      <c r="I791" s="638"/>
      <c r="J791" s="638"/>
      <c r="K791" s="638"/>
      <c r="L791" s="638"/>
      <c r="M791" s="638"/>
      <c r="N791" s="638"/>
      <c r="O791" s="638"/>
      <c r="P791" s="638"/>
      <c r="Q791" s="638"/>
      <c r="R791" s="638"/>
      <c r="S791" s="638"/>
      <c r="T791" s="638"/>
      <c r="U791" s="638"/>
      <c r="V791" s="638"/>
      <c r="W791" s="638"/>
      <c r="X791" s="638"/>
      <c r="Y791" s="638"/>
      <c r="Z791" s="638"/>
      <c r="AA791" s="638"/>
      <c r="AB791" s="638"/>
      <c r="AC791" s="638"/>
      <c r="AD791" s="638"/>
      <c r="AE791" s="638"/>
      <c r="AF791" s="638"/>
      <c r="AG791" s="638"/>
      <c r="AH791" s="639"/>
      <c r="AI791" s="632" t="s">
        <v>11</v>
      </c>
      <c r="AJ791" s="375"/>
      <c r="AK791" s="284"/>
      <c r="AL791" s="164"/>
      <c r="AM791" s="328"/>
      <c r="AN791" s="311"/>
      <c r="AO791" s="311"/>
      <c r="AP791" s="311"/>
      <c r="AQ791" s="311"/>
      <c r="AR791" s="311"/>
      <c r="AS791" s="311"/>
      <c r="AT791" s="152"/>
      <c r="AW791" s="96">
        <f t="shared" ref="AW791" si="302">I791+L791+O791+R791+U791+X791</f>
        <v>0</v>
      </c>
      <c r="AX791" s="118" t="e">
        <f t="shared" ref="AX791" si="303">H791+K791+N791+Q791+T791+W791</f>
        <v>#VALUE!</v>
      </c>
      <c r="AY791" s="152" t="e">
        <f t="shared" ref="AY791:AY794" si="304">G791=AX791</f>
        <v>#VALUE!</v>
      </c>
    </row>
    <row r="792" spans="1:51" s="3" customFormat="1">
      <c r="A792" s="633"/>
      <c r="B792" s="633"/>
      <c r="C792" s="633"/>
      <c r="D792" s="633"/>
      <c r="E792" s="633"/>
      <c r="F792" s="633"/>
      <c r="G792" s="633"/>
      <c r="H792" s="634" t="s">
        <v>5</v>
      </c>
      <c r="I792" s="635"/>
      <c r="J792" s="636"/>
      <c r="K792" s="634" t="s">
        <v>6</v>
      </c>
      <c r="L792" s="635"/>
      <c r="M792" s="636"/>
      <c r="N792" s="634" t="s">
        <v>7</v>
      </c>
      <c r="O792" s="635"/>
      <c r="P792" s="636"/>
      <c r="Q792" s="634" t="s">
        <v>8</v>
      </c>
      <c r="R792" s="635"/>
      <c r="S792" s="636"/>
      <c r="T792" s="634" t="s">
        <v>9</v>
      </c>
      <c r="U792" s="635"/>
      <c r="V792" s="636"/>
      <c r="W792" s="637" t="s">
        <v>10</v>
      </c>
      <c r="X792" s="638"/>
      <c r="Y792" s="639"/>
      <c r="Z792" s="637" t="s">
        <v>240</v>
      </c>
      <c r="AA792" s="638"/>
      <c r="AB792" s="638"/>
      <c r="AC792" s="637" t="s">
        <v>241</v>
      </c>
      <c r="AD792" s="638"/>
      <c r="AE792" s="639"/>
      <c r="AF792" s="637" t="s">
        <v>246</v>
      </c>
      <c r="AG792" s="638"/>
      <c r="AH792" s="639"/>
      <c r="AI792" s="633"/>
      <c r="AJ792" s="375"/>
      <c r="AK792" s="284"/>
      <c r="AL792" s="164"/>
      <c r="AM792" s="328"/>
      <c r="AN792" s="311"/>
      <c r="AO792" s="311"/>
      <c r="AP792" s="311"/>
      <c r="AQ792" s="311"/>
      <c r="AR792" s="311"/>
      <c r="AS792" s="311"/>
      <c r="AT792" s="152"/>
      <c r="AW792" s="96" t="e">
        <f>I792+L792+O792+R792+U792+W792</f>
        <v>#VALUE!</v>
      </c>
      <c r="AX792" s="118" t="e">
        <f>H792+K792+N792+Q792+T792+#REF!</f>
        <v>#VALUE!</v>
      </c>
      <c r="AY792" s="152" t="e">
        <f t="shared" si="304"/>
        <v>#VALUE!</v>
      </c>
    </row>
    <row r="793" spans="1:51">
      <c r="A793" s="142"/>
      <c r="B793" s="143"/>
      <c r="C793" s="144"/>
      <c r="D793" s="144"/>
      <c r="E793" s="145"/>
      <c r="F793" s="146"/>
      <c r="G793" s="146"/>
      <c r="H793" s="402" t="s">
        <v>237</v>
      </c>
      <c r="I793" s="141" t="s">
        <v>238</v>
      </c>
      <c r="J793" s="403" t="s">
        <v>235</v>
      </c>
      <c r="K793" s="402" t="s">
        <v>237</v>
      </c>
      <c r="L793" s="141" t="s">
        <v>238</v>
      </c>
      <c r="M793" s="403" t="s">
        <v>235</v>
      </c>
      <c r="N793" s="402" t="s">
        <v>237</v>
      </c>
      <c r="O793" s="141" t="s">
        <v>238</v>
      </c>
      <c r="P793" s="403" t="s">
        <v>235</v>
      </c>
      <c r="Q793" s="402" t="s">
        <v>237</v>
      </c>
      <c r="R793" s="141" t="s">
        <v>238</v>
      </c>
      <c r="S793" s="403" t="s">
        <v>235</v>
      </c>
      <c r="T793" s="402" t="s">
        <v>237</v>
      </c>
      <c r="U793" s="141" t="s">
        <v>238</v>
      </c>
      <c r="V793" s="403" t="s">
        <v>235</v>
      </c>
      <c r="W793" s="402" t="s">
        <v>237</v>
      </c>
      <c r="X793" s="141" t="s">
        <v>238</v>
      </c>
      <c r="Y793" s="403" t="s">
        <v>235</v>
      </c>
      <c r="Z793" s="402" t="s">
        <v>237</v>
      </c>
      <c r="AA793" s="141" t="s">
        <v>238</v>
      </c>
      <c r="AB793" s="403" t="s">
        <v>235</v>
      </c>
      <c r="AC793" s="402" t="s">
        <v>237</v>
      </c>
      <c r="AD793" s="141" t="s">
        <v>238</v>
      </c>
      <c r="AE793" s="403" t="s">
        <v>235</v>
      </c>
      <c r="AF793" s="402" t="s">
        <v>237</v>
      </c>
      <c r="AG793" s="141" t="s">
        <v>238</v>
      </c>
      <c r="AH793" s="403" t="s">
        <v>235</v>
      </c>
      <c r="AI793" s="146"/>
      <c r="AJ793" s="376"/>
      <c r="AK793" s="284"/>
      <c r="AL793" s="164"/>
      <c r="AM793" s="328"/>
      <c r="AN793" s="278"/>
      <c r="AO793" s="278"/>
      <c r="AP793" s="278"/>
      <c r="AQ793" s="278"/>
      <c r="AR793" s="278"/>
      <c r="AS793" s="278"/>
      <c r="AW793" s="96" t="e">
        <f t="shared" ref="AW793:AW794" si="305">I793+L793+O793+R793+U793+X793</f>
        <v>#VALUE!</v>
      </c>
      <c r="AX793" s="118" t="e">
        <f t="shared" ref="AX793:AX794" si="306">H793+K793+N793+Q793+T793+W793</f>
        <v>#VALUE!</v>
      </c>
      <c r="AY793" s="152" t="e">
        <f t="shared" si="304"/>
        <v>#VALUE!</v>
      </c>
    </row>
    <row r="794" spans="1:51">
      <c r="A794" s="147"/>
      <c r="B794" s="148"/>
      <c r="C794" s="149"/>
      <c r="D794" s="149"/>
      <c r="E794" s="150"/>
      <c r="F794" s="151"/>
      <c r="G794" s="151"/>
      <c r="H794" s="151"/>
      <c r="I794" s="151"/>
      <c r="J794" s="151"/>
      <c r="K794" s="151"/>
      <c r="L794" s="151"/>
      <c r="M794" s="151"/>
      <c r="N794" s="151"/>
      <c r="O794" s="151"/>
      <c r="P794" s="151"/>
      <c r="Q794" s="151"/>
      <c r="R794" s="151"/>
      <c r="S794" s="151"/>
      <c r="T794" s="151"/>
      <c r="U794" s="151"/>
      <c r="V794" s="151"/>
      <c r="W794" s="151"/>
      <c r="X794" s="151"/>
      <c r="Y794" s="151"/>
      <c r="Z794" s="151"/>
      <c r="AA794" s="151"/>
      <c r="AB794" s="151"/>
      <c r="AC794" s="151"/>
      <c r="AD794" s="151"/>
      <c r="AE794" s="151"/>
      <c r="AF794" s="151"/>
      <c r="AG794" s="151"/>
      <c r="AH794" s="151"/>
      <c r="AI794" s="151"/>
      <c r="AJ794" s="376"/>
      <c r="AK794" s="284">
        <f t="shared" ref="AK794" si="307">H794+K794+N794+Q794+T794+W794+Z794+AC794+AF794</f>
        <v>0</v>
      </c>
      <c r="AL794" s="164" t="b">
        <f t="shared" ref="AL794" si="308">AK794=G794</f>
        <v>1</v>
      </c>
      <c r="AM794" s="328">
        <f t="shared" ref="AM794" si="309">G794-AK794</f>
        <v>0</v>
      </c>
      <c r="AN794" s="278"/>
      <c r="AO794" s="278"/>
      <c r="AP794" s="278"/>
      <c r="AQ794" s="278"/>
      <c r="AR794" s="278"/>
      <c r="AS794" s="278"/>
      <c r="AV794" s="42" t="b">
        <f t="shared" ref="AV794" si="310">G794=AU794</f>
        <v>1</v>
      </c>
      <c r="AW794" s="96">
        <f t="shared" si="305"/>
        <v>0</v>
      </c>
      <c r="AX794" s="118">
        <f t="shared" si="306"/>
        <v>0</v>
      </c>
      <c r="AY794" s="152" t="b">
        <f t="shared" si="304"/>
        <v>1</v>
      </c>
    </row>
    <row r="795" spans="1:51" s="16" customFormat="1">
      <c r="A795" s="26">
        <v>11</v>
      </c>
      <c r="B795" s="653" t="s">
        <v>162</v>
      </c>
      <c r="C795" s="654"/>
      <c r="D795" s="654"/>
      <c r="E795" s="655"/>
      <c r="F795" s="56">
        <v>21</v>
      </c>
      <c r="G795" s="17" t="e">
        <f t="shared" ref="G795:AH795" si="311">G796+G866+G884+G905+G958</f>
        <v>#REF!</v>
      </c>
      <c r="H795" s="17" t="e">
        <f t="shared" si="311"/>
        <v>#REF!</v>
      </c>
      <c r="I795" s="17" t="e">
        <f t="shared" si="311"/>
        <v>#REF!</v>
      </c>
      <c r="J795" s="17" t="e">
        <f t="shared" si="311"/>
        <v>#REF!</v>
      </c>
      <c r="K795" s="17">
        <f t="shared" si="311"/>
        <v>0</v>
      </c>
      <c r="L795" s="17">
        <f t="shared" si="311"/>
        <v>0</v>
      </c>
      <c r="M795" s="17">
        <f t="shared" si="311"/>
        <v>0</v>
      </c>
      <c r="N795" s="17" t="e">
        <f t="shared" si="311"/>
        <v>#REF!</v>
      </c>
      <c r="O795" s="17" t="e">
        <f t="shared" si="311"/>
        <v>#REF!</v>
      </c>
      <c r="P795" s="17" t="e">
        <f t="shared" si="311"/>
        <v>#REF!</v>
      </c>
      <c r="Q795" s="17" t="e">
        <f t="shared" si="311"/>
        <v>#REF!</v>
      </c>
      <c r="R795" s="17">
        <f t="shared" si="311"/>
        <v>0</v>
      </c>
      <c r="S795" s="17">
        <f t="shared" si="311"/>
        <v>7250654.1699999999</v>
      </c>
      <c r="T795" s="17">
        <f t="shared" si="311"/>
        <v>0</v>
      </c>
      <c r="U795" s="17">
        <f t="shared" si="311"/>
        <v>0</v>
      </c>
      <c r="V795" s="17">
        <f t="shared" si="311"/>
        <v>0</v>
      </c>
      <c r="W795" s="17">
        <f t="shared" si="311"/>
        <v>0</v>
      </c>
      <c r="X795" s="17">
        <f t="shared" si="311"/>
        <v>0</v>
      </c>
      <c r="Y795" s="17">
        <f t="shared" si="311"/>
        <v>0</v>
      </c>
      <c r="Z795" s="17">
        <f t="shared" si="311"/>
        <v>0</v>
      </c>
      <c r="AA795" s="17">
        <f t="shared" si="311"/>
        <v>0</v>
      </c>
      <c r="AB795" s="17">
        <f t="shared" si="311"/>
        <v>0</v>
      </c>
      <c r="AC795" s="17">
        <f t="shared" si="311"/>
        <v>0</v>
      </c>
      <c r="AD795" s="17">
        <f t="shared" si="311"/>
        <v>0</v>
      </c>
      <c r="AE795" s="17">
        <f t="shared" si="311"/>
        <v>0</v>
      </c>
      <c r="AF795" s="17">
        <f t="shared" si="311"/>
        <v>300000000</v>
      </c>
      <c r="AG795" s="17">
        <f t="shared" si="311"/>
        <v>0</v>
      </c>
      <c r="AH795" s="17">
        <f t="shared" si="311"/>
        <v>0</v>
      </c>
      <c r="AI795" s="15"/>
      <c r="AJ795" s="373"/>
      <c r="AK795" s="284" t="e">
        <f>H795+K795+N795+Q795+T795+W795+Z795+AC795+AF795</f>
        <v>#REF!</v>
      </c>
      <c r="AL795" s="164" t="e">
        <f t="shared" si="292"/>
        <v>#REF!</v>
      </c>
      <c r="AM795" s="328" t="e">
        <f t="shared" si="282"/>
        <v>#REF!</v>
      </c>
      <c r="AN795" s="221"/>
      <c r="AO795" s="221"/>
      <c r="AP795" s="221"/>
      <c r="AQ795" s="221"/>
      <c r="AR795" s="221"/>
      <c r="AS795" s="221"/>
      <c r="AT795" s="25"/>
      <c r="AU795" s="96" t="e">
        <f t="shared" si="272"/>
        <v>#REF!</v>
      </c>
      <c r="AV795" s="97" t="e">
        <f t="shared" si="301"/>
        <v>#REF!</v>
      </c>
      <c r="AW795" s="96" t="e">
        <f t="shared" si="290"/>
        <v>#REF!</v>
      </c>
      <c r="AX795" s="118" t="e">
        <f t="shared" si="291"/>
        <v>#REF!</v>
      </c>
      <c r="AY795" s="152" t="e">
        <f t="shared" si="289"/>
        <v>#REF!</v>
      </c>
    </row>
    <row r="796" spans="1:51" s="110" customFormat="1">
      <c r="A796" s="119"/>
      <c r="B796" s="127" t="s">
        <v>22</v>
      </c>
      <c r="C796" s="630" t="s">
        <v>196</v>
      </c>
      <c r="D796" s="651"/>
      <c r="E796" s="652"/>
      <c r="F796" s="134">
        <v>21001</v>
      </c>
      <c r="G796" s="116" t="e">
        <f>G797+G800+G814</f>
        <v>#REF!</v>
      </c>
      <c r="H796" s="116" t="e">
        <f t="shared" ref="H796:AH796" si="312">H797+H800+H814</f>
        <v>#REF!</v>
      </c>
      <c r="I796" s="116" t="e">
        <f t="shared" si="312"/>
        <v>#REF!</v>
      </c>
      <c r="J796" s="116" t="e">
        <f t="shared" si="312"/>
        <v>#REF!</v>
      </c>
      <c r="K796" s="116">
        <f t="shared" si="312"/>
        <v>0</v>
      </c>
      <c r="L796" s="116">
        <f t="shared" si="312"/>
        <v>0</v>
      </c>
      <c r="M796" s="116">
        <f t="shared" si="312"/>
        <v>0</v>
      </c>
      <c r="N796" s="116" t="e">
        <f t="shared" si="312"/>
        <v>#REF!</v>
      </c>
      <c r="O796" s="116" t="e">
        <f t="shared" si="312"/>
        <v>#REF!</v>
      </c>
      <c r="P796" s="116" t="e">
        <f t="shared" si="312"/>
        <v>#REF!</v>
      </c>
      <c r="Q796" s="116">
        <f t="shared" si="312"/>
        <v>0</v>
      </c>
      <c r="R796" s="116">
        <f t="shared" si="312"/>
        <v>0</v>
      </c>
      <c r="S796" s="116">
        <f t="shared" si="312"/>
        <v>0</v>
      </c>
      <c r="T796" s="116">
        <f t="shared" si="312"/>
        <v>0</v>
      </c>
      <c r="U796" s="116">
        <f t="shared" si="312"/>
        <v>0</v>
      </c>
      <c r="V796" s="116">
        <f t="shared" si="312"/>
        <v>0</v>
      </c>
      <c r="W796" s="116">
        <f t="shared" si="312"/>
        <v>0</v>
      </c>
      <c r="X796" s="116">
        <f t="shared" si="312"/>
        <v>0</v>
      </c>
      <c r="Y796" s="116">
        <f t="shared" si="312"/>
        <v>0</v>
      </c>
      <c r="Z796" s="116">
        <f t="shared" si="312"/>
        <v>0</v>
      </c>
      <c r="AA796" s="116">
        <f t="shared" si="312"/>
        <v>0</v>
      </c>
      <c r="AB796" s="116">
        <f t="shared" si="312"/>
        <v>0</v>
      </c>
      <c r="AC796" s="116">
        <f t="shared" si="312"/>
        <v>0</v>
      </c>
      <c r="AD796" s="116">
        <f t="shared" si="312"/>
        <v>0</v>
      </c>
      <c r="AE796" s="116">
        <f t="shared" si="312"/>
        <v>0</v>
      </c>
      <c r="AF796" s="116">
        <f t="shared" si="312"/>
        <v>150000000</v>
      </c>
      <c r="AG796" s="116">
        <f t="shared" si="312"/>
        <v>0</v>
      </c>
      <c r="AH796" s="116">
        <f t="shared" si="312"/>
        <v>0</v>
      </c>
      <c r="AI796" s="94"/>
      <c r="AJ796" s="373"/>
      <c r="AK796" s="284" t="e">
        <f t="shared" si="288"/>
        <v>#REF!</v>
      </c>
      <c r="AL796" s="164" t="e">
        <f t="shared" si="292"/>
        <v>#REF!</v>
      </c>
      <c r="AM796" s="328" t="e">
        <f t="shared" si="282"/>
        <v>#REF!</v>
      </c>
      <c r="AN796" s="221"/>
      <c r="AO796" s="221"/>
      <c r="AP796" s="221"/>
      <c r="AQ796" s="221"/>
      <c r="AR796" s="221"/>
      <c r="AS796" s="221"/>
      <c r="AT796" s="25"/>
      <c r="AU796" s="111" t="e">
        <f t="shared" si="272"/>
        <v>#REF!</v>
      </c>
      <c r="AV796" s="112" t="e">
        <f t="shared" si="301"/>
        <v>#REF!</v>
      </c>
      <c r="AW796" s="96" t="e">
        <f t="shared" si="290"/>
        <v>#REF!</v>
      </c>
      <c r="AX796" s="118" t="e">
        <f t="shared" si="291"/>
        <v>#REF!</v>
      </c>
      <c r="AY796" s="152" t="e">
        <f t="shared" si="289"/>
        <v>#REF!</v>
      </c>
    </row>
    <row r="797" spans="1:51" s="25" customFormat="1">
      <c r="A797" s="29"/>
      <c r="B797" s="353"/>
      <c r="C797" s="21"/>
      <c r="D797" s="656" t="s">
        <v>14</v>
      </c>
      <c r="E797" s="657"/>
      <c r="F797" s="51" t="s">
        <v>131</v>
      </c>
      <c r="G797" s="52" t="e">
        <f>SUM(G798:G799)</f>
        <v>#REF!</v>
      </c>
      <c r="H797" s="52" t="e">
        <f t="shared" ref="H797:AH797" si="313">SUM(H798:H799)</f>
        <v>#REF!</v>
      </c>
      <c r="I797" s="52">
        <f t="shared" si="313"/>
        <v>0</v>
      </c>
      <c r="J797" s="52" t="e">
        <f>SUM(J798:J799)</f>
        <v>#REF!</v>
      </c>
      <c r="K797" s="52">
        <f t="shared" si="313"/>
        <v>0</v>
      </c>
      <c r="L797" s="52">
        <f t="shared" si="313"/>
        <v>0</v>
      </c>
      <c r="M797" s="52">
        <f t="shared" si="313"/>
        <v>0</v>
      </c>
      <c r="N797" s="52" t="e">
        <f t="shared" si="313"/>
        <v>#REF!</v>
      </c>
      <c r="O797" s="52">
        <f t="shared" si="313"/>
        <v>0</v>
      </c>
      <c r="P797" s="52" t="e">
        <f>SUM(P798:P799)</f>
        <v>#REF!</v>
      </c>
      <c r="Q797" s="52">
        <f t="shared" si="313"/>
        <v>0</v>
      </c>
      <c r="R797" s="52">
        <f t="shared" si="313"/>
        <v>0</v>
      </c>
      <c r="S797" s="52">
        <f t="shared" si="313"/>
        <v>0</v>
      </c>
      <c r="T797" s="52">
        <f t="shared" si="313"/>
        <v>0</v>
      </c>
      <c r="U797" s="52">
        <f t="shared" si="313"/>
        <v>0</v>
      </c>
      <c r="V797" s="52">
        <f t="shared" si="313"/>
        <v>0</v>
      </c>
      <c r="W797" s="52">
        <f t="shared" si="313"/>
        <v>0</v>
      </c>
      <c r="X797" s="52">
        <f t="shared" si="313"/>
        <v>0</v>
      </c>
      <c r="Y797" s="52">
        <f t="shared" si="313"/>
        <v>0</v>
      </c>
      <c r="Z797" s="52">
        <f t="shared" si="313"/>
        <v>0</v>
      </c>
      <c r="AA797" s="52">
        <f t="shared" si="313"/>
        <v>0</v>
      </c>
      <c r="AB797" s="52">
        <f t="shared" si="313"/>
        <v>0</v>
      </c>
      <c r="AC797" s="52">
        <f t="shared" si="313"/>
        <v>0</v>
      </c>
      <c r="AD797" s="52">
        <f t="shared" si="313"/>
        <v>0</v>
      </c>
      <c r="AE797" s="52">
        <f t="shared" si="313"/>
        <v>0</v>
      </c>
      <c r="AF797" s="52">
        <f>SUM(AF798:AF799)</f>
        <v>0</v>
      </c>
      <c r="AG797" s="52">
        <f t="shared" si="313"/>
        <v>0</v>
      </c>
      <c r="AH797" s="52">
        <f t="shared" si="313"/>
        <v>0</v>
      </c>
      <c r="AI797" s="23"/>
      <c r="AJ797" s="373"/>
      <c r="AK797" s="284" t="e">
        <f t="shared" si="288"/>
        <v>#REF!</v>
      </c>
      <c r="AL797" s="164" t="e">
        <f t="shared" si="292"/>
        <v>#REF!</v>
      </c>
      <c r="AM797" s="328" t="e">
        <f t="shared" si="282"/>
        <v>#REF!</v>
      </c>
      <c r="AN797" s="221"/>
      <c r="AO797" s="221"/>
      <c r="AP797" s="221"/>
      <c r="AQ797" s="221"/>
      <c r="AR797" s="221"/>
      <c r="AS797" s="221"/>
      <c r="AU797" s="335" t="e">
        <f t="shared" si="272"/>
        <v>#REF!</v>
      </c>
      <c r="AV797" s="72" t="e">
        <f t="shared" si="301"/>
        <v>#REF!</v>
      </c>
      <c r="AW797" s="335">
        <f t="shared" si="290"/>
        <v>0</v>
      </c>
      <c r="AX797" s="336" t="e">
        <f t="shared" si="291"/>
        <v>#REF!</v>
      </c>
      <c r="AY797" s="152" t="e">
        <f t="shared" si="289"/>
        <v>#REF!</v>
      </c>
    </row>
    <row r="798" spans="1:51" s="25" customFormat="1">
      <c r="A798" s="29"/>
      <c r="B798" s="353"/>
      <c r="C798" s="21"/>
      <c r="D798" s="407"/>
      <c r="E798" s="88" t="s">
        <v>242</v>
      </c>
      <c r="F798" s="71" t="s">
        <v>48</v>
      </c>
      <c r="G798" s="52">
        <v>1500000</v>
      </c>
      <c r="H798" s="52"/>
      <c r="I798" s="52"/>
      <c r="J798" s="76">
        <f>H798-I798</f>
        <v>0</v>
      </c>
      <c r="K798" s="52"/>
      <c r="L798" s="52"/>
      <c r="M798" s="52"/>
      <c r="N798" s="52">
        <v>1500000</v>
      </c>
      <c r="O798" s="52"/>
      <c r="P798" s="70">
        <f>N798-O798</f>
        <v>1500000</v>
      </c>
      <c r="Q798" s="53"/>
      <c r="R798" s="32"/>
      <c r="S798" s="32"/>
      <c r="T798" s="32"/>
      <c r="U798" s="32"/>
      <c r="V798" s="32"/>
      <c r="W798" s="32"/>
      <c r="X798" s="32"/>
      <c r="Y798" s="32"/>
      <c r="Z798" s="32"/>
      <c r="AA798" s="32"/>
      <c r="AB798" s="32"/>
      <c r="AC798" s="32"/>
      <c r="AD798" s="32"/>
      <c r="AE798" s="32"/>
      <c r="AF798" s="32"/>
      <c r="AG798" s="32"/>
      <c r="AH798" s="32"/>
      <c r="AI798" s="23"/>
      <c r="AJ798" s="373"/>
      <c r="AK798" s="284">
        <f t="shared" si="288"/>
        <v>1500000</v>
      </c>
      <c r="AL798" s="164" t="b">
        <f t="shared" si="292"/>
        <v>1</v>
      </c>
      <c r="AM798" s="328">
        <f t="shared" si="282"/>
        <v>0</v>
      </c>
      <c r="AN798" s="221"/>
      <c r="AO798" s="221"/>
      <c r="AP798" s="221"/>
      <c r="AQ798" s="221"/>
      <c r="AR798" s="221"/>
      <c r="AS798" s="221"/>
      <c r="AU798" s="335"/>
      <c r="AV798" s="72"/>
      <c r="AW798" s="335"/>
      <c r="AX798" s="336"/>
      <c r="AY798" s="152"/>
    </row>
    <row r="799" spans="1:51" s="78" customFormat="1">
      <c r="A799" s="73"/>
      <c r="B799" s="388"/>
      <c r="C799" s="75"/>
      <c r="D799" s="363"/>
      <c r="E799" s="88" t="s">
        <v>166</v>
      </c>
      <c r="F799" s="71" t="s">
        <v>167</v>
      </c>
      <c r="G799" s="69" t="e">
        <f>#REF!</f>
        <v>#REF!</v>
      </c>
      <c r="H799" s="69" t="e">
        <f>#REF!</f>
        <v>#REF!</v>
      </c>
      <c r="I799" s="76"/>
      <c r="J799" s="76" t="e">
        <f>H799-I799</f>
        <v>#REF!</v>
      </c>
      <c r="K799" s="76"/>
      <c r="L799" s="76"/>
      <c r="M799" s="76"/>
      <c r="N799" s="76" t="e">
        <f>#REF!</f>
        <v>#REF!</v>
      </c>
      <c r="O799" s="70"/>
      <c r="P799" s="70" t="e">
        <f>N799-O799</f>
        <v>#REF!</v>
      </c>
      <c r="Q799" s="70"/>
      <c r="R799" s="76"/>
      <c r="S799" s="76"/>
      <c r="T799" s="76"/>
      <c r="U799" s="76"/>
      <c r="V799" s="76"/>
      <c r="W799" s="76"/>
      <c r="X799" s="76"/>
      <c r="Y799" s="76"/>
      <c r="Z799" s="76"/>
      <c r="AA799" s="76"/>
      <c r="AB799" s="76"/>
      <c r="AC799" s="76"/>
      <c r="AD799" s="76"/>
      <c r="AE799" s="76"/>
      <c r="AF799" s="76"/>
      <c r="AG799" s="76"/>
      <c r="AH799" s="76"/>
      <c r="AI799" s="77"/>
      <c r="AJ799" s="378"/>
      <c r="AK799" s="284" t="e">
        <f t="shared" si="288"/>
        <v>#REF!</v>
      </c>
      <c r="AL799" s="164" t="e">
        <f t="shared" si="292"/>
        <v>#REF!</v>
      </c>
      <c r="AM799" s="328" t="e">
        <f t="shared" si="282"/>
        <v>#REF!</v>
      </c>
      <c r="AN799" s="307"/>
      <c r="AO799" s="307"/>
      <c r="AP799" s="307"/>
      <c r="AQ799" s="307"/>
      <c r="AR799" s="307"/>
      <c r="AS799" s="307"/>
      <c r="AU799" s="335" t="e">
        <f t="shared" si="272"/>
        <v>#REF!</v>
      </c>
      <c r="AV799" s="72" t="e">
        <f t="shared" si="301"/>
        <v>#REF!</v>
      </c>
      <c r="AW799" s="335">
        <f t="shared" si="290"/>
        <v>0</v>
      </c>
      <c r="AX799" s="336" t="e">
        <f t="shared" si="291"/>
        <v>#REF!</v>
      </c>
      <c r="AY799" s="152" t="e">
        <f t="shared" si="289"/>
        <v>#REF!</v>
      </c>
    </row>
    <row r="800" spans="1:51" s="25" customFormat="1">
      <c r="A800" s="29"/>
      <c r="B800" s="353"/>
      <c r="C800" s="21"/>
      <c r="D800" s="656" t="s">
        <v>15</v>
      </c>
      <c r="E800" s="657"/>
      <c r="F800" s="51" t="s">
        <v>130</v>
      </c>
      <c r="G800" s="52" t="e">
        <f t="shared" ref="G800:AH800" si="314">SUM(G801:G813)</f>
        <v>#REF!</v>
      </c>
      <c r="H800" s="52" t="e">
        <f t="shared" si="314"/>
        <v>#REF!</v>
      </c>
      <c r="I800" s="52" t="e">
        <f t="shared" si="314"/>
        <v>#REF!</v>
      </c>
      <c r="J800" s="52" t="e">
        <f t="shared" si="314"/>
        <v>#REF!</v>
      </c>
      <c r="K800" s="52">
        <f t="shared" si="314"/>
        <v>0</v>
      </c>
      <c r="L800" s="52">
        <f t="shared" si="314"/>
        <v>0</v>
      </c>
      <c r="M800" s="52">
        <f t="shared" si="314"/>
        <v>0</v>
      </c>
      <c r="N800" s="52" t="e">
        <f t="shared" si="314"/>
        <v>#REF!</v>
      </c>
      <c r="O800" s="52" t="e">
        <f t="shared" si="314"/>
        <v>#REF!</v>
      </c>
      <c r="P800" s="52" t="e">
        <f t="shared" si="314"/>
        <v>#REF!</v>
      </c>
      <c r="Q800" s="52">
        <f t="shared" si="314"/>
        <v>0</v>
      </c>
      <c r="R800" s="52">
        <f t="shared" si="314"/>
        <v>0</v>
      </c>
      <c r="S800" s="52">
        <f t="shared" si="314"/>
        <v>0</v>
      </c>
      <c r="T800" s="52">
        <f t="shared" si="314"/>
        <v>0</v>
      </c>
      <c r="U800" s="52">
        <f t="shared" si="314"/>
        <v>0</v>
      </c>
      <c r="V800" s="52">
        <f t="shared" si="314"/>
        <v>0</v>
      </c>
      <c r="W800" s="52">
        <f t="shared" si="314"/>
        <v>0</v>
      </c>
      <c r="X800" s="52">
        <f t="shared" si="314"/>
        <v>0</v>
      </c>
      <c r="Y800" s="52">
        <f t="shared" si="314"/>
        <v>0</v>
      </c>
      <c r="Z800" s="52">
        <f t="shared" si="314"/>
        <v>0</v>
      </c>
      <c r="AA800" s="52">
        <f t="shared" si="314"/>
        <v>0</v>
      </c>
      <c r="AB800" s="52">
        <f t="shared" si="314"/>
        <v>0</v>
      </c>
      <c r="AC800" s="52">
        <f t="shared" si="314"/>
        <v>0</v>
      </c>
      <c r="AD800" s="52">
        <f t="shared" si="314"/>
        <v>0</v>
      </c>
      <c r="AE800" s="52">
        <f t="shared" si="314"/>
        <v>0</v>
      </c>
      <c r="AF800" s="52">
        <f t="shared" si="314"/>
        <v>150000000</v>
      </c>
      <c r="AG800" s="52">
        <f t="shared" si="314"/>
        <v>0</v>
      </c>
      <c r="AH800" s="52">
        <f t="shared" si="314"/>
        <v>0</v>
      </c>
      <c r="AI800" s="23"/>
      <c r="AJ800" s="373"/>
      <c r="AK800" s="284" t="e">
        <f t="shared" si="288"/>
        <v>#REF!</v>
      </c>
      <c r="AL800" s="164" t="e">
        <f t="shared" si="292"/>
        <v>#REF!</v>
      </c>
      <c r="AM800" s="328" t="e">
        <f t="shared" si="282"/>
        <v>#REF!</v>
      </c>
      <c r="AN800" s="221"/>
      <c r="AO800" s="221"/>
      <c r="AP800" s="221"/>
      <c r="AQ800" s="221"/>
      <c r="AR800" s="221"/>
      <c r="AS800" s="221"/>
      <c r="AU800" s="335" t="e">
        <f t="shared" si="272"/>
        <v>#REF!</v>
      </c>
      <c r="AV800" s="72" t="e">
        <f t="shared" si="301"/>
        <v>#REF!</v>
      </c>
      <c r="AW800" s="335" t="e">
        <f t="shared" si="290"/>
        <v>#REF!</v>
      </c>
      <c r="AX800" s="336" t="e">
        <f t="shared" si="291"/>
        <v>#REF!</v>
      </c>
      <c r="AY800" s="152" t="e">
        <f t="shared" si="289"/>
        <v>#REF!</v>
      </c>
    </row>
    <row r="801" spans="1:51" s="78" customFormat="1">
      <c r="A801" s="73"/>
      <c r="B801" s="388"/>
      <c r="C801" s="75"/>
      <c r="D801" s="406"/>
      <c r="E801" s="67" t="s">
        <v>55</v>
      </c>
      <c r="F801" s="71" t="s">
        <v>56</v>
      </c>
      <c r="G801" s="69">
        <v>5291700</v>
      </c>
      <c r="H801" s="69" t="e">
        <f>#REF!</f>
        <v>#REF!</v>
      </c>
      <c r="I801" s="76"/>
      <c r="J801" s="76" t="e">
        <f t="shared" ref="J801:J815" si="315">H801-I801</f>
        <v>#REF!</v>
      </c>
      <c r="K801" s="76"/>
      <c r="L801" s="76"/>
      <c r="M801" s="76"/>
      <c r="N801" s="76">
        <v>5291700</v>
      </c>
      <c r="O801" s="70" t="e">
        <f>#REF!</f>
        <v>#REF!</v>
      </c>
      <c r="P801" s="70" t="e">
        <f t="shared" ref="P801:P815" si="316">N801-O801</f>
        <v>#REF!</v>
      </c>
      <c r="Q801" s="70"/>
      <c r="R801" s="76"/>
      <c r="S801" s="76"/>
      <c r="T801" s="76"/>
      <c r="U801" s="76"/>
      <c r="V801" s="76"/>
      <c r="W801" s="76"/>
      <c r="X801" s="76"/>
      <c r="Y801" s="76"/>
      <c r="Z801" s="76"/>
      <c r="AA801" s="76"/>
      <c r="AB801" s="76"/>
      <c r="AC801" s="76"/>
      <c r="AD801" s="76"/>
      <c r="AE801" s="76"/>
      <c r="AF801" s="76"/>
      <c r="AG801" s="76"/>
      <c r="AH801" s="76"/>
      <c r="AI801" s="77"/>
      <c r="AJ801" s="378"/>
      <c r="AK801" s="284" t="e">
        <f t="shared" si="288"/>
        <v>#REF!</v>
      </c>
      <c r="AL801" s="164" t="e">
        <f t="shared" si="292"/>
        <v>#REF!</v>
      </c>
      <c r="AM801" s="328" t="e">
        <f t="shared" si="282"/>
        <v>#REF!</v>
      </c>
      <c r="AN801" s="307"/>
      <c r="AO801" s="307"/>
      <c r="AP801" s="307"/>
      <c r="AQ801" s="307"/>
      <c r="AR801" s="307"/>
      <c r="AS801" s="307"/>
      <c r="AU801" s="335" t="e">
        <f t="shared" si="272"/>
        <v>#REF!</v>
      </c>
      <c r="AV801" s="72" t="e">
        <f t="shared" si="301"/>
        <v>#REF!</v>
      </c>
      <c r="AW801" s="335" t="e">
        <f t="shared" si="290"/>
        <v>#REF!</v>
      </c>
      <c r="AX801" s="336" t="e">
        <f t="shared" si="291"/>
        <v>#REF!</v>
      </c>
      <c r="AY801" s="152" t="e">
        <f t="shared" si="289"/>
        <v>#REF!</v>
      </c>
    </row>
    <row r="802" spans="1:51" s="78" customFormat="1">
      <c r="A802" s="73"/>
      <c r="B802" s="388"/>
      <c r="C802" s="75"/>
      <c r="D802" s="406"/>
      <c r="E802" s="88" t="s">
        <v>16</v>
      </c>
      <c r="F802" s="71" t="s">
        <v>19</v>
      </c>
      <c r="G802" s="69" t="e">
        <f>#REF!</f>
        <v>#REF!</v>
      </c>
      <c r="H802" s="69" t="e">
        <f>#REF!</f>
        <v>#REF!</v>
      </c>
      <c r="I802" s="70" t="e">
        <f>#REF!</f>
        <v>#REF!</v>
      </c>
      <c r="J802" s="76" t="e">
        <f t="shared" si="315"/>
        <v>#REF!</v>
      </c>
      <c r="K802" s="70"/>
      <c r="L802" s="76"/>
      <c r="M802" s="76"/>
      <c r="N802" s="76" t="e">
        <f>#REF!</f>
        <v>#REF!</v>
      </c>
      <c r="O802" s="70"/>
      <c r="P802" s="70" t="e">
        <f t="shared" si="316"/>
        <v>#REF!</v>
      </c>
      <c r="Q802" s="70"/>
      <c r="R802" s="76"/>
      <c r="S802" s="76"/>
      <c r="T802" s="76"/>
      <c r="U802" s="76"/>
      <c r="V802" s="76"/>
      <c r="W802" s="76"/>
      <c r="X802" s="76"/>
      <c r="Y802" s="76"/>
      <c r="Z802" s="76"/>
      <c r="AA802" s="76"/>
      <c r="AB802" s="76"/>
      <c r="AC802" s="76"/>
      <c r="AD802" s="76"/>
      <c r="AE802" s="76"/>
      <c r="AF802" s="76"/>
      <c r="AG802" s="76"/>
      <c r="AH802" s="76"/>
      <c r="AI802" s="77"/>
      <c r="AJ802" s="378"/>
      <c r="AK802" s="284" t="e">
        <f t="shared" si="288"/>
        <v>#REF!</v>
      </c>
      <c r="AL802" s="164" t="e">
        <f t="shared" si="292"/>
        <v>#REF!</v>
      </c>
      <c r="AM802" s="328" t="e">
        <f t="shared" si="282"/>
        <v>#REF!</v>
      </c>
      <c r="AN802" s="307"/>
      <c r="AO802" s="307"/>
      <c r="AP802" s="307"/>
      <c r="AQ802" s="307"/>
      <c r="AR802" s="307"/>
      <c r="AS802" s="307"/>
      <c r="AU802" s="335" t="e">
        <f t="shared" si="272"/>
        <v>#REF!</v>
      </c>
      <c r="AV802" s="72" t="e">
        <f t="shared" si="301"/>
        <v>#REF!</v>
      </c>
      <c r="AW802" s="335" t="e">
        <f t="shared" si="290"/>
        <v>#REF!</v>
      </c>
      <c r="AX802" s="336" t="e">
        <f t="shared" si="291"/>
        <v>#REF!</v>
      </c>
      <c r="AY802" s="152" t="e">
        <f t="shared" si="289"/>
        <v>#REF!</v>
      </c>
    </row>
    <row r="803" spans="1:51" s="78" customFormat="1">
      <c r="A803" s="73"/>
      <c r="B803" s="388"/>
      <c r="C803" s="75"/>
      <c r="D803" s="406"/>
      <c r="E803" s="88" t="s">
        <v>243</v>
      </c>
      <c r="F803" s="71" t="s">
        <v>244</v>
      </c>
      <c r="G803" s="69">
        <v>100000000</v>
      </c>
      <c r="H803" s="69"/>
      <c r="I803" s="70"/>
      <c r="J803" s="76"/>
      <c r="K803" s="70"/>
      <c r="L803" s="76"/>
      <c r="M803" s="76"/>
      <c r="N803" s="76"/>
      <c r="O803" s="70"/>
      <c r="P803" s="70"/>
      <c r="Q803" s="70"/>
      <c r="R803" s="76"/>
      <c r="S803" s="76"/>
      <c r="T803" s="76"/>
      <c r="U803" s="76"/>
      <c r="V803" s="76"/>
      <c r="W803" s="76"/>
      <c r="X803" s="76"/>
      <c r="Y803" s="76"/>
      <c r="Z803" s="76"/>
      <c r="AA803" s="76"/>
      <c r="AB803" s="76"/>
      <c r="AC803" s="76"/>
      <c r="AD803" s="76"/>
      <c r="AE803" s="76"/>
      <c r="AF803" s="76">
        <v>100000000</v>
      </c>
      <c r="AG803" s="76"/>
      <c r="AH803" s="76"/>
      <c r="AI803" s="77"/>
      <c r="AJ803" s="378"/>
      <c r="AK803" s="284">
        <f>H803+K803+N803+Q803+T803+W803+Z803+AC803+AF803</f>
        <v>100000000</v>
      </c>
      <c r="AL803" s="164" t="b">
        <f t="shared" si="292"/>
        <v>1</v>
      </c>
      <c r="AM803" s="328">
        <f t="shared" si="282"/>
        <v>0</v>
      </c>
      <c r="AN803" s="307"/>
      <c r="AO803" s="307"/>
      <c r="AP803" s="307"/>
      <c r="AQ803" s="307"/>
      <c r="AR803" s="307"/>
      <c r="AS803" s="307"/>
      <c r="AU803" s="335"/>
      <c r="AV803" s="72"/>
      <c r="AW803" s="335"/>
      <c r="AX803" s="336"/>
      <c r="AY803" s="152"/>
    </row>
    <row r="804" spans="1:51" s="78" customFormat="1">
      <c r="A804" s="73"/>
      <c r="B804" s="388"/>
      <c r="C804" s="75"/>
      <c r="D804" s="363"/>
      <c r="E804" s="384" t="s">
        <v>26</v>
      </c>
      <c r="F804" s="79" t="s">
        <v>27</v>
      </c>
      <c r="G804" s="69" t="e">
        <f>#REF!</f>
        <v>#REF!</v>
      </c>
      <c r="H804" s="69" t="e">
        <f>#REF!</f>
        <v>#REF!</v>
      </c>
      <c r="I804" s="70"/>
      <c r="J804" s="76" t="e">
        <f t="shared" si="315"/>
        <v>#REF!</v>
      </c>
      <c r="K804" s="70"/>
      <c r="L804" s="76"/>
      <c r="M804" s="76"/>
      <c r="N804" s="76" t="e">
        <f>#REF!</f>
        <v>#REF!</v>
      </c>
      <c r="O804" s="70"/>
      <c r="P804" s="70" t="e">
        <f t="shared" si="316"/>
        <v>#REF!</v>
      </c>
      <c r="Q804" s="70"/>
      <c r="R804" s="76"/>
      <c r="S804" s="76"/>
      <c r="T804" s="76"/>
      <c r="U804" s="76"/>
      <c r="V804" s="76"/>
      <c r="W804" s="76"/>
      <c r="X804" s="76"/>
      <c r="Y804" s="76"/>
      <c r="Z804" s="76"/>
      <c r="AA804" s="76"/>
      <c r="AB804" s="76"/>
      <c r="AC804" s="76"/>
      <c r="AD804" s="76"/>
      <c r="AE804" s="76"/>
      <c r="AF804" s="76"/>
      <c r="AG804" s="76"/>
      <c r="AH804" s="76"/>
      <c r="AI804" s="77"/>
      <c r="AJ804" s="378"/>
      <c r="AK804" s="284" t="e">
        <f t="shared" si="288"/>
        <v>#REF!</v>
      </c>
      <c r="AL804" s="164" t="e">
        <f t="shared" si="292"/>
        <v>#REF!</v>
      </c>
      <c r="AM804" s="328" t="e">
        <f t="shared" si="282"/>
        <v>#REF!</v>
      </c>
      <c r="AN804" s="307"/>
      <c r="AO804" s="307"/>
      <c r="AP804" s="307"/>
      <c r="AQ804" s="307"/>
      <c r="AR804" s="307"/>
      <c r="AS804" s="307"/>
      <c r="AU804" s="335" t="e">
        <f t="shared" si="272"/>
        <v>#REF!</v>
      </c>
      <c r="AV804" s="72" t="e">
        <f t="shared" si="301"/>
        <v>#REF!</v>
      </c>
      <c r="AW804" s="335">
        <f t="shared" si="290"/>
        <v>0</v>
      </c>
      <c r="AX804" s="336" t="e">
        <f t="shared" si="291"/>
        <v>#REF!</v>
      </c>
      <c r="AY804" s="152" t="e">
        <f t="shared" si="289"/>
        <v>#REF!</v>
      </c>
    </row>
    <row r="805" spans="1:51" s="78" customFormat="1">
      <c r="A805" s="73"/>
      <c r="B805" s="388"/>
      <c r="C805" s="75"/>
      <c r="D805" s="363"/>
      <c r="E805" s="384" t="s">
        <v>197</v>
      </c>
      <c r="F805" s="79" t="s">
        <v>198</v>
      </c>
      <c r="G805" s="69">
        <v>9000000</v>
      </c>
      <c r="H805" s="69" t="e">
        <f>#REF!</f>
        <v>#REF!</v>
      </c>
      <c r="I805" s="239" t="e">
        <f>#REF!</f>
        <v>#REF!</v>
      </c>
      <c r="J805" s="76" t="e">
        <f t="shared" si="315"/>
        <v>#REF!</v>
      </c>
      <c r="K805" s="239"/>
      <c r="L805" s="76"/>
      <c r="M805" s="76"/>
      <c r="N805" s="76">
        <v>6000000</v>
      </c>
      <c r="O805" s="70" t="e">
        <f>#REF!+2998600</f>
        <v>#REF!</v>
      </c>
      <c r="P805" s="70" t="e">
        <f t="shared" si="316"/>
        <v>#REF!</v>
      </c>
      <c r="Q805" s="70"/>
      <c r="R805" s="76"/>
      <c r="S805" s="76"/>
      <c r="T805" s="76"/>
      <c r="U805" s="76"/>
      <c r="V805" s="76"/>
      <c r="W805" s="76"/>
      <c r="X805" s="76"/>
      <c r="Y805" s="76"/>
      <c r="Z805" s="76"/>
      <c r="AA805" s="76"/>
      <c r="AB805" s="76"/>
      <c r="AC805" s="76"/>
      <c r="AD805" s="76"/>
      <c r="AE805" s="76"/>
      <c r="AF805" s="76"/>
      <c r="AG805" s="76"/>
      <c r="AH805" s="76"/>
      <c r="AI805" s="77"/>
      <c r="AJ805" s="378"/>
      <c r="AK805" s="284" t="e">
        <f t="shared" si="288"/>
        <v>#REF!</v>
      </c>
      <c r="AL805" s="164" t="e">
        <f t="shared" si="292"/>
        <v>#REF!</v>
      </c>
      <c r="AM805" s="328" t="e">
        <f t="shared" si="282"/>
        <v>#REF!</v>
      </c>
      <c r="AN805" s="307"/>
      <c r="AO805" s="307"/>
      <c r="AP805" s="307"/>
      <c r="AQ805" s="307"/>
      <c r="AR805" s="307"/>
      <c r="AS805" s="307"/>
      <c r="AU805" s="335" t="e">
        <f t="shared" si="272"/>
        <v>#REF!</v>
      </c>
      <c r="AV805" s="72" t="e">
        <f t="shared" si="301"/>
        <v>#REF!</v>
      </c>
      <c r="AW805" s="335" t="e">
        <f t="shared" si="290"/>
        <v>#REF!</v>
      </c>
      <c r="AX805" s="336" t="e">
        <f t="shared" si="291"/>
        <v>#REF!</v>
      </c>
      <c r="AY805" s="152" t="e">
        <f t="shared" si="289"/>
        <v>#REF!</v>
      </c>
    </row>
    <row r="806" spans="1:51" s="78" customFormat="1">
      <c r="A806" s="73"/>
      <c r="B806" s="388"/>
      <c r="C806" s="75"/>
      <c r="D806" s="363"/>
      <c r="E806" s="384" t="s">
        <v>17</v>
      </c>
      <c r="F806" s="68" t="s">
        <v>18</v>
      </c>
      <c r="G806" s="69">
        <v>11200000</v>
      </c>
      <c r="H806" s="69" t="e">
        <f>#REF!</f>
        <v>#REF!</v>
      </c>
      <c r="I806" s="76"/>
      <c r="J806" s="76" t="e">
        <f t="shared" si="315"/>
        <v>#REF!</v>
      </c>
      <c r="K806" s="76"/>
      <c r="L806" s="76"/>
      <c r="M806" s="76"/>
      <c r="N806" s="76">
        <v>11200000</v>
      </c>
      <c r="O806" s="70" t="e">
        <f>#REF!+1400000+1400000</f>
        <v>#REF!</v>
      </c>
      <c r="P806" s="70" t="e">
        <f t="shared" si="316"/>
        <v>#REF!</v>
      </c>
      <c r="Q806" s="70"/>
      <c r="R806" s="76"/>
      <c r="S806" s="76"/>
      <c r="T806" s="76"/>
      <c r="U806" s="76"/>
      <c r="V806" s="76"/>
      <c r="W806" s="76"/>
      <c r="X806" s="76"/>
      <c r="Y806" s="76"/>
      <c r="Z806" s="76"/>
      <c r="AA806" s="76"/>
      <c r="AB806" s="76"/>
      <c r="AC806" s="76"/>
      <c r="AD806" s="76"/>
      <c r="AE806" s="76"/>
      <c r="AF806" s="76"/>
      <c r="AG806" s="76"/>
      <c r="AH806" s="76"/>
      <c r="AI806" s="77"/>
      <c r="AJ806" s="378"/>
      <c r="AK806" s="284" t="e">
        <f t="shared" si="288"/>
        <v>#REF!</v>
      </c>
      <c r="AL806" s="164" t="e">
        <f t="shared" si="292"/>
        <v>#REF!</v>
      </c>
      <c r="AM806" s="328" t="e">
        <f t="shared" si="282"/>
        <v>#REF!</v>
      </c>
      <c r="AN806" s="307"/>
      <c r="AO806" s="307"/>
      <c r="AP806" s="307"/>
      <c r="AQ806" s="307"/>
      <c r="AR806" s="307"/>
      <c r="AS806" s="307"/>
      <c r="AU806" s="335" t="e">
        <f t="shared" si="272"/>
        <v>#REF!</v>
      </c>
      <c r="AV806" s="72" t="e">
        <f t="shared" si="301"/>
        <v>#REF!</v>
      </c>
      <c r="AW806" s="335" t="e">
        <f t="shared" si="290"/>
        <v>#REF!</v>
      </c>
      <c r="AX806" s="336" t="e">
        <f t="shared" si="291"/>
        <v>#REF!</v>
      </c>
      <c r="AY806" s="152" t="e">
        <f t="shared" si="289"/>
        <v>#REF!</v>
      </c>
    </row>
    <row r="807" spans="1:51" s="78" customFormat="1">
      <c r="A807" s="73"/>
      <c r="B807" s="388"/>
      <c r="C807" s="75"/>
      <c r="D807" s="363"/>
      <c r="E807" s="384" t="s">
        <v>108</v>
      </c>
      <c r="F807" s="79" t="s">
        <v>109</v>
      </c>
      <c r="G807" s="69">
        <v>500000</v>
      </c>
      <c r="H807" s="69" t="e">
        <f>#REF!</f>
        <v>#REF!</v>
      </c>
      <c r="I807" s="76"/>
      <c r="J807" s="76" t="e">
        <f t="shared" si="315"/>
        <v>#REF!</v>
      </c>
      <c r="K807" s="76"/>
      <c r="L807" s="76"/>
      <c r="M807" s="76"/>
      <c r="N807" s="76">
        <v>500000</v>
      </c>
      <c r="O807" s="70"/>
      <c r="P807" s="70">
        <f t="shared" si="316"/>
        <v>500000</v>
      </c>
      <c r="Q807" s="70"/>
      <c r="R807" s="76"/>
      <c r="S807" s="76"/>
      <c r="T807" s="76"/>
      <c r="U807" s="76"/>
      <c r="V807" s="76"/>
      <c r="W807" s="76"/>
      <c r="X807" s="76"/>
      <c r="Y807" s="76"/>
      <c r="Z807" s="76"/>
      <c r="AA807" s="76"/>
      <c r="AB807" s="76"/>
      <c r="AC807" s="76"/>
      <c r="AD807" s="76"/>
      <c r="AE807" s="76"/>
      <c r="AF807" s="76"/>
      <c r="AG807" s="76"/>
      <c r="AH807" s="76"/>
      <c r="AI807" s="77"/>
      <c r="AJ807" s="378"/>
      <c r="AK807" s="284" t="e">
        <f t="shared" si="288"/>
        <v>#REF!</v>
      </c>
      <c r="AL807" s="164" t="e">
        <f t="shared" si="292"/>
        <v>#REF!</v>
      </c>
      <c r="AM807" s="328" t="e">
        <f t="shared" si="282"/>
        <v>#REF!</v>
      </c>
      <c r="AN807" s="307"/>
      <c r="AO807" s="307"/>
      <c r="AP807" s="307"/>
      <c r="AQ807" s="307"/>
      <c r="AR807" s="307"/>
      <c r="AS807" s="307"/>
      <c r="AU807" s="335" t="e">
        <f t="shared" si="272"/>
        <v>#REF!</v>
      </c>
      <c r="AV807" s="72" t="e">
        <f t="shared" si="301"/>
        <v>#REF!</v>
      </c>
      <c r="AW807" s="335">
        <f t="shared" si="290"/>
        <v>0</v>
      </c>
      <c r="AX807" s="336" t="e">
        <f t="shared" si="291"/>
        <v>#REF!</v>
      </c>
      <c r="AY807" s="152" t="e">
        <f t="shared" si="289"/>
        <v>#REF!</v>
      </c>
    </row>
    <row r="808" spans="1:51" s="78" customFormat="1">
      <c r="A808" s="73"/>
      <c r="B808" s="388"/>
      <c r="C808" s="75"/>
      <c r="D808" s="363"/>
      <c r="E808" s="384" t="s">
        <v>59</v>
      </c>
      <c r="F808" s="79" t="s">
        <v>60</v>
      </c>
      <c r="G808" s="69">
        <v>600000</v>
      </c>
      <c r="H808" s="69" t="e">
        <f>#REF!</f>
        <v>#REF!</v>
      </c>
      <c r="I808" s="76"/>
      <c r="J808" s="76" t="e">
        <f t="shared" si="315"/>
        <v>#REF!</v>
      </c>
      <c r="K808" s="76"/>
      <c r="L808" s="76"/>
      <c r="M808" s="76"/>
      <c r="N808" s="76">
        <v>600000</v>
      </c>
      <c r="O808" s="70">
        <v>199980</v>
      </c>
      <c r="P808" s="70">
        <f t="shared" si="316"/>
        <v>400020</v>
      </c>
      <c r="Q808" s="70"/>
      <c r="R808" s="76"/>
      <c r="S808" s="76"/>
      <c r="T808" s="76"/>
      <c r="U808" s="76"/>
      <c r="V808" s="76"/>
      <c r="W808" s="76"/>
      <c r="X808" s="76"/>
      <c r="Y808" s="76"/>
      <c r="Z808" s="76"/>
      <c r="AA808" s="76"/>
      <c r="AB808" s="76"/>
      <c r="AC808" s="76"/>
      <c r="AD808" s="76"/>
      <c r="AE808" s="76"/>
      <c r="AF808" s="76"/>
      <c r="AG808" s="76"/>
      <c r="AH808" s="76"/>
      <c r="AI808" s="77"/>
      <c r="AJ808" s="378"/>
      <c r="AK808" s="284" t="e">
        <f t="shared" si="288"/>
        <v>#REF!</v>
      </c>
      <c r="AL808" s="164" t="e">
        <f t="shared" si="292"/>
        <v>#REF!</v>
      </c>
      <c r="AM808" s="328" t="e">
        <f t="shared" si="282"/>
        <v>#REF!</v>
      </c>
      <c r="AN808" s="307"/>
      <c r="AO808" s="307"/>
      <c r="AP808" s="307"/>
      <c r="AQ808" s="307"/>
      <c r="AR808" s="307"/>
      <c r="AS808" s="307"/>
      <c r="AU808" s="335" t="e">
        <f t="shared" si="272"/>
        <v>#REF!</v>
      </c>
      <c r="AV808" s="72" t="e">
        <f t="shared" si="301"/>
        <v>#REF!</v>
      </c>
      <c r="AW808" s="335">
        <f t="shared" si="290"/>
        <v>199980</v>
      </c>
      <c r="AX808" s="336" t="e">
        <f t="shared" si="291"/>
        <v>#REF!</v>
      </c>
      <c r="AY808" s="152" t="e">
        <f t="shared" si="289"/>
        <v>#REF!</v>
      </c>
    </row>
    <row r="809" spans="1:51" s="78" customFormat="1">
      <c r="A809" s="73"/>
      <c r="B809" s="388"/>
      <c r="C809" s="75"/>
      <c r="D809" s="363"/>
      <c r="E809" s="88" t="s">
        <v>125</v>
      </c>
      <c r="F809" s="71" t="s">
        <v>126</v>
      </c>
      <c r="G809" s="69">
        <v>7425000</v>
      </c>
      <c r="H809" s="69"/>
      <c r="I809" s="76"/>
      <c r="J809" s="76"/>
      <c r="K809" s="76"/>
      <c r="L809" s="76"/>
      <c r="M809" s="76"/>
      <c r="N809" s="76">
        <v>7425000</v>
      </c>
      <c r="O809" s="70"/>
      <c r="P809" s="70">
        <f t="shared" si="316"/>
        <v>7425000</v>
      </c>
      <c r="Q809" s="70"/>
      <c r="R809" s="76"/>
      <c r="S809" s="76"/>
      <c r="T809" s="76"/>
      <c r="U809" s="76"/>
      <c r="V809" s="76"/>
      <c r="W809" s="76"/>
      <c r="X809" s="76"/>
      <c r="Y809" s="76"/>
      <c r="Z809" s="76"/>
      <c r="AA809" s="76"/>
      <c r="AB809" s="76"/>
      <c r="AC809" s="76"/>
      <c r="AD809" s="76"/>
      <c r="AE809" s="76"/>
      <c r="AF809" s="76"/>
      <c r="AG809" s="76"/>
      <c r="AH809" s="76"/>
      <c r="AI809" s="77"/>
      <c r="AJ809" s="378"/>
      <c r="AK809" s="284">
        <f t="shared" ref="AK809:AK946" si="317">H809+K809+N809+Q809+T809+W809+Z809+AC809+AF809</f>
        <v>7425000</v>
      </c>
      <c r="AL809" s="164"/>
      <c r="AM809" s="328">
        <f t="shared" si="282"/>
        <v>0</v>
      </c>
      <c r="AN809" s="307"/>
      <c r="AO809" s="307"/>
      <c r="AP809" s="307"/>
      <c r="AQ809" s="307"/>
      <c r="AR809" s="307"/>
      <c r="AS809" s="307"/>
      <c r="AU809" s="335"/>
      <c r="AV809" s="72"/>
      <c r="AW809" s="335"/>
      <c r="AX809" s="336"/>
      <c r="AY809" s="152"/>
    </row>
    <row r="810" spans="1:51" s="78" customFormat="1">
      <c r="A810" s="73"/>
      <c r="B810" s="388"/>
      <c r="C810" s="75"/>
      <c r="D810" s="363"/>
      <c r="E810" s="384" t="s">
        <v>61</v>
      </c>
      <c r="F810" s="79" t="s">
        <v>62</v>
      </c>
      <c r="G810" s="69">
        <v>3200000</v>
      </c>
      <c r="H810" s="69" t="e">
        <f>#REF!</f>
        <v>#REF!</v>
      </c>
      <c r="I810" s="76"/>
      <c r="J810" s="76" t="e">
        <f t="shared" si="315"/>
        <v>#REF!</v>
      </c>
      <c r="K810" s="76"/>
      <c r="L810" s="76"/>
      <c r="M810" s="76"/>
      <c r="N810" s="76">
        <v>3200000</v>
      </c>
      <c r="O810" s="70" t="e">
        <f>#REF!+400000</f>
        <v>#REF!</v>
      </c>
      <c r="P810" s="70" t="e">
        <f t="shared" si="316"/>
        <v>#REF!</v>
      </c>
      <c r="Q810" s="70"/>
      <c r="R810" s="76"/>
      <c r="S810" s="76"/>
      <c r="T810" s="76"/>
      <c r="U810" s="76"/>
      <c r="V810" s="76"/>
      <c r="W810" s="76"/>
      <c r="X810" s="76"/>
      <c r="Y810" s="76"/>
      <c r="Z810" s="76"/>
      <c r="AA810" s="76"/>
      <c r="AB810" s="76"/>
      <c r="AC810" s="76"/>
      <c r="AD810" s="76"/>
      <c r="AE810" s="76"/>
      <c r="AF810" s="76"/>
      <c r="AG810" s="76"/>
      <c r="AH810" s="76"/>
      <c r="AI810" s="77"/>
      <c r="AJ810" s="378"/>
      <c r="AK810" s="284" t="e">
        <f t="shared" si="317"/>
        <v>#REF!</v>
      </c>
      <c r="AL810" s="164" t="e">
        <f t="shared" si="292"/>
        <v>#REF!</v>
      </c>
      <c r="AM810" s="328" t="e">
        <f t="shared" si="282"/>
        <v>#REF!</v>
      </c>
      <c r="AN810" s="307"/>
      <c r="AO810" s="307"/>
      <c r="AP810" s="307"/>
      <c r="AQ810" s="307"/>
      <c r="AR810" s="307"/>
      <c r="AS810" s="307"/>
      <c r="AU810" s="335" t="e">
        <f t="shared" si="272"/>
        <v>#REF!</v>
      </c>
      <c r="AV810" s="72" t="e">
        <f t="shared" si="301"/>
        <v>#REF!</v>
      </c>
      <c r="AW810" s="335" t="e">
        <f t="shared" si="290"/>
        <v>#REF!</v>
      </c>
      <c r="AX810" s="336" t="e">
        <f t="shared" si="291"/>
        <v>#REF!</v>
      </c>
      <c r="AY810" s="152" t="e">
        <f t="shared" si="289"/>
        <v>#REF!</v>
      </c>
    </row>
    <row r="811" spans="1:51" s="78" customFormat="1">
      <c r="A811" s="73"/>
      <c r="B811" s="388"/>
      <c r="C811" s="75"/>
      <c r="D811" s="363"/>
      <c r="E811" s="384" t="s">
        <v>83</v>
      </c>
      <c r="F811" s="79" t="s">
        <v>186</v>
      </c>
      <c r="G811" s="69">
        <v>22000000</v>
      </c>
      <c r="H811" s="69" t="e">
        <f>#REF!</f>
        <v>#REF!</v>
      </c>
      <c r="I811" s="76"/>
      <c r="J811" s="76" t="e">
        <f t="shared" si="315"/>
        <v>#REF!</v>
      </c>
      <c r="K811" s="76"/>
      <c r="L811" s="76"/>
      <c r="M811" s="76"/>
      <c r="N811" s="76">
        <v>22000000</v>
      </c>
      <c r="O811" s="70" t="e">
        <f>#REF!</f>
        <v>#REF!</v>
      </c>
      <c r="P811" s="70" t="e">
        <f t="shared" si="316"/>
        <v>#REF!</v>
      </c>
      <c r="Q811" s="70"/>
      <c r="R811" s="76"/>
      <c r="S811" s="76"/>
      <c r="T811" s="76"/>
      <c r="U811" s="76"/>
      <c r="V811" s="76"/>
      <c r="W811" s="76"/>
      <c r="X811" s="76"/>
      <c r="Y811" s="76"/>
      <c r="Z811" s="76"/>
      <c r="AA811" s="76"/>
      <c r="AB811" s="76"/>
      <c r="AC811" s="76"/>
      <c r="AD811" s="76"/>
      <c r="AE811" s="76"/>
      <c r="AF811" s="76"/>
      <c r="AG811" s="76"/>
      <c r="AH811" s="76"/>
      <c r="AI811" s="77"/>
      <c r="AJ811" s="378"/>
      <c r="AK811" s="284" t="e">
        <f t="shared" si="317"/>
        <v>#REF!</v>
      </c>
      <c r="AL811" s="164" t="e">
        <f t="shared" si="292"/>
        <v>#REF!</v>
      </c>
      <c r="AM811" s="328" t="e">
        <f t="shared" si="282"/>
        <v>#REF!</v>
      </c>
      <c r="AN811" s="307"/>
      <c r="AO811" s="307"/>
      <c r="AP811" s="307"/>
      <c r="AQ811" s="307"/>
      <c r="AR811" s="307"/>
      <c r="AS811" s="307"/>
      <c r="AU811" s="335" t="e">
        <f t="shared" si="272"/>
        <v>#REF!</v>
      </c>
      <c r="AV811" s="72" t="e">
        <f t="shared" si="301"/>
        <v>#REF!</v>
      </c>
      <c r="AW811" s="335" t="e">
        <f t="shared" si="290"/>
        <v>#REF!</v>
      </c>
      <c r="AX811" s="336" t="e">
        <f t="shared" si="291"/>
        <v>#REF!</v>
      </c>
      <c r="AY811" s="152" t="e">
        <f t="shared" si="289"/>
        <v>#REF!</v>
      </c>
    </row>
    <row r="812" spans="1:51" s="78" customFormat="1">
      <c r="A812" s="73"/>
      <c r="B812" s="388"/>
      <c r="C812" s="75"/>
      <c r="D812" s="363"/>
      <c r="E812" s="384" t="s">
        <v>245</v>
      </c>
      <c r="F812" s="79" t="s">
        <v>84</v>
      </c>
      <c r="G812" s="69">
        <v>50000000</v>
      </c>
      <c r="H812" s="69"/>
      <c r="I812" s="76"/>
      <c r="J812" s="76"/>
      <c r="K812" s="76"/>
      <c r="L812" s="76"/>
      <c r="M812" s="76"/>
      <c r="N812" s="76">
        <v>0</v>
      </c>
      <c r="O812" s="70"/>
      <c r="P812" s="70">
        <f t="shared" si="316"/>
        <v>0</v>
      </c>
      <c r="Q812" s="70"/>
      <c r="R812" s="76"/>
      <c r="S812" s="76"/>
      <c r="T812" s="76"/>
      <c r="U812" s="76"/>
      <c r="V812" s="76"/>
      <c r="W812" s="76"/>
      <c r="X812" s="76"/>
      <c r="Y812" s="76"/>
      <c r="Z812" s="76"/>
      <c r="AA812" s="76"/>
      <c r="AB812" s="76"/>
      <c r="AC812" s="76"/>
      <c r="AD812" s="76"/>
      <c r="AE812" s="76"/>
      <c r="AF812" s="76">
        <v>50000000</v>
      </c>
      <c r="AG812" s="76"/>
      <c r="AH812" s="76"/>
      <c r="AI812" s="77"/>
      <c r="AJ812" s="378"/>
      <c r="AK812" s="284">
        <f t="shared" si="317"/>
        <v>50000000</v>
      </c>
      <c r="AL812" s="164"/>
      <c r="AM812" s="328">
        <f t="shared" ref="AM812:AM893" si="318">G812-AK812</f>
        <v>0</v>
      </c>
      <c r="AN812" s="307"/>
      <c r="AO812" s="307"/>
      <c r="AP812" s="307"/>
      <c r="AQ812" s="307"/>
      <c r="AR812" s="307"/>
      <c r="AS812" s="307"/>
      <c r="AU812" s="335"/>
      <c r="AV812" s="72"/>
      <c r="AW812" s="335"/>
      <c r="AX812" s="336"/>
      <c r="AY812" s="152"/>
    </row>
    <row r="813" spans="1:51" s="78" customFormat="1">
      <c r="A813" s="73"/>
      <c r="B813" s="388"/>
      <c r="C813" s="75"/>
      <c r="D813" s="363"/>
      <c r="E813" s="384" t="s">
        <v>20</v>
      </c>
      <c r="F813" s="79" t="s">
        <v>21</v>
      </c>
      <c r="G813" s="69">
        <v>6582000</v>
      </c>
      <c r="H813" s="69" t="e">
        <f>#REF!</f>
        <v>#REF!</v>
      </c>
      <c r="I813" s="76"/>
      <c r="J813" s="76" t="e">
        <f t="shared" si="315"/>
        <v>#REF!</v>
      </c>
      <c r="K813" s="76"/>
      <c r="L813" s="76"/>
      <c r="M813" s="76"/>
      <c r="N813" s="76">
        <v>6582000</v>
      </c>
      <c r="O813" s="70">
        <v>1445500</v>
      </c>
      <c r="P813" s="70">
        <f t="shared" si="316"/>
        <v>5136500</v>
      </c>
      <c r="Q813" s="70"/>
      <c r="R813" s="76"/>
      <c r="S813" s="76"/>
      <c r="T813" s="76"/>
      <c r="U813" s="76"/>
      <c r="V813" s="76"/>
      <c r="W813" s="76"/>
      <c r="X813" s="76"/>
      <c r="Y813" s="76"/>
      <c r="Z813" s="76"/>
      <c r="AA813" s="76"/>
      <c r="AB813" s="76"/>
      <c r="AC813" s="76"/>
      <c r="AD813" s="76"/>
      <c r="AE813" s="76"/>
      <c r="AF813" s="76"/>
      <c r="AG813" s="76"/>
      <c r="AH813" s="76"/>
      <c r="AI813" s="77"/>
      <c r="AJ813" s="378"/>
      <c r="AK813" s="284" t="e">
        <f t="shared" si="317"/>
        <v>#REF!</v>
      </c>
      <c r="AL813" s="164" t="e">
        <f t="shared" si="292"/>
        <v>#REF!</v>
      </c>
      <c r="AM813" s="328" t="e">
        <f t="shared" si="318"/>
        <v>#REF!</v>
      </c>
      <c r="AN813" s="307"/>
      <c r="AO813" s="307"/>
      <c r="AP813" s="307"/>
      <c r="AQ813" s="307"/>
      <c r="AR813" s="307"/>
      <c r="AS813" s="307"/>
      <c r="AU813" s="335" t="e">
        <f t="shared" si="272"/>
        <v>#REF!</v>
      </c>
      <c r="AV813" s="72" t="e">
        <f t="shared" si="301"/>
        <v>#REF!</v>
      </c>
      <c r="AW813" s="335">
        <f t="shared" si="290"/>
        <v>1445500</v>
      </c>
      <c r="AX813" s="336" t="e">
        <f t="shared" si="291"/>
        <v>#REF!</v>
      </c>
      <c r="AY813" s="152" t="e">
        <f t="shared" si="289"/>
        <v>#REF!</v>
      </c>
    </row>
    <row r="814" spans="1:51" s="25" customFormat="1">
      <c r="A814" s="29"/>
      <c r="B814" s="353"/>
      <c r="C814" s="21"/>
      <c r="D814" s="645" t="s">
        <v>69</v>
      </c>
      <c r="E814" s="646"/>
      <c r="F814" s="81" t="s">
        <v>132</v>
      </c>
      <c r="G814" s="52">
        <f>G815</f>
        <v>8075571000</v>
      </c>
      <c r="H814" s="52" t="e">
        <f t="shared" ref="H814:P814" si="319">H815</f>
        <v>#REF!</v>
      </c>
      <c r="I814" s="52">
        <f t="shared" si="319"/>
        <v>0</v>
      </c>
      <c r="J814" s="52" t="e">
        <f t="shared" si="319"/>
        <v>#REF!</v>
      </c>
      <c r="K814" s="52">
        <f t="shared" si="319"/>
        <v>0</v>
      </c>
      <c r="L814" s="52">
        <f t="shared" si="319"/>
        <v>0</v>
      </c>
      <c r="M814" s="52">
        <f t="shared" si="319"/>
        <v>0</v>
      </c>
      <c r="N814" s="52">
        <f t="shared" si="319"/>
        <v>8075571000</v>
      </c>
      <c r="O814" s="52">
        <f t="shared" si="319"/>
        <v>388421600</v>
      </c>
      <c r="P814" s="52">
        <f t="shared" si="319"/>
        <v>7687149400</v>
      </c>
      <c r="Q814" s="53"/>
      <c r="R814" s="32"/>
      <c r="S814" s="32"/>
      <c r="T814" s="32"/>
      <c r="U814" s="32"/>
      <c r="V814" s="32"/>
      <c r="W814" s="32"/>
      <c r="X814" s="32"/>
      <c r="Y814" s="32"/>
      <c r="Z814" s="32"/>
      <c r="AA814" s="32"/>
      <c r="AB814" s="32"/>
      <c r="AC814" s="32"/>
      <c r="AD814" s="32"/>
      <c r="AE814" s="32"/>
      <c r="AF814" s="32"/>
      <c r="AG814" s="32"/>
      <c r="AH814" s="32"/>
      <c r="AI814" s="23"/>
      <c r="AJ814" s="373"/>
      <c r="AK814" s="284" t="e">
        <f t="shared" si="317"/>
        <v>#REF!</v>
      </c>
      <c r="AL814" s="164" t="e">
        <f t="shared" si="292"/>
        <v>#REF!</v>
      </c>
      <c r="AM814" s="328" t="e">
        <f t="shared" si="318"/>
        <v>#REF!</v>
      </c>
      <c r="AN814" s="221"/>
      <c r="AO814" s="221"/>
      <c r="AP814" s="221"/>
      <c r="AQ814" s="221"/>
      <c r="AR814" s="221"/>
      <c r="AS814" s="221"/>
      <c r="AU814" s="335" t="e">
        <f t="shared" si="272"/>
        <v>#REF!</v>
      </c>
      <c r="AV814" s="72" t="e">
        <f t="shared" si="301"/>
        <v>#REF!</v>
      </c>
      <c r="AW814" s="335">
        <f t="shared" si="290"/>
        <v>388421600</v>
      </c>
      <c r="AX814" s="336" t="e">
        <f t="shared" si="291"/>
        <v>#REF!</v>
      </c>
      <c r="AY814" s="152" t="e">
        <f t="shared" si="289"/>
        <v>#REF!</v>
      </c>
    </row>
    <row r="815" spans="1:51" s="78" customFormat="1">
      <c r="A815" s="73"/>
      <c r="B815" s="388"/>
      <c r="C815" s="75"/>
      <c r="D815" s="363"/>
      <c r="E815" s="384" t="s">
        <v>199</v>
      </c>
      <c r="F815" s="79" t="s">
        <v>236</v>
      </c>
      <c r="G815" s="69">
        <v>8075571000</v>
      </c>
      <c r="H815" s="69" t="e">
        <f>#REF!</f>
        <v>#REF!</v>
      </c>
      <c r="I815" s="76"/>
      <c r="J815" s="76" t="e">
        <f t="shared" si="315"/>
        <v>#REF!</v>
      </c>
      <c r="K815" s="76"/>
      <c r="L815" s="76"/>
      <c r="M815" s="76"/>
      <c r="N815" s="76">
        <v>8075571000</v>
      </c>
      <c r="O815" s="70">
        <f>6539900+381881700</f>
        <v>388421600</v>
      </c>
      <c r="P815" s="70">
        <f t="shared" si="316"/>
        <v>7687149400</v>
      </c>
      <c r="Q815" s="70"/>
      <c r="R815" s="76"/>
      <c r="S815" s="76"/>
      <c r="T815" s="76"/>
      <c r="U815" s="76"/>
      <c r="V815" s="76"/>
      <c r="W815" s="76"/>
      <c r="X815" s="76"/>
      <c r="Y815" s="76"/>
      <c r="Z815" s="76"/>
      <c r="AA815" s="76"/>
      <c r="AB815" s="76"/>
      <c r="AC815" s="76"/>
      <c r="AD815" s="76"/>
      <c r="AE815" s="76"/>
      <c r="AF815" s="76"/>
      <c r="AG815" s="76"/>
      <c r="AH815" s="76"/>
      <c r="AI815" s="77"/>
      <c r="AJ815" s="378"/>
      <c r="AK815" s="284" t="e">
        <f t="shared" si="317"/>
        <v>#REF!</v>
      </c>
      <c r="AL815" s="164" t="e">
        <f t="shared" si="292"/>
        <v>#REF!</v>
      </c>
      <c r="AM815" s="328" t="e">
        <f t="shared" si="318"/>
        <v>#REF!</v>
      </c>
      <c r="AN815" s="307"/>
      <c r="AO815" s="307"/>
      <c r="AP815" s="307"/>
      <c r="AQ815" s="307"/>
      <c r="AR815" s="307"/>
      <c r="AS815" s="307"/>
      <c r="AU815" s="335" t="e">
        <f t="shared" si="272"/>
        <v>#REF!</v>
      </c>
      <c r="AV815" s="72" t="e">
        <f t="shared" si="301"/>
        <v>#REF!</v>
      </c>
      <c r="AW815" s="335">
        <f t="shared" si="290"/>
        <v>388421600</v>
      </c>
      <c r="AX815" s="336" t="e">
        <f t="shared" si="291"/>
        <v>#REF!</v>
      </c>
      <c r="AY815" s="152" t="e">
        <f t="shared" si="289"/>
        <v>#REF!</v>
      </c>
    </row>
    <row r="816" spans="1:51" s="25" customFormat="1">
      <c r="A816" s="29"/>
      <c r="B816" s="19"/>
      <c r="C816" s="21"/>
      <c r="D816" s="21"/>
      <c r="E816" s="57"/>
      <c r="F816" s="58"/>
      <c r="G816" s="24"/>
      <c r="H816" s="24"/>
      <c r="I816" s="32"/>
      <c r="J816" s="32"/>
      <c r="K816" s="32"/>
      <c r="L816" s="32"/>
      <c r="M816" s="32"/>
      <c r="N816" s="76" t="e">
        <f>#REF!</f>
        <v>#REF!</v>
      </c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  <c r="AA816" s="32"/>
      <c r="AB816" s="32"/>
      <c r="AC816" s="32"/>
      <c r="AD816" s="32"/>
      <c r="AE816" s="32"/>
      <c r="AF816" s="32"/>
      <c r="AG816" s="32"/>
      <c r="AH816" s="32"/>
      <c r="AI816" s="23"/>
      <c r="AJ816" s="373"/>
      <c r="AK816" s="284" t="e">
        <f t="shared" si="317"/>
        <v>#REF!</v>
      </c>
      <c r="AL816" s="164" t="e">
        <f t="shared" si="292"/>
        <v>#REF!</v>
      </c>
      <c r="AM816" s="328" t="e">
        <f t="shared" si="318"/>
        <v>#REF!</v>
      </c>
      <c r="AN816" s="221"/>
      <c r="AO816" s="221"/>
      <c r="AP816" s="221"/>
      <c r="AQ816" s="221"/>
      <c r="AR816" s="221"/>
      <c r="AS816" s="221"/>
      <c r="AU816" s="335" t="e">
        <f t="shared" si="272"/>
        <v>#REF!</v>
      </c>
      <c r="AV816" s="72" t="e">
        <f t="shared" si="301"/>
        <v>#REF!</v>
      </c>
      <c r="AW816" s="335">
        <f t="shared" si="290"/>
        <v>0</v>
      </c>
      <c r="AX816" s="336" t="e">
        <f t="shared" si="291"/>
        <v>#REF!</v>
      </c>
      <c r="AY816" s="152" t="e">
        <f t="shared" si="289"/>
        <v>#REF!</v>
      </c>
    </row>
    <row r="817" spans="1:51" s="25" customFormat="1">
      <c r="A817" s="29"/>
      <c r="B817" s="19"/>
      <c r="C817" s="21"/>
      <c r="D817" s="21"/>
      <c r="E817" s="57"/>
      <c r="F817" s="58"/>
      <c r="G817" s="24"/>
      <c r="H817" s="24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  <c r="AA817" s="32"/>
      <c r="AB817" s="32"/>
      <c r="AC817" s="32"/>
      <c r="AD817" s="32"/>
      <c r="AE817" s="32"/>
      <c r="AF817" s="32"/>
      <c r="AG817" s="32"/>
      <c r="AH817" s="32"/>
      <c r="AI817" s="23"/>
      <c r="AJ817" s="373"/>
      <c r="AK817" s="284">
        <f t="shared" si="317"/>
        <v>0</v>
      </c>
      <c r="AL817" s="164" t="b">
        <f t="shared" si="292"/>
        <v>1</v>
      </c>
      <c r="AM817" s="328">
        <f t="shared" si="318"/>
        <v>0</v>
      </c>
      <c r="AN817" s="221"/>
      <c r="AO817" s="221"/>
      <c r="AP817" s="221"/>
      <c r="AQ817" s="221"/>
      <c r="AR817" s="221"/>
      <c r="AS817" s="221"/>
      <c r="AU817" s="41"/>
      <c r="AV817" s="42"/>
      <c r="AW817" s="96">
        <f t="shared" si="290"/>
        <v>0</v>
      </c>
      <c r="AX817" s="118">
        <f t="shared" si="291"/>
        <v>0</v>
      </c>
      <c r="AY817" s="152" t="b">
        <f t="shared" si="289"/>
        <v>1</v>
      </c>
    </row>
    <row r="818" spans="1:51" s="25" customFormat="1">
      <c r="A818" s="29"/>
      <c r="B818" s="19"/>
      <c r="C818" s="21"/>
      <c r="D818" s="21"/>
      <c r="E818" s="57"/>
      <c r="F818" s="58"/>
      <c r="G818" s="24"/>
      <c r="H818" s="24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  <c r="AA818" s="32"/>
      <c r="AB818" s="32"/>
      <c r="AC818" s="32"/>
      <c r="AD818" s="32"/>
      <c r="AE818" s="32"/>
      <c r="AF818" s="32"/>
      <c r="AG818" s="32"/>
      <c r="AH818" s="32"/>
      <c r="AI818" s="23"/>
      <c r="AJ818" s="373"/>
      <c r="AK818" s="284">
        <f t="shared" si="317"/>
        <v>0</v>
      </c>
      <c r="AL818" s="164" t="b">
        <f t="shared" si="292"/>
        <v>1</v>
      </c>
      <c r="AM818" s="328">
        <f t="shared" si="318"/>
        <v>0</v>
      </c>
      <c r="AN818" s="221"/>
      <c r="AO818" s="221"/>
      <c r="AP818" s="221"/>
      <c r="AQ818" s="221"/>
      <c r="AR818" s="221"/>
      <c r="AS818" s="221"/>
      <c r="AU818" s="41"/>
      <c r="AV818" s="42"/>
      <c r="AW818" s="96">
        <f t="shared" si="290"/>
        <v>0</v>
      </c>
      <c r="AX818" s="118">
        <f t="shared" si="291"/>
        <v>0</v>
      </c>
      <c r="AY818" s="152" t="b">
        <f t="shared" si="289"/>
        <v>1</v>
      </c>
    </row>
    <row r="819" spans="1:51" s="25" customFormat="1">
      <c r="A819" s="29"/>
      <c r="B819" s="19"/>
      <c r="C819" s="21"/>
      <c r="D819" s="21"/>
      <c r="E819" s="57"/>
      <c r="F819" s="58"/>
      <c r="G819" s="24"/>
      <c r="H819" s="24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  <c r="AA819" s="32"/>
      <c r="AB819" s="32"/>
      <c r="AC819" s="32"/>
      <c r="AD819" s="32"/>
      <c r="AE819" s="32"/>
      <c r="AF819" s="32"/>
      <c r="AG819" s="32"/>
      <c r="AH819" s="32"/>
      <c r="AI819" s="23"/>
      <c r="AJ819" s="373"/>
      <c r="AK819" s="284">
        <f t="shared" si="317"/>
        <v>0</v>
      </c>
      <c r="AL819" s="164" t="b">
        <f t="shared" si="292"/>
        <v>1</v>
      </c>
      <c r="AM819" s="328">
        <f t="shared" si="318"/>
        <v>0</v>
      </c>
      <c r="AN819" s="221"/>
      <c r="AO819" s="221"/>
      <c r="AP819" s="221"/>
      <c r="AQ819" s="221"/>
      <c r="AR819" s="221"/>
      <c r="AS819" s="221"/>
      <c r="AU819" s="41"/>
      <c r="AV819" s="42"/>
      <c r="AW819" s="96">
        <f t="shared" si="290"/>
        <v>0</v>
      </c>
      <c r="AX819" s="118">
        <f t="shared" si="291"/>
        <v>0</v>
      </c>
      <c r="AY819" s="152" t="b">
        <f t="shared" si="289"/>
        <v>1</v>
      </c>
    </row>
    <row r="820" spans="1:51" s="25" customFormat="1">
      <c r="A820" s="29"/>
      <c r="B820" s="19"/>
      <c r="C820" s="21"/>
      <c r="D820" s="21"/>
      <c r="E820" s="57"/>
      <c r="F820" s="58"/>
      <c r="G820" s="24"/>
      <c r="H820" s="24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  <c r="AA820" s="32"/>
      <c r="AB820" s="32"/>
      <c r="AC820" s="32"/>
      <c r="AD820" s="32"/>
      <c r="AE820" s="32"/>
      <c r="AF820" s="32"/>
      <c r="AG820" s="32"/>
      <c r="AH820" s="32"/>
      <c r="AI820" s="23"/>
      <c r="AJ820" s="373"/>
      <c r="AK820" s="284">
        <f t="shared" si="317"/>
        <v>0</v>
      </c>
      <c r="AL820" s="164" t="b">
        <f t="shared" si="292"/>
        <v>1</v>
      </c>
      <c r="AM820" s="328">
        <f t="shared" si="318"/>
        <v>0</v>
      </c>
      <c r="AN820" s="221"/>
      <c r="AO820" s="221"/>
      <c r="AP820" s="221"/>
      <c r="AQ820" s="221"/>
      <c r="AR820" s="221"/>
      <c r="AS820" s="221"/>
      <c r="AU820" s="41"/>
      <c r="AV820" s="42"/>
      <c r="AW820" s="96">
        <f t="shared" si="290"/>
        <v>0</v>
      </c>
      <c r="AX820" s="118">
        <f t="shared" si="291"/>
        <v>0</v>
      </c>
      <c r="AY820" s="152" t="b">
        <f t="shared" si="289"/>
        <v>1</v>
      </c>
    </row>
    <row r="821" spans="1:51" s="25" customFormat="1">
      <c r="A821" s="29"/>
      <c r="B821" s="19"/>
      <c r="C821" s="21"/>
      <c r="D821" s="21"/>
      <c r="E821" s="57"/>
      <c r="F821" s="58"/>
      <c r="G821" s="24"/>
      <c r="H821" s="24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  <c r="AA821" s="32"/>
      <c r="AB821" s="32"/>
      <c r="AC821" s="32"/>
      <c r="AD821" s="32"/>
      <c r="AE821" s="32"/>
      <c r="AF821" s="32"/>
      <c r="AG821" s="32"/>
      <c r="AH821" s="32"/>
      <c r="AI821" s="23"/>
      <c r="AJ821" s="373"/>
      <c r="AK821" s="284">
        <f t="shared" si="317"/>
        <v>0</v>
      </c>
      <c r="AL821" s="164" t="b">
        <f t="shared" si="292"/>
        <v>1</v>
      </c>
      <c r="AM821" s="328">
        <f t="shared" si="318"/>
        <v>0</v>
      </c>
      <c r="AN821" s="221"/>
      <c r="AO821" s="221"/>
      <c r="AP821" s="221"/>
      <c r="AQ821" s="221"/>
      <c r="AR821" s="221"/>
      <c r="AS821" s="221"/>
      <c r="AU821" s="41"/>
      <c r="AV821" s="42"/>
      <c r="AW821" s="96">
        <f t="shared" si="290"/>
        <v>0</v>
      </c>
      <c r="AX821" s="118">
        <f t="shared" si="291"/>
        <v>0</v>
      </c>
      <c r="AY821" s="152" t="b">
        <f t="shared" si="289"/>
        <v>1</v>
      </c>
    </row>
    <row r="822" spans="1:51" s="25" customFormat="1">
      <c r="A822" s="29"/>
      <c r="B822" s="19"/>
      <c r="C822" s="21"/>
      <c r="D822" s="21"/>
      <c r="E822" s="57"/>
      <c r="F822" s="58"/>
      <c r="G822" s="24"/>
      <c r="H822" s="24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  <c r="AA822" s="32"/>
      <c r="AB822" s="32"/>
      <c r="AC822" s="32"/>
      <c r="AD822" s="32"/>
      <c r="AE822" s="32"/>
      <c r="AF822" s="32"/>
      <c r="AG822" s="32"/>
      <c r="AH822" s="32"/>
      <c r="AI822" s="23"/>
      <c r="AJ822" s="373"/>
      <c r="AK822" s="284">
        <f t="shared" si="317"/>
        <v>0</v>
      </c>
      <c r="AL822" s="164" t="b">
        <f t="shared" si="292"/>
        <v>1</v>
      </c>
      <c r="AM822" s="328">
        <f t="shared" si="318"/>
        <v>0</v>
      </c>
      <c r="AN822" s="221"/>
      <c r="AO822" s="221"/>
      <c r="AP822" s="221"/>
      <c r="AQ822" s="221"/>
      <c r="AR822" s="221"/>
      <c r="AS822" s="221"/>
      <c r="AU822" s="41"/>
      <c r="AV822" s="42"/>
      <c r="AW822" s="96">
        <f t="shared" si="290"/>
        <v>0</v>
      </c>
      <c r="AX822" s="118">
        <f t="shared" si="291"/>
        <v>0</v>
      </c>
      <c r="AY822" s="152" t="b">
        <f t="shared" si="289"/>
        <v>1</v>
      </c>
    </row>
    <row r="823" spans="1:51" s="25" customFormat="1">
      <c r="A823" s="29"/>
      <c r="B823" s="19"/>
      <c r="C823" s="21"/>
      <c r="D823" s="21"/>
      <c r="E823" s="57"/>
      <c r="F823" s="58"/>
      <c r="G823" s="24"/>
      <c r="H823" s="24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  <c r="AA823" s="32"/>
      <c r="AB823" s="32"/>
      <c r="AC823" s="32"/>
      <c r="AD823" s="32"/>
      <c r="AE823" s="32"/>
      <c r="AF823" s="32"/>
      <c r="AG823" s="32"/>
      <c r="AH823" s="32"/>
      <c r="AI823" s="23"/>
      <c r="AJ823" s="373"/>
      <c r="AK823" s="284">
        <f t="shared" si="317"/>
        <v>0</v>
      </c>
      <c r="AL823" s="164" t="b">
        <f t="shared" si="292"/>
        <v>1</v>
      </c>
      <c r="AM823" s="328">
        <f t="shared" si="318"/>
        <v>0</v>
      </c>
      <c r="AN823" s="221"/>
      <c r="AO823" s="221"/>
      <c r="AP823" s="221"/>
      <c r="AQ823" s="221"/>
      <c r="AR823" s="221"/>
      <c r="AS823" s="221"/>
      <c r="AU823" s="41"/>
      <c r="AV823" s="42"/>
      <c r="AW823" s="96">
        <f t="shared" si="290"/>
        <v>0</v>
      </c>
      <c r="AX823" s="118">
        <f t="shared" si="291"/>
        <v>0</v>
      </c>
      <c r="AY823" s="152" t="b">
        <f t="shared" si="289"/>
        <v>1</v>
      </c>
    </row>
    <row r="824" spans="1:51" s="25" customFormat="1">
      <c r="A824" s="29"/>
      <c r="B824" s="19"/>
      <c r="C824" s="20"/>
      <c r="D824" s="20"/>
      <c r="E824" s="22"/>
      <c r="F824" s="58"/>
      <c r="G824" s="24"/>
      <c r="H824" s="24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  <c r="AA824" s="32"/>
      <c r="AB824" s="32"/>
      <c r="AC824" s="32"/>
      <c r="AD824" s="32"/>
      <c r="AE824" s="32"/>
      <c r="AF824" s="32"/>
      <c r="AG824" s="32"/>
      <c r="AH824" s="32"/>
      <c r="AI824" s="23"/>
      <c r="AJ824" s="373"/>
      <c r="AK824" s="284">
        <f t="shared" si="317"/>
        <v>0</v>
      </c>
      <c r="AL824" s="164" t="b">
        <f t="shared" si="292"/>
        <v>1</v>
      </c>
      <c r="AM824" s="328">
        <f t="shared" si="318"/>
        <v>0</v>
      </c>
      <c r="AN824" s="221"/>
      <c r="AO824" s="221"/>
      <c r="AP824" s="221"/>
      <c r="AQ824" s="221"/>
      <c r="AR824" s="221"/>
      <c r="AS824" s="221"/>
      <c r="AU824" s="41"/>
      <c r="AV824" s="42"/>
      <c r="AW824" s="96">
        <f t="shared" si="290"/>
        <v>0</v>
      </c>
      <c r="AX824" s="118">
        <f t="shared" si="291"/>
        <v>0</v>
      </c>
      <c r="AY824" s="152" t="b">
        <f t="shared" si="289"/>
        <v>1</v>
      </c>
    </row>
    <row r="825" spans="1:51" s="25" customFormat="1">
      <c r="A825" s="210"/>
      <c r="B825" s="211"/>
      <c r="C825" s="211"/>
      <c r="D825" s="211"/>
      <c r="E825" s="211"/>
      <c r="F825" s="212"/>
      <c r="G825" s="213"/>
      <c r="H825" s="213"/>
      <c r="I825" s="214"/>
      <c r="J825" s="214"/>
      <c r="K825" s="214"/>
      <c r="L825" s="214"/>
      <c r="M825" s="214"/>
      <c r="N825" s="214"/>
      <c r="O825" s="214"/>
      <c r="P825" s="214"/>
      <c r="Q825" s="214"/>
      <c r="R825" s="214"/>
      <c r="S825" s="214"/>
      <c r="T825" s="214"/>
      <c r="U825" s="214"/>
      <c r="V825" s="214"/>
      <c r="W825" s="214"/>
      <c r="X825" s="214"/>
      <c r="Y825" s="214"/>
      <c r="Z825" s="214"/>
      <c r="AA825" s="214"/>
      <c r="AB825" s="214"/>
      <c r="AC825" s="214"/>
      <c r="AD825" s="214"/>
      <c r="AE825" s="214"/>
      <c r="AF825" s="214"/>
      <c r="AG825" s="214"/>
      <c r="AH825" s="214"/>
      <c r="AI825" s="215"/>
      <c r="AJ825" s="373"/>
      <c r="AK825" s="284">
        <f t="shared" si="317"/>
        <v>0</v>
      </c>
      <c r="AL825" s="164" t="b">
        <f t="shared" si="292"/>
        <v>1</v>
      </c>
      <c r="AM825" s="328">
        <f t="shared" si="318"/>
        <v>0</v>
      </c>
      <c r="AN825" s="221"/>
      <c r="AO825" s="221"/>
      <c r="AP825" s="221"/>
      <c r="AQ825" s="221"/>
      <c r="AR825" s="221"/>
      <c r="AS825" s="221"/>
      <c r="AU825" s="41"/>
      <c r="AV825" s="42"/>
      <c r="AW825" s="96">
        <f t="shared" si="290"/>
        <v>0</v>
      </c>
      <c r="AX825" s="118">
        <f t="shared" si="291"/>
        <v>0</v>
      </c>
      <c r="AY825" s="152" t="b">
        <f t="shared" si="289"/>
        <v>1</v>
      </c>
    </row>
    <row r="826" spans="1:51" s="25" customFormat="1">
      <c r="A826" s="216"/>
      <c r="B826" s="217"/>
      <c r="C826" s="217"/>
      <c r="D826" s="217"/>
      <c r="E826" s="217"/>
      <c r="F826" s="218"/>
      <c r="G826" s="219"/>
      <c r="H826" s="219"/>
      <c r="I826" s="220"/>
      <c r="J826" s="220"/>
      <c r="K826" s="220"/>
      <c r="L826" s="220"/>
      <c r="M826" s="220"/>
      <c r="N826" s="220"/>
      <c r="O826" s="220"/>
      <c r="P826" s="220"/>
      <c r="Q826" s="220"/>
      <c r="R826" s="220"/>
      <c r="S826" s="220"/>
      <c r="T826" s="220"/>
      <c r="U826" s="220"/>
      <c r="V826" s="220"/>
      <c r="W826" s="220"/>
      <c r="X826" s="220"/>
      <c r="Y826" s="220"/>
      <c r="Z826" s="220"/>
      <c r="AA826" s="220"/>
      <c r="AB826" s="220"/>
      <c r="AC826" s="220"/>
      <c r="AD826" s="220"/>
      <c r="AE826" s="220"/>
      <c r="AF826" s="220"/>
      <c r="AG826" s="220"/>
      <c r="AH826" s="220"/>
      <c r="AI826" s="221"/>
      <c r="AJ826" s="373"/>
      <c r="AK826" s="284">
        <f t="shared" si="317"/>
        <v>0</v>
      </c>
      <c r="AL826" s="164" t="b">
        <f t="shared" si="292"/>
        <v>1</v>
      </c>
      <c r="AM826" s="328">
        <f t="shared" si="318"/>
        <v>0</v>
      </c>
      <c r="AN826" s="221"/>
      <c r="AO826" s="221"/>
      <c r="AP826" s="221"/>
      <c r="AQ826" s="221"/>
      <c r="AR826" s="221"/>
      <c r="AS826" s="221"/>
      <c r="AU826" s="41"/>
      <c r="AV826" s="42"/>
      <c r="AW826" s="96">
        <f t="shared" si="290"/>
        <v>0</v>
      </c>
      <c r="AX826" s="118">
        <f t="shared" si="291"/>
        <v>0</v>
      </c>
      <c r="AY826" s="152" t="b">
        <f t="shared" si="289"/>
        <v>1</v>
      </c>
    </row>
    <row r="827" spans="1:51" s="25" customFormat="1">
      <c r="A827" s="216"/>
      <c r="B827" s="217"/>
      <c r="C827" s="217"/>
      <c r="D827" s="217"/>
      <c r="E827" s="217"/>
      <c r="F827" s="218"/>
      <c r="G827" s="219"/>
      <c r="H827" s="219"/>
      <c r="I827" s="220"/>
      <c r="J827" s="220"/>
      <c r="K827" s="220"/>
      <c r="L827" s="220"/>
      <c r="M827" s="220"/>
      <c r="N827" s="220"/>
      <c r="O827" s="220"/>
      <c r="P827" s="220"/>
      <c r="Q827" s="220"/>
      <c r="R827" s="220"/>
      <c r="S827" s="220"/>
      <c r="T827" s="220"/>
      <c r="U827" s="220"/>
      <c r="V827" s="220"/>
      <c r="W827" s="220"/>
      <c r="X827" s="220"/>
      <c r="Y827" s="220"/>
      <c r="Z827" s="220"/>
      <c r="AA827" s="220"/>
      <c r="AB827" s="220"/>
      <c r="AC827" s="220"/>
      <c r="AD827" s="220"/>
      <c r="AE827" s="220"/>
      <c r="AF827" s="220"/>
      <c r="AG827" s="220"/>
      <c r="AH827" s="220"/>
      <c r="AI827" s="221"/>
      <c r="AJ827" s="373"/>
      <c r="AK827" s="284">
        <f t="shared" si="317"/>
        <v>0</v>
      </c>
      <c r="AL827" s="164" t="b">
        <f t="shared" si="292"/>
        <v>1</v>
      </c>
      <c r="AM827" s="328">
        <f t="shared" si="318"/>
        <v>0</v>
      </c>
      <c r="AN827" s="221"/>
      <c r="AO827" s="221"/>
      <c r="AP827" s="221"/>
      <c r="AQ827" s="221"/>
      <c r="AR827" s="221"/>
      <c r="AS827" s="221"/>
      <c r="AU827" s="41"/>
      <c r="AV827" s="42"/>
      <c r="AW827" s="96"/>
      <c r="AX827" s="118"/>
      <c r="AY827" s="152"/>
    </row>
    <row r="828" spans="1:51" s="25" customFormat="1">
      <c r="A828" s="216"/>
      <c r="B828" s="217"/>
      <c r="C828" s="217"/>
      <c r="D828" s="217"/>
      <c r="E828" s="217"/>
      <c r="F828" s="218"/>
      <c r="G828" s="219"/>
      <c r="H828" s="219"/>
      <c r="I828" s="220"/>
      <c r="J828" s="220"/>
      <c r="K828" s="220"/>
      <c r="L828" s="220"/>
      <c r="M828" s="220"/>
      <c r="N828" s="220"/>
      <c r="O828" s="220"/>
      <c r="P828" s="220"/>
      <c r="Q828" s="220"/>
      <c r="R828" s="220"/>
      <c r="S828" s="220"/>
      <c r="T828" s="220"/>
      <c r="U828" s="220"/>
      <c r="V828" s="220"/>
      <c r="W828" s="220"/>
      <c r="X828" s="220"/>
      <c r="Y828" s="220"/>
      <c r="Z828" s="220"/>
      <c r="AA828" s="220"/>
      <c r="AB828" s="220"/>
      <c r="AC828" s="220"/>
      <c r="AD828" s="220"/>
      <c r="AE828" s="220"/>
      <c r="AF828" s="220"/>
      <c r="AG828" s="220"/>
      <c r="AH828" s="220"/>
      <c r="AI828" s="221"/>
      <c r="AJ828" s="373"/>
      <c r="AK828" s="284">
        <f t="shared" si="317"/>
        <v>0</v>
      </c>
      <c r="AL828" s="164" t="b">
        <f t="shared" si="292"/>
        <v>1</v>
      </c>
      <c r="AM828" s="328">
        <f t="shared" si="318"/>
        <v>0</v>
      </c>
      <c r="AN828" s="221"/>
      <c r="AO828" s="221"/>
      <c r="AP828" s="221"/>
      <c r="AQ828" s="221"/>
      <c r="AR828" s="221"/>
      <c r="AS828" s="221"/>
      <c r="AU828" s="41"/>
      <c r="AV828" s="42"/>
      <c r="AW828" s="96"/>
      <c r="AX828" s="118"/>
      <c r="AY828" s="152"/>
    </row>
    <row r="829" spans="1:51" s="25" customFormat="1">
      <c r="A829" s="216"/>
      <c r="B829" s="217"/>
      <c r="C829" s="217"/>
      <c r="D829" s="217"/>
      <c r="E829" s="217"/>
      <c r="F829" s="218"/>
      <c r="G829" s="219"/>
      <c r="H829" s="219"/>
      <c r="I829" s="220"/>
      <c r="J829" s="220"/>
      <c r="K829" s="220"/>
      <c r="L829" s="220"/>
      <c r="M829" s="220"/>
      <c r="N829" s="220"/>
      <c r="O829" s="220"/>
      <c r="P829" s="220"/>
      <c r="Q829" s="220"/>
      <c r="R829" s="220"/>
      <c r="S829" s="220"/>
      <c r="T829" s="220"/>
      <c r="U829" s="220"/>
      <c r="V829" s="220"/>
      <c r="W829" s="220"/>
      <c r="X829" s="220"/>
      <c r="Y829" s="220"/>
      <c r="Z829" s="220"/>
      <c r="AA829" s="220"/>
      <c r="AB829" s="220"/>
      <c r="AC829" s="220"/>
      <c r="AD829" s="220"/>
      <c r="AE829" s="220"/>
      <c r="AF829" s="220"/>
      <c r="AG829" s="220"/>
      <c r="AH829" s="220"/>
      <c r="AI829" s="221"/>
      <c r="AJ829" s="373"/>
      <c r="AK829" s="284"/>
      <c r="AL829" s="164"/>
      <c r="AM829" s="328"/>
      <c r="AN829" s="221"/>
      <c r="AO829" s="221"/>
      <c r="AP829" s="221"/>
      <c r="AQ829" s="221"/>
      <c r="AR829" s="221"/>
      <c r="AS829" s="221"/>
      <c r="AU829" s="41"/>
      <c r="AV829" s="42"/>
      <c r="AW829" s="96"/>
      <c r="AX829" s="118"/>
      <c r="AY829" s="152"/>
    </row>
    <row r="830" spans="1:51" s="25" customFormat="1">
      <c r="A830" s="216"/>
      <c r="B830" s="217"/>
      <c r="C830" s="217"/>
      <c r="D830" s="217"/>
      <c r="E830" s="217"/>
      <c r="F830" s="218"/>
      <c r="G830" s="219"/>
      <c r="H830" s="219"/>
      <c r="I830" s="220"/>
      <c r="J830" s="220"/>
      <c r="K830" s="220"/>
      <c r="L830" s="220"/>
      <c r="M830" s="220"/>
      <c r="N830" s="220"/>
      <c r="O830" s="220"/>
      <c r="P830" s="220"/>
      <c r="Q830" s="220"/>
      <c r="R830" s="220"/>
      <c r="S830" s="220"/>
      <c r="T830" s="220"/>
      <c r="U830" s="220"/>
      <c r="V830" s="220"/>
      <c r="W830" s="220"/>
      <c r="X830" s="220"/>
      <c r="Y830" s="220"/>
      <c r="Z830" s="220"/>
      <c r="AA830" s="220"/>
      <c r="AB830" s="220"/>
      <c r="AC830" s="220"/>
      <c r="AD830" s="220"/>
      <c r="AE830" s="220"/>
      <c r="AF830" s="220"/>
      <c r="AG830" s="220"/>
      <c r="AH830" s="220"/>
      <c r="AI830" s="221"/>
      <c r="AJ830" s="373"/>
      <c r="AK830" s="284"/>
      <c r="AL830" s="164"/>
      <c r="AM830" s="328"/>
      <c r="AN830" s="221"/>
      <c r="AO830" s="221"/>
      <c r="AP830" s="221"/>
      <c r="AQ830" s="221"/>
      <c r="AR830" s="221"/>
      <c r="AS830" s="221"/>
      <c r="AU830" s="41"/>
      <c r="AV830" s="42"/>
      <c r="AW830" s="96"/>
      <c r="AX830" s="118"/>
      <c r="AY830" s="152"/>
    </row>
    <row r="831" spans="1:51" s="25" customFormat="1">
      <c r="A831" s="216"/>
      <c r="B831" s="217"/>
      <c r="C831" s="217"/>
      <c r="D831" s="217"/>
      <c r="E831" s="217"/>
      <c r="F831" s="218"/>
      <c r="G831" s="219"/>
      <c r="H831" s="219"/>
      <c r="I831" s="220"/>
      <c r="J831" s="220"/>
      <c r="K831" s="220"/>
      <c r="L831" s="220"/>
      <c r="M831" s="220"/>
      <c r="N831" s="220"/>
      <c r="O831" s="220"/>
      <c r="P831" s="220"/>
      <c r="Q831" s="220"/>
      <c r="R831" s="220"/>
      <c r="S831" s="220"/>
      <c r="T831" s="220"/>
      <c r="U831" s="220"/>
      <c r="V831" s="220"/>
      <c r="W831" s="220"/>
      <c r="X831" s="220"/>
      <c r="Y831" s="220"/>
      <c r="Z831" s="220"/>
      <c r="AA831" s="220"/>
      <c r="AB831" s="220"/>
      <c r="AC831" s="220"/>
      <c r="AD831" s="220"/>
      <c r="AE831" s="220"/>
      <c r="AF831" s="220"/>
      <c r="AG831" s="220"/>
      <c r="AH831" s="220"/>
      <c r="AI831" s="221"/>
      <c r="AJ831" s="373"/>
      <c r="AK831" s="284"/>
      <c r="AL831" s="164"/>
      <c r="AM831" s="328"/>
      <c r="AN831" s="221"/>
      <c r="AO831" s="221"/>
      <c r="AP831" s="221"/>
      <c r="AQ831" s="221"/>
      <c r="AR831" s="221"/>
      <c r="AS831" s="221"/>
      <c r="AU831" s="41"/>
      <c r="AV831" s="42"/>
      <c r="AW831" s="96"/>
      <c r="AX831" s="118"/>
      <c r="AY831" s="152"/>
    </row>
    <row r="832" spans="1:51" s="25" customFormat="1">
      <c r="A832" s="216"/>
      <c r="B832" s="217"/>
      <c r="C832" s="217"/>
      <c r="D832" s="217"/>
      <c r="E832" s="217"/>
      <c r="F832" s="218"/>
      <c r="G832" s="219"/>
      <c r="H832" s="219"/>
      <c r="I832" s="220"/>
      <c r="J832" s="220"/>
      <c r="K832" s="220"/>
      <c r="L832" s="220"/>
      <c r="M832" s="220"/>
      <c r="N832" s="220"/>
      <c r="O832" s="220"/>
      <c r="P832" s="220"/>
      <c r="Q832" s="220"/>
      <c r="R832" s="220"/>
      <c r="S832" s="220"/>
      <c r="T832" s="220"/>
      <c r="U832" s="220"/>
      <c r="V832" s="220"/>
      <c r="W832" s="220"/>
      <c r="X832" s="220"/>
      <c r="Y832" s="220"/>
      <c r="Z832" s="220"/>
      <c r="AA832" s="220"/>
      <c r="AB832" s="220"/>
      <c r="AC832" s="220"/>
      <c r="AD832" s="220"/>
      <c r="AE832" s="220"/>
      <c r="AF832" s="220"/>
      <c r="AG832" s="220"/>
      <c r="AH832" s="220"/>
      <c r="AI832" s="221"/>
      <c r="AJ832" s="373"/>
      <c r="AK832" s="284"/>
      <c r="AL832" s="164"/>
      <c r="AM832" s="328"/>
      <c r="AN832" s="221"/>
      <c r="AO832" s="221"/>
      <c r="AP832" s="221"/>
      <c r="AQ832" s="221"/>
      <c r="AR832" s="221"/>
      <c r="AS832" s="221"/>
      <c r="AU832" s="41"/>
      <c r="AV832" s="42"/>
      <c r="AW832" s="96"/>
      <c r="AX832" s="118"/>
      <c r="AY832" s="152"/>
    </row>
    <row r="833" spans="1:51" s="25" customFormat="1">
      <c r="A833" s="216"/>
      <c r="B833" s="217"/>
      <c r="C833" s="217"/>
      <c r="D833" s="217"/>
      <c r="E833" s="217"/>
      <c r="F833" s="218"/>
      <c r="G833" s="219"/>
      <c r="H833" s="219"/>
      <c r="I833" s="220"/>
      <c r="J833" s="220"/>
      <c r="K833" s="220"/>
      <c r="L833" s="220"/>
      <c r="M833" s="220"/>
      <c r="N833" s="220"/>
      <c r="O833" s="220"/>
      <c r="P833" s="220"/>
      <c r="Q833" s="220"/>
      <c r="R833" s="220"/>
      <c r="S833" s="220"/>
      <c r="T833" s="220"/>
      <c r="U833" s="220"/>
      <c r="V833" s="220"/>
      <c r="W833" s="220"/>
      <c r="X833" s="220"/>
      <c r="Y833" s="220"/>
      <c r="Z833" s="220"/>
      <c r="AA833" s="220"/>
      <c r="AB833" s="220"/>
      <c r="AC833" s="220"/>
      <c r="AD833" s="220"/>
      <c r="AE833" s="220"/>
      <c r="AF833" s="220"/>
      <c r="AG833" s="220"/>
      <c r="AH833" s="220"/>
      <c r="AI833" s="221"/>
      <c r="AJ833" s="373"/>
      <c r="AK833" s="284"/>
      <c r="AL833" s="164"/>
      <c r="AM833" s="328"/>
      <c r="AN833" s="221"/>
      <c r="AO833" s="221"/>
      <c r="AP833" s="221"/>
      <c r="AQ833" s="221"/>
      <c r="AR833" s="221"/>
      <c r="AS833" s="221"/>
      <c r="AU833" s="41"/>
      <c r="AV833" s="42"/>
      <c r="AW833" s="96"/>
      <c r="AX833" s="118"/>
      <c r="AY833" s="152"/>
    </row>
    <row r="834" spans="1:51" s="25" customFormat="1">
      <c r="A834" s="216"/>
      <c r="B834" s="217"/>
      <c r="C834" s="217"/>
      <c r="D834" s="217"/>
      <c r="E834" s="217"/>
      <c r="F834" s="218"/>
      <c r="G834" s="219"/>
      <c r="H834" s="219"/>
      <c r="I834" s="220"/>
      <c r="J834" s="220"/>
      <c r="K834" s="220"/>
      <c r="L834" s="220"/>
      <c r="M834" s="220"/>
      <c r="N834" s="220"/>
      <c r="O834" s="220"/>
      <c r="P834" s="220"/>
      <c r="Q834" s="220"/>
      <c r="R834" s="220"/>
      <c r="S834" s="220"/>
      <c r="T834" s="220"/>
      <c r="U834" s="220"/>
      <c r="V834" s="220"/>
      <c r="W834" s="220"/>
      <c r="X834" s="220"/>
      <c r="Y834" s="220"/>
      <c r="Z834" s="220"/>
      <c r="AA834" s="220"/>
      <c r="AB834" s="220"/>
      <c r="AC834" s="220"/>
      <c r="AD834" s="220"/>
      <c r="AE834" s="220"/>
      <c r="AF834" s="220"/>
      <c r="AG834" s="220"/>
      <c r="AH834" s="220"/>
      <c r="AI834" s="221"/>
      <c r="AJ834" s="373"/>
      <c r="AK834" s="284"/>
      <c r="AL834" s="164"/>
      <c r="AM834" s="328"/>
      <c r="AN834" s="221"/>
      <c r="AO834" s="221"/>
      <c r="AP834" s="221"/>
      <c r="AQ834" s="221"/>
      <c r="AR834" s="221"/>
      <c r="AS834" s="221"/>
      <c r="AU834" s="41"/>
      <c r="AV834" s="42"/>
      <c r="AW834" s="96"/>
      <c r="AX834" s="118"/>
      <c r="AY834" s="152"/>
    </row>
    <row r="835" spans="1:51" s="25" customFormat="1">
      <c r="A835" s="216"/>
      <c r="B835" s="217"/>
      <c r="C835" s="217"/>
      <c r="D835" s="217"/>
      <c r="E835" s="217"/>
      <c r="F835" s="218"/>
      <c r="G835" s="219"/>
      <c r="H835" s="219"/>
      <c r="I835" s="220"/>
      <c r="J835" s="220"/>
      <c r="K835" s="220"/>
      <c r="L835" s="220"/>
      <c r="M835" s="220"/>
      <c r="N835" s="220"/>
      <c r="O835" s="220"/>
      <c r="P835" s="220"/>
      <c r="Q835" s="220"/>
      <c r="R835" s="220"/>
      <c r="S835" s="220"/>
      <c r="T835" s="220"/>
      <c r="U835" s="220"/>
      <c r="V835" s="220"/>
      <c r="W835" s="220"/>
      <c r="X835" s="220"/>
      <c r="Y835" s="220"/>
      <c r="Z835" s="220"/>
      <c r="AA835" s="220"/>
      <c r="AB835" s="220"/>
      <c r="AC835" s="220"/>
      <c r="AD835" s="220"/>
      <c r="AE835" s="220"/>
      <c r="AF835" s="220"/>
      <c r="AG835" s="220"/>
      <c r="AH835" s="220"/>
      <c r="AI835" s="221"/>
      <c r="AJ835" s="373"/>
      <c r="AK835" s="284"/>
      <c r="AL835" s="164"/>
      <c r="AM835" s="328"/>
      <c r="AN835" s="221"/>
      <c r="AO835" s="221"/>
      <c r="AP835" s="221"/>
      <c r="AQ835" s="221"/>
      <c r="AR835" s="221"/>
      <c r="AS835" s="221"/>
      <c r="AU835" s="41"/>
      <c r="AV835" s="42"/>
      <c r="AW835" s="96"/>
      <c r="AX835" s="118"/>
      <c r="AY835" s="152"/>
    </row>
    <row r="836" spans="1:51" s="25" customFormat="1">
      <c r="A836" s="216"/>
      <c r="B836" s="217"/>
      <c r="C836" s="217"/>
      <c r="D836" s="217"/>
      <c r="E836" s="217"/>
      <c r="F836" s="218"/>
      <c r="G836" s="219"/>
      <c r="H836" s="219"/>
      <c r="I836" s="220"/>
      <c r="J836" s="220"/>
      <c r="K836" s="220"/>
      <c r="L836" s="220"/>
      <c r="M836" s="220"/>
      <c r="N836" s="220"/>
      <c r="O836" s="220"/>
      <c r="P836" s="220"/>
      <c r="Q836" s="220"/>
      <c r="R836" s="220"/>
      <c r="S836" s="220"/>
      <c r="T836" s="220"/>
      <c r="U836" s="220"/>
      <c r="V836" s="220"/>
      <c r="W836" s="220"/>
      <c r="X836" s="220"/>
      <c r="Y836" s="220"/>
      <c r="Z836" s="220"/>
      <c r="AA836" s="220"/>
      <c r="AB836" s="220"/>
      <c r="AC836" s="220"/>
      <c r="AD836" s="220"/>
      <c r="AE836" s="220"/>
      <c r="AF836" s="220"/>
      <c r="AG836" s="220"/>
      <c r="AH836" s="220"/>
      <c r="AI836" s="221"/>
      <c r="AJ836" s="373"/>
      <c r="AK836" s="284"/>
      <c r="AL836" s="164"/>
      <c r="AM836" s="328"/>
      <c r="AN836" s="221"/>
      <c r="AO836" s="221"/>
      <c r="AP836" s="221"/>
      <c r="AQ836" s="221"/>
      <c r="AR836" s="221"/>
      <c r="AS836" s="221"/>
      <c r="AU836" s="41"/>
      <c r="AV836" s="42"/>
      <c r="AW836" s="96"/>
      <c r="AX836" s="118"/>
      <c r="AY836" s="152"/>
    </row>
    <row r="837" spans="1:51" s="25" customFormat="1">
      <c r="A837" s="216"/>
      <c r="B837" s="217"/>
      <c r="C837" s="217"/>
      <c r="D837" s="217"/>
      <c r="E837" s="217"/>
      <c r="F837" s="218"/>
      <c r="G837" s="219"/>
      <c r="H837" s="219"/>
      <c r="I837" s="220"/>
      <c r="J837" s="220"/>
      <c r="K837" s="220"/>
      <c r="L837" s="220"/>
      <c r="M837" s="220"/>
      <c r="N837" s="220"/>
      <c r="O837" s="220"/>
      <c r="P837" s="220"/>
      <c r="Q837" s="220"/>
      <c r="R837" s="220"/>
      <c r="S837" s="220"/>
      <c r="T837" s="220"/>
      <c r="U837" s="220"/>
      <c r="V837" s="220"/>
      <c r="W837" s="220"/>
      <c r="X837" s="220"/>
      <c r="Y837" s="220"/>
      <c r="Z837" s="220"/>
      <c r="AA837" s="220"/>
      <c r="AB837" s="220"/>
      <c r="AC837" s="220"/>
      <c r="AD837" s="220"/>
      <c r="AE837" s="220"/>
      <c r="AF837" s="220"/>
      <c r="AG837" s="220"/>
      <c r="AH837" s="220"/>
      <c r="AI837" s="221"/>
      <c r="AJ837" s="373"/>
      <c r="AK837" s="284"/>
      <c r="AL837" s="164"/>
      <c r="AM837" s="328"/>
      <c r="AN837" s="221"/>
      <c r="AO837" s="221"/>
      <c r="AP837" s="221"/>
      <c r="AQ837" s="221"/>
      <c r="AR837" s="221"/>
      <c r="AS837" s="221"/>
      <c r="AU837" s="41"/>
      <c r="AV837" s="42"/>
      <c r="AW837" s="96"/>
      <c r="AX837" s="118"/>
      <c r="AY837" s="152"/>
    </row>
    <row r="838" spans="1:51" s="25" customFormat="1">
      <c r="A838" s="216"/>
      <c r="B838" s="217"/>
      <c r="C838" s="217"/>
      <c r="D838" s="217"/>
      <c r="E838" s="217"/>
      <c r="F838" s="218"/>
      <c r="G838" s="219"/>
      <c r="H838" s="219"/>
      <c r="I838" s="220"/>
      <c r="J838" s="220"/>
      <c r="K838" s="220"/>
      <c r="L838" s="220"/>
      <c r="M838" s="220"/>
      <c r="N838" s="220"/>
      <c r="O838" s="220"/>
      <c r="P838" s="220"/>
      <c r="Q838" s="220"/>
      <c r="R838" s="220"/>
      <c r="S838" s="220"/>
      <c r="T838" s="220"/>
      <c r="U838" s="220"/>
      <c r="V838" s="220"/>
      <c r="W838" s="220"/>
      <c r="X838" s="220"/>
      <c r="Y838" s="220"/>
      <c r="Z838" s="220"/>
      <c r="AA838" s="220"/>
      <c r="AB838" s="220"/>
      <c r="AC838" s="220"/>
      <c r="AD838" s="220"/>
      <c r="AE838" s="220"/>
      <c r="AF838" s="220"/>
      <c r="AG838" s="220"/>
      <c r="AH838" s="220"/>
      <c r="AI838" s="221"/>
      <c r="AJ838" s="373"/>
      <c r="AK838" s="284"/>
      <c r="AL838" s="164"/>
      <c r="AM838" s="328"/>
      <c r="AN838" s="221"/>
      <c r="AO838" s="221"/>
      <c r="AP838" s="221"/>
      <c r="AQ838" s="221"/>
      <c r="AR838" s="221"/>
      <c r="AS838" s="221"/>
      <c r="AU838" s="41"/>
      <c r="AV838" s="42"/>
      <c r="AW838" s="96"/>
      <c r="AX838" s="118"/>
      <c r="AY838" s="152"/>
    </row>
    <row r="839" spans="1:51" s="25" customFormat="1">
      <c r="A839" s="216"/>
      <c r="B839" s="217"/>
      <c r="C839" s="217"/>
      <c r="D839" s="217"/>
      <c r="E839" s="217"/>
      <c r="F839" s="218"/>
      <c r="G839" s="219"/>
      <c r="H839" s="219"/>
      <c r="I839" s="220"/>
      <c r="J839" s="220"/>
      <c r="K839" s="220"/>
      <c r="L839" s="220"/>
      <c r="M839" s="220"/>
      <c r="N839" s="220"/>
      <c r="O839" s="220"/>
      <c r="P839" s="220"/>
      <c r="Q839" s="220"/>
      <c r="R839" s="220"/>
      <c r="S839" s="220"/>
      <c r="T839" s="220"/>
      <c r="U839" s="220"/>
      <c r="V839" s="220"/>
      <c r="W839" s="220"/>
      <c r="X839" s="220"/>
      <c r="Y839" s="220"/>
      <c r="Z839" s="220"/>
      <c r="AA839" s="220"/>
      <c r="AB839" s="220"/>
      <c r="AC839" s="220"/>
      <c r="AD839" s="220"/>
      <c r="AE839" s="220"/>
      <c r="AF839" s="220"/>
      <c r="AG839" s="220"/>
      <c r="AH839" s="220"/>
      <c r="AI839" s="221"/>
      <c r="AJ839" s="373"/>
      <c r="AK839" s="284"/>
      <c r="AL839" s="164"/>
      <c r="AM839" s="328"/>
      <c r="AN839" s="221"/>
      <c r="AO839" s="221"/>
      <c r="AP839" s="221"/>
      <c r="AQ839" s="221"/>
      <c r="AR839" s="221"/>
      <c r="AS839" s="221"/>
      <c r="AU839" s="41"/>
      <c r="AV839" s="42"/>
      <c r="AW839" s="96"/>
      <c r="AX839" s="118"/>
      <c r="AY839" s="152"/>
    </row>
    <row r="840" spans="1:51" s="25" customFormat="1">
      <c r="A840" s="216"/>
      <c r="B840" s="217"/>
      <c r="C840" s="217"/>
      <c r="D840" s="217"/>
      <c r="E840" s="217"/>
      <c r="F840" s="218"/>
      <c r="G840" s="219"/>
      <c r="H840" s="219"/>
      <c r="I840" s="220"/>
      <c r="J840" s="220"/>
      <c r="K840" s="220"/>
      <c r="L840" s="220"/>
      <c r="M840" s="220"/>
      <c r="N840" s="220"/>
      <c r="O840" s="220"/>
      <c r="P840" s="220"/>
      <c r="Q840" s="220"/>
      <c r="R840" s="220"/>
      <c r="S840" s="220"/>
      <c r="T840" s="220"/>
      <c r="U840" s="220"/>
      <c r="V840" s="220"/>
      <c r="W840" s="220"/>
      <c r="X840" s="220"/>
      <c r="Y840" s="220"/>
      <c r="Z840" s="220"/>
      <c r="AA840" s="220"/>
      <c r="AB840" s="220"/>
      <c r="AC840" s="220"/>
      <c r="AD840" s="220"/>
      <c r="AE840" s="220"/>
      <c r="AF840" s="220"/>
      <c r="AG840" s="220"/>
      <c r="AH840" s="220"/>
      <c r="AI840" s="221"/>
      <c r="AJ840" s="373"/>
      <c r="AK840" s="284"/>
      <c r="AL840" s="164"/>
      <c r="AM840" s="328"/>
      <c r="AN840" s="221"/>
      <c r="AO840" s="221"/>
      <c r="AP840" s="221"/>
      <c r="AQ840" s="221"/>
      <c r="AR840" s="221"/>
      <c r="AS840" s="221"/>
      <c r="AU840" s="41"/>
      <c r="AV840" s="42"/>
      <c r="AW840" s="96"/>
      <c r="AX840" s="118"/>
      <c r="AY840" s="152"/>
    </row>
    <row r="841" spans="1:51" s="25" customFormat="1">
      <c r="A841" s="216"/>
      <c r="B841" s="217"/>
      <c r="C841" s="217"/>
      <c r="D841" s="217"/>
      <c r="E841" s="217"/>
      <c r="F841" s="218"/>
      <c r="G841" s="219"/>
      <c r="H841" s="219"/>
      <c r="I841" s="220"/>
      <c r="J841" s="220"/>
      <c r="K841" s="220"/>
      <c r="L841" s="220"/>
      <c r="M841" s="220"/>
      <c r="N841" s="220"/>
      <c r="O841" s="220"/>
      <c r="P841" s="220"/>
      <c r="Q841" s="220"/>
      <c r="R841" s="220"/>
      <c r="S841" s="220"/>
      <c r="T841" s="220"/>
      <c r="U841" s="220"/>
      <c r="V841" s="220"/>
      <c r="W841" s="220"/>
      <c r="X841" s="220"/>
      <c r="Y841" s="220"/>
      <c r="Z841" s="220"/>
      <c r="AA841" s="220"/>
      <c r="AB841" s="220"/>
      <c r="AC841" s="220"/>
      <c r="AD841" s="220"/>
      <c r="AE841" s="220"/>
      <c r="AF841" s="220"/>
      <c r="AG841" s="220"/>
      <c r="AH841" s="220"/>
      <c r="AI841" s="221"/>
      <c r="AJ841" s="373"/>
      <c r="AK841" s="284">
        <f t="shared" si="317"/>
        <v>0</v>
      </c>
      <c r="AL841" s="164" t="b">
        <f t="shared" si="292"/>
        <v>1</v>
      </c>
      <c r="AM841" s="328">
        <f t="shared" si="318"/>
        <v>0</v>
      </c>
      <c r="AN841" s="221"/>
      <c r="AO841" s="221"/>
      <c r="AP841" s="221"/>
      <c r="AQ841" s="221"/>
      <c r="AR841" s="221"/>
      <c r="AS841" s="221"/>
      <c r="AU841" s="41"/>
      <c r="AV841" s="42"/>
      <c r="AW841" s="96"/>
      <c r="AX841" s="118"/>
      <c r="AY841" s="152"/>
    </row>
    <row r="842" spans="1:51" s="25" customFormat="1">
      <c r="A842" s="216"/>
      <c r="B842" s="217"/>
      <c r="C842" s="217"/>
      <c r="D842" s="217"/>
      <c r="E842" s="217"/>
      <c r="F842" s="218"/>
      <c r="G842" s="219"/>
      <c r="H842" s="219"/>
      <c r="I842" s="220"/>
      <c r="J842" s="220"/>
      <c r="K842" s="220"/>
      <c r="L842" s="220"/>
      <c r="M842" s="220"/>
      <c r="N842" s="220"/>
      <c r="O842" s="220"/>
      <c r="P842" s="220"/>
      <c r="Q842" s="220"/>
      <c r="R842" s="220"/>
      <c r="S842" s="220"/>
      <c r="T842" s="220"/>
      <c r="U842" s="220"/>
      <c r="V842" s="220"/>
      <c r="W842" s="220"/>
      <c r="X842" s="220"/>
      <c r="Y842" s="220"/>
      <c r="Z842" s="220"/>
      <c r="AA842" s="220"/>
      <c r="AB842" s="220"/>
      <c r="AC842" s="220"/>
      <c r="AD842" s="220"/>
      <c r="AE842" s="220"/>
      <c r="AF842" s="220"/>
      <c r="AG842" s="220"/>
      <c r="AH842" s="220"/>
      <c r="AI842" s="221"/>
      <c r="AJ842" s="373"/>
      <c r="AK842" s="284">
        <f t="shared" si="317"/>
        <v>0</v>
      </c>
      <c r="AL842" s="164" t="b">
        <f t="shared" si="292"/>
        <v>1</v>
      </c>
      <c r="AM842" s="328">
        <f t="shared" si="318"/>
        <v>0</v>
      </c>
      <c r="AN842" s="221"/>
      <c r="AO842" s="221"/>
      <c r="AP842" s="221"/>
      <c r="AQ842" s="221"/>
      <c r="AR842" s="221"/>
      <c r="AS842" s="221"/>
      <c r="AU842" s="41"/>
      <c r="AV842" s="42"/>
      <c r="AW842" s="96"/>
      <c r="AX842" s="118"/>
      <c r="AY842" s="152"/>
    </row>
    <row r="843" spans="1:51" s="25" customFormat="1">
      <c r="A843" s="216"/>
      <c r="B843" s="217"/>
      <c r="C843" s="217"/>
      <c r="D843" s="217"/>
      <c r="E843" s="217"/>
      <c r="F843" s="218"/>
      <c r="G843" s="219"/>
      <c r="H843" s="219"/>
      <c r="I843" s="220"/>
      <c r="J843" s="220"/>
      <c r="K843" s="220"/>
      <c r="L843" s="220"/>
      <c r="M843" s="220"/>
      <c r="N843" s="220"/>
      <c r="O843" s="220"/>
      <c r="P843" s="220"/>
      <c r="Q843" s="220"/>
      <c r="R843" s="220"/>
      <c r="S843" s="220"/>
      <c r="T843" s="220"/>
      <c r="U843" s="220"/>
      <c r="V843" s="220"/>
      <c r="W843" s="220"/>
      <c r="X843" s="220"/>
      <c r="Y843" s="220"/>
      <c r="Z843" s="220"/>
      <c r="AA843" s="220"/>
      <c r="AB843" s="220"/>
      <c r="AC843" s="220"/>
      <c r="AD843" s="220"/>
      <c r="AE843" s="220"/>
      <c r="AF843" s="220"/>
      <c r="AG843" s="220"/>
      <c r="AH843" s="220"/>
      <c r="AI843" s="221"/>
      <c r="AJ843" s="373"/>
      <c r="AK843" s="284"/>
      <c r="AL843" s="164"/>
      <c r="AM843" s="328"/>
      <c r="AN843" s="221"/>
      <c r="AO843" s="221"/>
      <c r="AP843" s="221"/>
      <c r="AQ843" s="221"/>
      <c r="AR843" s="221"/>
      <c r="AS843" s="221"/>
      <c r="AU843" s="41"/>
      <c r="AV843" s="42"/>
      <c r="AW843" s="96"/>
      <c r="AX843" s="118"/>
      <c r="AY843" s="152"/>
    </row>
    <row r="844" spans="1:51" s="25" customFormat="1">
      <c r="A844" s="216"/>
      <c r="B844" s="217"/>
      <c r="C844" s="217"/>
      <c r="D844" s="217"/>
      <c r="E844" s="217"/>
      <c r="F844" s="218"/>
      <c r="G844" s="219"/>
      <c r="H844" s="219"/>
      <c r="I844" s="220"/>
      <c r="J844" s="220"/>
      <c r="K844" s="220"/>
      <c r="L844" s="220"/>
      <c r="M844" s="220"/>
      <c r="N844" s="220"/>
      <c r="O844" s="220"/>
      <c r="P844" s="220"/>
      <c r="Q844" s="220"/>
      <c r="R844" s="220"/>
      <c r="S844" s="220"/>
      <c r="T844" s="220"/>
      <c r="U844" s="220"/>
      <c r="V844" s="220"/>
      <c r="W844" s="220"/>
      <c r="X844" s="220"/>
      <c r="Y844" s="220"/>
      <c r="Z844" s="220"/>
      <c r="AA844" s="220"/>
      <c r="AB844" s="220"/>
      <c r="AC844" s="220"/>
      <c r="AD844" s="220"/>
      <c r="AE844" s="220"/>
      <c r="AF844" s="220"/>
      <c r="AG844" s="220"/>
      <c r="AH844" s="220"/>
      <c r="AI844" s="221"/>
      <c r="AJ844" s="373"/>
      <c r="AK844" s="284"/>
      <c r="AL844" s="164"/>
      <c r="AM844" s="328"/>
      <c r="AN844" s="221"/>
      <c r="AO844" s="221"/>
      <c r="AP844" s="221"/>
      <c r="AQ844" s="221"/>
      <c r="AR844" s="221"/>
      <c r="AS844" s="221"/>
      <c r="AU844" s="41"/>
      <c r="AV844" s="42"/>
      <c r="AW844" s="96"/>
      <c r="AX844" s="118"/>
      <c r="AY844" s="152"/>
    </row>
    <row r="845" spans="1:51" s="25" customFormat="1">
      <c r="A845" s="216"/>
      <c r="B845" s="217"/>
      <c r="C845" s="217"/>
      <c r="D845" s="217"/>
      <c r="E845" s="217"/>
      <c r="F845" s="218"/>
      <c r="G845" s="219"/>
      <c r="H845" s="219"/>
      <c r="I845" s="220"/>
      <c r="J845" s="220"/>
      <c r="K845" s="220"/>
      <c r="L845" s="220"/>
      <c r="M845" s="220"/>
      <c r="N845" s="220"/>
      <c r="O845" s="220"/>
      <c r="P845" s="220"/>
      <c r="Q845" s="220"/>
      <c r="R845" s="220"/>
      <c r="S845" s="220"/>
      <c r="T845" s="220"/>
      <c r="U845" s="220"/>
      <c r="V845" s="220"/>
      <c r="W845" s="220"/>
      <c r="X845" s="220"/>
      <c r="Y845" s="220"/>
      <c r="Z845" s="220"/>
      <c r="AA845" s="220"/>
      <c r="AB845" s="220"/>
      <c r="AC845" s="220"/>
      <c r="AD845" s="220"/>
      <c r="AE845" s="220"/>
      <c r="AF845" s="220"/>
      <c r="AG845" s="220"/>
      <c r="AH845" s="220"/>
      <c r="AI845" s="221"/>
      <c r="AJ845" s="373"/>
      <c r="AK845" s="284"/>
      <c r="AL845" s="164"/>
      <c r="AM845" s="328"/>
      <c r="AN845" s="221"/>
      <c r="AO845" s="221"/>
      <c r="AP845" s="221"/>
      <c r="AQ845" s="221"/>
      <c r="AR845" s="221"/>
      <c r="AS845" s="221"/>
      <c r="AU845" s="41"/>
      <c r="AV845" s="42"/>
      <c r="AW845" s="96"/>
      <c r="AX845" s="118"/>
      <c r="AY845" s="152"/>
    </row>
    <row r="846" spans="1:51" s="25" customFormat="1">
      <c r="A846" s="216"/>
      <c r="B846" s="217"/>
      <c r="C846" s="217"/>
      <c r="D846" s="217"/>
      <c r="E846" s="217"/>
      <c r="F846" s="218"/>
      <c r="G846" s="219"/>
      <c r="H846" s="219"/>
      <c r="I846" s="220"/>
      <c r="J846" s="220"/>
      <c r="K846" s="220"/>
      <c r="L846" s="220"/>
      <c r="M846" s="220"/>
      <c r="N846" s="220"/>
      <c r="O846" s="220"/>
      <c r="P846" s="220"/>
      <c r="Q846" s="220"/>
      <c r="R846" s="220"/>
      <c r="S846" s="220"/>
      <c r="T846" s="220"/>
      <c r="U846" s="220"/>
      <c r="V846" s="220"/>
      <c r="W846" s="220"/>
      <c r="X846" s="220"/>
      <c r="Y846" s="220"/>
      <c r="Z846" s="220"/>
      <c r="AA846" s="220"/>
      <c r="AB846" s="220"/>
      <c r="AC846" s="220"/>
      <c r="AD846" s="220"/>
      <c r="AE846" s="220"/>
      <c r="AF846" s="220"/>
      <c r="AG846" s="220"/>
      <c r="AH846" s="220"/>
      <c r="AI846" s="221"/>
      <c r="AJ846" s="373"/>
      <c r="AK846" s="284"/>
      <c r="AL846" s="164"/>
      <c r="AM846" s="328"/>
      <c r="AN846" s="221"/>
      <c r="AO846" s="221"/>
      <c r="AP846" s="221"/>
      <c r="AQ846" s="221"/>
      <c r="AR846" s="221"/>
      <c r="AS846" s="221"/>
      <c r="AU846" s="41"/>
      <c r="AV846" s="42"/>
      <c r="AW846" s="96"/>
      <c r="AX846" s="118"/>
      <c r="AY846" s="152"/>
    </row>
    <row r="847" spans="1:51" s="25" customFormat="1">
      <c r="A847" s="216"/>
      <c r="B847" s="217"/>
      <c r="C847" s="217"/>
      <c r="D847" s="217"/>
      <c r="E847" s="217"/>
      <c r="F847" s="218"/>
      <c r="G847" s="219"/>
      <c r="H847" s="219"/>
      <c r="I847" s="220"/>
      <c r="J847" s="220"/>
      <c r="K847" s="220"/>
      <c r="L847" s="220"/>
      <c r="M847" s="220"/>
      <c r="N847" s="220"/>
      <c r="O847" s="220"/>
      <c r="P847" s="220"/>
      <c r="Q847" s="220"/>
      <c r="R847" s="220"/>
      <c r="S847" s="220"/>
      <c r="T847" s="220"/>
      <c r="U847" s="220"/>
      <c r="V847" s="220"/>
      <c r="W847" s="220"/>
      <c r="X847" s="220"/>
      <c r="Y847" s="220"/>
      <c r="Z847" s="220"/>
      <c r="AA847" s="220"/>
      <c r="AB847" s="220"/>
      <c r="AC847" s="220"/>
      <c r="AD847" s="220"/>
      <c r="AE847" s="220"/>
      <c r="AF847" s="220"/>
      <c r="AG847" s="220"/>
      <c r="AH847" s="220"/>
      <c r="AI847" s="221"/>
      <c r="AJ847" s="373"/>
      <c r="AK847" s="284"/>
      <c r="AL847" s="164"/>
      <c r="AM847" s="328"/>
      <c r="AN847" s="221"/>
      <c r="AO847" s="221"/>
      <c r="AP847" s="221"/>
      <c r="AQ847" s="221"/>
      <c r="AR847" s="221"/>
      <c r="AS847" s="221"/>
      <c r="AU847" s="41"/>
      <c r="AV847" s="42"/>
      <c r="AW847" s="96"/>
      <c r="AX847" s="118"/>
      <c r="AY847" s="152"/>
    </row>
    <row r="848" spans="1:51" s="25" customFormat="1">
      <c r="A848" s="216"/>
      <c r="B848" s="217"/>
      <c r="C848" s="217"/>
      <c r="D848" s="217"/>
      <c r="E848" s="217"/>
      <c r="F848" s="218"/>
      <c r="G848" s="219"/>
      <c r="H848" s="219"/>
      <c r="I848" s="220"/>
      <c r="J848" s="220"/>
      <c r="K848" s="220"/>
      <c r="L848" s="220"/>
      <c r="M848" s="220"/>
      <c r="N848" s="220"/>
      <c r="O848" s="220"/>
      <c r="P848" s="220"/>
      <c r="Q848" s="220"/>
      <c r="R848" s="220"/>
      <c r="S848" s="220"/>
      <c r="T848" s="220"/>
      <c r="U848" s="220"/>
      <c r="V848" s="220"/>
      <c r="W848" s="220"/>
      <c r="X848" s="220"/>
      <c r="Y848" s="220"/>
      <c r="Z848" s="220"/>
      <c r="AA848" s="220"/>
      <c r="AB848" s="220"/>
      <c r="AC848" s="220"/>
      <c r="AD848" s="220"/>
      <c r="AE848" s="220"/>
      <c r="AF848" s="220"/>
      <c r="AG848" s="220"/>
      <c r="AH848" s="220"/>
      <c r="AI848" s="221"/>
      <c r="AJ848" s="373"/>
      <c r="AK848" s="284"/>
      <c r="AL848" s="164"/>
      <c r="AM848" s="328"/>
      <c r="AN848" s="221"/>
      <c r="AO848" s="221"/>
      <c r="AP848" s="221"/>
      <c r="AQ848" s="221"/>
      <c r="AR848" s="221"/>
      <c r="AS848" s="221"/>
      <c r="AU848" s="41"/>
      <c r="AV848" s="42"/>
      <c r="AW848" s="96"/>
      <c r="AX848" s="118"/>
      <c r="AY848" s="152"/>
    </row>
    <row r="849" spans="1:51" s="25" customFormat="1">
      <c r="A849" s="216"/>
      <c r="B849" s="217"/>
      <c r="C849" s="217"/>
      <c r="D849" s="217"/>
      <c r="E849" s="217"/>
      <c r="F849" s="218"/>
      <c r="G849" s="219"/>
      <c r="H849" s="219"/>
      <c r="I849" s="220"/>
      <c r="J849" s="220"/>
      <c r="K849" s="220"/>
      <c r="L849" s="220"/>
      <c r="M849" s="220"/>
      <c r="N849" s="220"/>
      <c r="O849" s="220"/>
      <c r="P849" s="220"/>
      <c r="Q849" s="220"/>
      <c r="R849" s="220"/>
      <c r="S849" s="220"/>
      <c r="T849" s="220"/>
      <c r="U849" s="220"/>
      <c r="V849" s="220"/>
      <c r="W849" s="220"/>
      <c r="X849" s="220"/>
      <c r="Y849" s="220"/>
      <c r="Z849" s="220"/>
      <c r="AA849" s="220"/>
      <c r="AB849" s="220"/>
      <c r="AC849" s="220"/>
      <c r="AD849" s="220"/>
      <c r="AE849" s="220"/>
      <c r="AF849" s="220"/>
      <c r="AG849" s="220"/>
      <c r="AH849" s="220"/>
      <c r="AI849" s="221"/>
      <c r="AJ849" s="373"/>
      <c r="AK849" s="284"/>
      <c r="AL849" s="164"/>
      <c r="AM849" s="328"/>
      <c r="AN849" s="221"/>
      <c r="AO849" s="221"/>
      <c r="AP849" s="221"/>
      <c r="AQ849" s="221"/>
      <c r="AR849" s="221"/>
      <c r="AS849" s="221"/>
      <c r="AU849" s="41"/>
      <c r="AV849" s="42"/>
      <c r="AW849" s="96"/>
      <c r="AX849" s="118"/>
      <c r="AY849" s="152"/>
    </row>
    <row r="850" spans="1:51" s="25" customFormat="1">
      <c r="A850" s="216"/>
      <c r="B850" s="217"/>
      <c r="C850" s="217"/>
      <c r="D850" s="217"/>
      <c r="E850" s="217"/>
      <c r="F850" s="218"/>
      <c r="G850" s="219"/>
      <c r="H850" s="219"/>
      <c r="I850" s="220"/>
      <c r="J850" s="220"/>
      <c r="K850" s="220"/>
      <c r="L850" s="220"/>
      <c r="M850" s="220"/>
      <c r="N850" s="220"/>
      <c r="O850" s="220"/>
      <c r="P850" s="220"/>
      <c r="Q850" s="220"/>
      <c r="R850" s="220"/>
      <c r="S850" s="220"/>
      <c r="T850" s="220"/>
      <c r="U850" s="220"/>
      <c r="V850" s="220"/>
      <c r="W850" s="220"/>
      <c r="X850" s="220"/>
      <c r="Y850" s="220"/>
      <c r="Z850" s="220"/>
      <c r="AA850" s="220"/>
      <c r="AB850" s="220"/>
      <c r="AC850" s="220"/>
      <c r="AD850" s="220"/>
      <c r="AE850" s="220"/>
      <c r="AF850" s="220"/>
      <c r="AG850" s="220"/>
      <c r="AH850" s="220"/>
      <c r="AI850" s="221"/>
      <c r="AJ850" s="373"/>
      <c r="AK850" s="284"/>
      <c r="AL850" s="164"/>
      <c r="AM850" s="328"/>
      <c r="AN850" s="221"/>
      <c r="AO850" s="221"/>
      <c r="AP850" s="221"/>
      <c r="AQ850" s="221"/>
      <c r="AR850" s="221"/>
      <c r="AS850" s="221"/>
      <c r="AU850" s="41"/>
      <c r="AV850" s="42"/>
      <c r="AW850" s="96"/>
      <c r="AX850" s="118"/>
      <c r="AY850" s="152"/>
    </row>
    <row r="851" spans="1:51" s="25" customFormat="1">
      <c r="A851" s="216"/>
      <c r="B851" s="217"/>
      <c r="C851" s="217"/>
      <c r="D851" s="217"/>
      <c r="E851" s="217"/>
      <c r="F851" s="218"/>
      <c r="G851" s="219"/>
      <c r="H851" s="219"/>
      <c r="I851" s="220"/>
      <c r="J851" s="220"/>
      <c r="K851" s="220"/>
      <c r="L851" s="220"/>
      <c r="M851" s="220"/>
      <c r="N851" s="220"/>
      <c r="O851" s="220"/>
      <c r="P851" s="220"/>
      <c r="Q851" s="220"/>
      <c r="R851" s="220"/>
      <c r="S851" s="220"/>
      <c r="T851" s="220"/>
      <c r="U851" s="220"/>
      <c r="V851" s="220"/>
      <c r="W851" s="220"/>
      <c r="X851" s="220"/>
      <c r="Y851" s="220"/>
      <c r="Z851" s="220"/>
      <c r="AA851" s="220"/>
      <c r="AB851" s="220"/>
      <c r="AC851" s="220"/>
      <c r="AD851" s="220"/>
      <c r="AE851" s="220"/>
      <c r="AF851" s="220"/>
      <c r="AG851" s="220"/>
      <c r="AH851" s="220"/>
      <c r="AI851" s="221"/>
      <c r="AJ851" s="373"/>
      <c r="AK851" s="284"/>
      <c r="AL851" s="164"/>
      <c r="AM851" s="328"/>
      <c r="AN851" s="221"/>
      <c r="AO851" s="221"/>
      <c r="AP851" s="221"/>
      <c r="AQ851" s="221"/>
      <c r="AR851" s="221"/>
      <c r="AS851" s="221"/>
      <c r="AU851" s="41"/>
      <c r="AV851" s="42"/>
      <c r="AW851" s="96"/>
      <c r="AX851" s="118"/>
      <c r="AY851" s="152"/>
    </row>
    <row r="852" spans="1:51" s="25" customFormat="1">
      <c r="A852" s="216"/>
      <c r="B852" s="217"/>
      <c r="C852" s="217"/>
      <c r="D852" s="217"/>
      <c r="E852" s="217"/>
      <c r="F852" s="218"/>
      <c r="G852" s="219"/>
      <c r="H852" s="219"/>
      <c r="I852" s="220"/>
      <c r="J852" s="220"/>
      <c r="K852" s="220"/>
      <c r="L852" s="220"/>
      <c r="M852" s="220"/>
      <c r="N852" s="220"/>
      <c r="O852" s="220"/>
      <c r="P852" s="220"/>
      <c r="Q852" s="220"/>
      <c r="R852" s="220"/>
      <c r="S852" s="220"/>
      <c r="T852" s="220"/>
      <c r="U852" s="220"/>
      <c r="V852" s="220"/>
      <c r="W852" s="220"/>
      <c r="X852" s="220"/>
      <c r="Y852" s="220"/>
      <c r="Z852" s="220"/>
      <c r="AA852" s="220"/>
      <c r="AB852" s="220"/>
      <c r="AC852" s="220"/>
      <c r="AD852" s="220"/>
      <c r="AE852" s="220"/>
      <c r="AF852" s="220"/>
      <c r="AG852" s="220"/>
      <c r="AH852" s="220"/>
      <c r="AI852" s="221"/>
      <c r="AJ852" s="373"/>
      <c r="AK852" s="284"/>
      <c r="AL852" s="164"/>
      <c r="AM852" s="328"/>
      <c r="AN852" s="221"/>
      <c r="AO852" s="221"/>
      <c r="AP852" s="221"/>
      <c r="AQ852" s="221"/>
      <c r="AR852" s="221"/>
      <c r="AS852" s="221"/>
      <c r="AU852" s="41"/>
      <c r="AV852" s="42"/>
      <c r="AW852" s="96"/>
      <c r="AX852" s="118"/>
      <c r="AY852" s="152"/>
    </row>
    <row r="853" spans="1:51" s="25" customFormat="1">
      <c r="A853" s="216"/>
      <c r="B853" s="217"/>
      <c r="C853" s="217"/>
      <c r="D853" s="217"/>
      <c r="E853" s="217"/>
      <c r="F853" s="218"/>
      <c r="G853" s="219"/>
      <c r="H853" s="219"/>
      <c r="I853" s="220"/>
      <c r="J853" s="220"/>
      <c r="K853" s="220"/>
      <c r="L853" s="220"/>
      <c r="M853" s="220"/>
      <c r="N853" s="220"/>
      <c r="O853" s="220"/>
      <c r="P853" s="220"/>
      <c r="Q853" s="220"/>
      <c r="R853" s="220"/>
      <c r="S853" s="220"/>
      <c r="T853" s="220"/>
      <c r="U853" s="220"/>
      <c r="V853" s="220"/>
      <c r="W853" s="220"/>
      <c r="X853" s="220"/>
      <c r="Y853" s="220"/>
      <c r="Z853" s="220"/>
      <c r="AA853" s="220"/>
      <c r="AB853" s="220"/>
      <c r="AC853" s="220"/>
      <c r="AD853" s="220"/>
      <c r="AE853" s="220"/>
      <c r="AF853" s="220"/>
      <c r="AG853" s="220"/>
      <c r="AH853" s="220"/>
      <c r="AI853" s="221"/>
      <c r="AJ853" s="373"/>
      <c r="AK853" s="284"/>
      <c r="AL853" s="164"/>
      <c r="AM853" s="328"/>
      <c r="AN853" s="221"/>
      <c r="AO853" s="221"/>
      <c r="AP853" s="221"/>
      <c r="AQ853" s="221"/>
      <c r="AR853" s="221"/>
      <c r="AS853" s="221"/>
      <c r="AU853" s="41"/>
      <c r="AV853" s="42"/>
      <c r="AW853" s="96"/>
      <c r="AX853" s="118"/>
      <c r="AY853" s="152"/>
    </row>
    <row r="854" spans="1:51" s="25" customFormat="1">
      <c r="A854" s="216"/>
      <c r="B854" s="217"/>
      <c r="C854" s="217"/>
      <c r="D854" s="217"/>
      <c r="E854" s="217"/>
      <c r="F854" s="218"/>
      <c r="G854" s="219"/>
      <c r="H854" s="219"/>
      <c r="I854" s="220"/>
      <c r="J854" s="220"/>
      <c r="K854" s="220"/>
      <c r="L854" s="220"/>
      <c r="M854" s="220"/>
      <c r="N854" s="220"/>
      <c r="O854" s="220"/>
      <c r="P854" s="220"/>
      <c r="Q854" s="220"/>
      <c r="R854" s="220"/>
      <c r="S854" s="220"/>
      <c r="T854" s="220"/>
      <c r="U854" s="220"/>
      <c r="V854" s="220"/>
      <c r="W854" s="220"/>
      <c r="X854" s="220"/>
      <c r="Y854" s="220"/>
      <c r="Z854" s="220"/>
      <c r="AA854" s="220"/>
      <c r="AB854" s="220"/>
      <c r="AC854" s="220"/>
      <c r="AD854" s="220"/>
      <c r="AE854" s="220"/>
      <c r="AF854" s="220"/>
      <c r="AG854" s="220"/>
      <c r="AH854" s="220"/>
      <c r="AI854" s="221"/>
      <c r="AJ854" s="373"/>
      <c r="AK854" s="284"/>
      <c r="AL854" s="164"/>
      <c r="AM854" s="328"/>
      <c r="AN854" s="221"/>
      <c r="AO854" s="221"/>
      <c r="AP854" s="221"/>
      <c r="AQ854" s="221"/>
      <c r="AR854" s="221"/>
      <c r="AS854" s="221"/>
      <c r="AU854" s="41"/>
      <c r="AV854" s="42"/>
      <c r="AW854" s="96"/>
      <c r="AX854" s="118"/>
      <c r="AY854" s="152"/>
    </row>
    <row r="855" spans="1:51" s="25" customFormat="1">
      <c r="A855" s="216"/>
      <c r="B855" s="217"/>
      <c r="C855" s="217"/>
      <c r="D855" s="217"/>
      <c r="E855" s="217"/>
      <c r="F855" s="218"/>
      <c r="G855" s="219"/>
      <c r="H855" s="219"/>
      <c r="I855" s="220"/>
      <c r="J855" s="220"/>
      <c r="K855" s="220"/>
      <c r="L855" s="220"/>
      <c r="M855" s="220"/>
      <c r="N855" s="220"/>
      <c r="O855" s="220"/>
      <c r="P855" s="220"/>
      <c r="Q855" s="220"/>
      <c r="R855" s="220"/>
      <c r="S855" s="220"/>
      <c r="T855" s="220"/>
      <c r="U855" s="220"/>
      <c r="V855" s="220"/>
      <c r="W855" s="220"/>
      <c r="X855" s="220"/>
      <c r="Y855" s="220"/>
      <c r="Z855" s="220"/>
      <c r="AA855" s="220"/>
      <c r="AB855" s="220"/>
      <c r="AC855" s="220"/>
      <c r="AD855" s="220"/>
      <c r="AE855" s="220"/>
      <c r="AF855" s="220"/>
      <c r="AG855" s="220"/>
      <c r="AH855" s="220"/>
      <c r="AI855" s="221"/>
      <c r="AJ855" s="373"/>
      <c r="AK855" s="284"/>
      <c r="AL855" s="164"/>
      <c r="AM855" s="328"/>
      <c r="AN855" s="221"/>
      <c r="AO855" s="221"/>
      <c r="AP855" s="221"/>
      <c r="AQ855" s="221"/>
      <c r="AR855" s="221"/>
      <c r="AS855" s="221"/>
      <c r="AU855" s="41"/>
      <c r="AV855" s="42"/>
      <c r="AW855" s="96"/>
      <c r="AX855" s="118"/>
      <c r="AY855" s="152"/>
    </row>
    <row r="856" spans="1:51" s="25" customFormat="1">
      <c r="A856" s="216"/>
      <c r="B856" s="217"/>
      <c r="C856" s="217"/>
      <c r="D856" s="217"/>
      <c r="E856" s="217"/>
      <c r="F856" s="218"/>
      <c r="G856" s="219"/>
      <c r="H856" s="219"/>
      <c r="I856" s="220"/>
      <c r="J856" s="220"/>
      <c r="K856" s="220"/>
      <c r="L856" s="220"/>
      <c r="M856" s="220"/>
      <c r="N856" s="220"/>
      <c r="O856" s="220"/>
      <c r="P856" s="220"/>
      <c r="Q856" s="220"/>
      <c r="R856" s="220"/>
      <c r="S856" s="220"/>
      <c r="T856" s="220"/>
      <c r="U856" s="220"/>
      <c r="V856" s="220"/>
      <c r="W856" s="220"/>
      <c r="X856" s="220"/>
      <c r="Y856" s="220"/>
      <c r="Z856" s="220"/>
      <c r="AA856" s="220"/>
      <c r="AB856" s="220"/>
      <c r="AC856" s="220"/>
      <c r="AD856" s="220"/>
      <c r="AE856" s="220"/>
      <c r="AF856" s="220"/>
      <c r="AG856" s="220"/>
      <c r="AH856" s="220"/>
      <c r="AI856" s="221"/>
      <c r="AJ856" s="373"/>
      <c r="AK856" s="284">
        <f t="shared" si="317"/>
        <v>0</v>
      </c>
      <c r="AL856" s="164" t="b">
        <f t="shared" si="292"/>
        <v>1</v>
      </c>
      <c r="AM856" s="328">
        <f t="shared" si="318"/>
        <v>0</v>
      </c>
      <c r="AN856" s="221"/>
      <c r="AO856" s="221"/>
      <c r="AP856" s="221"/>
      <c r="AQ856" s="221"/>
      <c r="AR856" s="221"/>
      <c r="AS856" s="221"/>
      <c r="AU856" s="41"/>
      <c r="AV856" s="42"/>
      <c r="AW856" s="96"/>
      <c r="AX856" s="118"/>
      <c r="AY856" s="152"/>
    </row>
    <row r="857" spans="1:51" s="25" customFormat="1">
      <c r="A857" s="216"/>
      <c r="B857" s="217"/>
      <c r="C857" s="217"/>
      <c r="D857" s="217"/>
      <c r="E857" s="217"/>
      <c r="F857" s="218"/>
      <c r="G857" s="219"/>
      <c r="H857" s="219"/>
      <c r="I857" s="220"/>
      <c r="J857" s="220"/>
      <c r="K857" s="220"/>
      <c r="L857" s="220"/>
      <c r="M857" s="220"/>
      <c r="N857" s="220"/>
      <c r="O857" s="220"/>
      <c r="P857" s="220"/>
      <c r="Q857" s="220"/>
      <c r="R857" s="220"/>
      <c r="S857" s="220"/>
      <c r="T857" s="220"/>
      <c r="U857" s="220"/>
      <c r="V857" s="220"/>
      <c r="W857" s="220"/>
      <c r="X857" s="220"/>
      <c r="Y857" s="220"/>
      <c r="Z857" s="220"/>
      <c r="AA857" s="220"/>
      <c r="AB857" s="220"/>
      <c r="AC857" s="220"/>
      <c r="AD857" s="220"/>
      <c r="AE857" s="220"/>
      <c r="AF857" s="220"/>
      <c r="AG857" s="220"/>
      <c r="AH857" s="220"/>
      <c r="AI857" s="221"/>
      <c r="AJ857" s="373"/>
      <c r="AK857" s="284">
        <f t="shared" si="317"/>
        <v>0</v>
      </c>
      <c r="AL857" s="164" t="b">
        <f t="shared" si="292"/>
        <v>1</v>
      </c>
      <c r="AM857" s="328">
        <f t="shared" si="318"/>
        <v>0</v>
      </c>
      <c r="AN857" s="221"/>
      <c r="AO857" s="221"/>
      <c r="AP857" s="221"/>
      <c r="AQ857" s="221"/>
      <c r="AR857" s="221"/>
      <c r="AS857" s="221"/>
      <c r="AU857" s="41"/>
      <c r="AV857" s="42"/>
      <c r="AW857" s="96">
        <f t="shared" si="290"/>
        <v>0</v>
      </c>
      <c r="AX857" s="118">
        <f t="shared" si="291"/>
        <v>0</v>
      </c>
      <c r="AY857" s="152" t="b">
        <f t="shared" si="289"/>
        <v>1</v>
      </c>
    </row>
    <row r="858" spans="1:51" s="25" customFormat="1">
      <c r="A858" s="216"/>
      <c r="B858" s="217"/>
      <c r="C858" s="217"/>
      <c r="D858" s="217"/>
      <c r="E858" s="217"/>
      <c r="F858" s="218"/>
      <c r="G858" s="219"/>
      <c r="H858" s="219"/>
      <c r="I858" s="220"/>
      <c r="J858" s="220"/>
      <c r="K858" s="220"/>
      <c r="L858" s="220"/>
      <c r="M858" s="220"/>
      <c r="N858" s="220"/>
      <c r="O858" s="220"/>
      <c r="P858" s="220"/>
      <c r="Q858" s="220"/>
      <c r="R858" s="220"/>
      <c r="S858" s="220"/>
      <c r="T858" s="220"/>
      <c r="U858" s="220"/>
      <c r="V858" s="220"/>
      <c r="W858" s="220"/>
      <c r="X858" s="220"/>
      <c r="Y858" s="220"/>
      <c r="Z858" s="220"/>
      <c r="AA858" s="220"/>
      <c r="AB858" s="220"/>
      <c r="AC858" s="220"/>
      <c r="AD858" s="220"/>
      <c r="AE858" s="220"/>
      <c r="AF858" s="220"/>
      <c r="AG858" s="220"/>
      <c r="AH858" s="220"/>
      <c r="AI858" s="221"/>
      <c r="AJ858" s="373"/>
      <c r="AK858" s="284">
        <f t="shared" si="317"/>
        <v>0</v>
      </c>
      <c r="AL858" s="164" t="b">
        <f t="shared" si="292"/>
        <v>1</v>
      </c>
      <c r="AM858" s="328">
        <f t="shared" si="318"/>
        <v>0</v>
      </c>
      <c r="AN858" s="221"/>
      <c r="AO858" s="221"/>
      <c r="AP858" s="221"/>
      <c r="AQ858" s="221"/>
      <c r="AR858" s="221"/>
      <c r="AS858" s="221"/>
      <c r="AU858" s="41"/>
      <c r="AV858" s="42"/>
      <c r="AW858" s="96">
        <f t="shared" si="290"/>
        <v>0</v>
      </c>
      <c r="AX858" s="118">
        <f t="shared" si="291"/>
        <v>0</v>
      </c>
      <c r="AY858" s="152" t="b">
        <f t="shared" si="289"/>
        <v>1</v>
      </c>
    </row>
    <row r="859" spans="1:51" s="25" customFormat="1">
      <c r="A859" s="216"/>
      <c r="B859" s="217"/>
      <c r="C859" s="217"/>
      <c r="D859" s="217"/>
      <c r="E859" s="217"/>
      <c r="F859" s="218"/>
      <c r="G859" s="219"/>
      <c r="H859" s="219"/>
      <c r="I859" s="220"/>
      <c r="J859" s="220"/>
      <c r="K859" s="220"/>
      <c r="L859" s="220"/>
      <c r="M859" s="220"/>
      <c r="N859" s="220"/>
      <c r="O859" s="220"/>
      <c r="P859" s="220"/>
      <c r="Q859" s="220"/>
      <c r="R859" s="220"/>
      <c r="S859" s="220"/>
      <c r="T859" s="220"/>
      <c r="U859" s="220"/>
      <c r="V859" s="220"/>
      <c r="W859" s="220"/>
      <c r="X859" s="220"/>
      <c r="Y859" s="220"/>
      <c r="Z859" s="220"/>
      <c r="AA859" s="220"/>
      <c r="AB859" s="220"/>
      <c r="AC859" s="220"/>
      <c r="AD859" s="220"/>
      <c r="AE859" s="220"/>
      <c r="AF859" s="220"/>
      <c r="AG859" s="220"/>
      <c r="AH859" s="220"/>
      <c r="AI859" s="221"/>
      <c r="AJ859" s="373"/>
      <c r="AK859" s="284">
        <f t="shared" si="317"/>
        <v>0</v>
      </c>
      <c r="AL859" s="164" t="b">
        <f t="shared" si="292"/>
        <v>1</v>
      </c>
      <c r="AM859" s="328">
        <f t="shared" si="318"/>
        <v>0</v>
      </c>
      <c r="AN859" s="221"/>
      <c r="AO859" s="221"/>
      <c r="AP859" s="221"/>
      <c r="AQ859" s="221"/>
      <c r="AR859" s="221"/>
      <c r="AS859" s="221"/>
      <c r="AU859" s="41"/>
      <c r="AV859" s="42"/>
      <c r="AW859" s="96">
        <f t="shared" si="290"/>
        <v>0</v>
      </c>
      <c r="AX859" s="118">
        <f t="shared" si="291"/>
        <v>0</v>
      </c>
      <c r="AY859" s="152" t="b">
        <f t="shared" si="289"/>
        <v>1</v>
      </c>
    </row>
    <row r="860" spans="1:51" s="25" customFormat="1">
      <c r="A860" s="216"/>
      <c r="B860" s="217"/>
      <c r="C860" s="217"/>
      <c r="D860" s="217"/>
      <c r="E860" s="217"/>
      <c r="F860" s="218"/>
      <c r="G860" s="219"/>
      <c r="H860" s="219"/>
      <c r="I860" s="220"/>
      <c r="J860" s="220"/>
      <c r="K860" s="220"/>
      <c r="L860" s="220"/>
      <c r="M860" s="220"/>
      <c r="N860" s="220"/>
      <c r="O860" s="220"/>
      <c r="P860" s="220"/>
      <c r="Q860" s="220"/>
      <c r="R860" s="220"/>
      <c r="S860" s="220"/>
      <c r="T860" s="220"/>
      <c r="U860" s="220"/>
      <c r="V860" s="220"/>
      <c r="W860" s="220"/>
      <c r="X860" s="220"/>
      <c r="Y860" s="220"/>
      <c r="Z860" s="220"/>
      <c r="AA860" s="220"/>
      <c r="AB860" s="220"/>
      <c r="AC860" s="220"/>
      <c r="AD860" s="220"/>
      <c r="AE860" s="220"/>
      <c r="AF860" s="220"/>
      <c r="AG860" s="220"/>
      <c r="AH860" s="220"/>
      <c r="AI860" s="221"/>
      <c r="AJ860" s="373"/>
      <c r="AK860" s="284">
        <f t="shared" si="317"/>
        <v>0</v>
      </c>
      <c r="AL860" s="164" t="b">
        <f t="shared" si="292"/>
        <v>1</v>
      </c>
      <c r="AM860" s="328">
        <f t="shared" si="318"/>
        <v>0</v>
      </c>
      <c r="AN860" s="221"/>
      <c r="AO860" s="221"/>
      <c r="AP860" s="221"/>
      <c r="AQ860" s="221"/>
      <c r="AR860" s="221"/>
      <c r="AS860" s="221"/>
      <c r="AU860" s="41"/>
      <c r="AV860" s="42"/>
      <c r="AW860" s="96">
        <f t="shared" si="290"/>
        <v>0</v>
      </c>
      <c r="AX860" s="118">
        <f t="shared" si="291"/>
        <v>0</v>
      </c>
      <c r="AY860" s="152" t="b">
        <f t="shared" si="289"/>
        <v>1</v>
      </c>
    </row>
    <row r="861" spans="1:51" s="25" customFormat="1">
      <c r="A861" s="222"/>
      <c r="B861" s="223"/>
      <c r="C861" s="223"/>
      <c r="D861" s="223"/>
      <c r="E861" s="223"/>
      <c r="F861" s="224"/>
      <c r="G861" s="225"/>
      <c r="H861" s="225"/>
      <c r="I861" s="226"/>
      <c r="J861" s="226"/>
      <c r="K861" s="226"/>
      <c r="L861" s="226"/>
      <c r="M861" s="226"/>
      <c r="N861" s="226"/>
      <c r="O861" s="226"/>
      <c r="P861" s="226"/>
      <c r="Q861" s="226"/>
      <c r="R861" s="226"/>
      <c r="S861" s="226"/>
      <c r="T861" s="226"/>
      <c r="U861" s="226"/>
      <c r="V861" s="226"/>
      <c r="W861" s="226"/>
      <c r="X861" s="226"/>
      <c r="Y861" s="226"/>
      <c r="Z861" s="226"/>
      <c r="AA861" s="226"/>
      <c r="AB861" s="226"/>
      <c r="AC861" s="226"/>
      <c r="AD861" s="226"/>
      <c r="AE861" s="226"/>
      <c r="AF861" s="226"/>
      <c r="AG861" s="226"/>
      <c r="AH861" s="226"/>
      <c r="AI861" s="227"/>
      <c r="AJ861" s="373"/>
      <c r="AK861" s="284">
        <f t="shared" si="317"/>
        <v>0</v>
      </c>
      <c r="AL861" s="164" t="b">
        <f t="shared" si="292"/>
        <v>1</v>
      </c>
      <c r="AM861" s="328">
        <f t="shared" si="318"/>
        <v>0</v>
      </c>
      <c r="AN861" s="221"/>
      <c r="AO861" s="221"/>
      <c r="AP861" s="221"/>
      <c r="AQ861" s="221"/>
      <c r="AR861" s="221"/>
      <c r="AS861" s="221"/>
      <c r="AU861" s="41"/>
      <c r="AV861" s="42"/>
      <c r="AW861" s="96">
        <f t="shared" si="290"/>
        <v>0</v>
      </c>
      <c r="AX861" s="118">
        <f t="shared" si="291"/>
        <v>0</v>
      </c>
      <c r="AY861" s="152" t="b">
        <f t="shared" si="289"/>
        <v>1</v>
      </c>
    </row>
    <row r="862" spans="1:51" s="3" customFormat="1">
      <c r="A862" s="632" t="s">
        <v>0</v>
      </c>
      <c r="B862" s="632" t="s">
        <v>1</v>
      </c>
      <c r="C862" s="632"/>
      <c r="D862" s="632"/>
      <c r="E862" s="632"/>
      <c r="F862" s="632" t="s">
        <v>3</v>
      </c>
      <c r="G862" s="632" t="s">
        <v>4</v>
      </c>
      <c r="H862" s="637" t="s">
        <v>229</v>
      </c>
      <c r="I862" s="638"/>
      <c r="J862" s="638"/>
      <c r="K862" s="638"/>
      <c r="L862" s="638"/>
      <c r="M862" s="638"/>
      <c r="N862" s="638"/>
      <c r="O862" s="638"/>
      <c r="P862" s="638"/>
      <c r="Q862" s="638"/>
      <c r="R862" s="638"/>
      <c r="S862" s="638"/>
      <c r="T862" s="638"/>
      <c r="U862" s="638"/>
      <c r="V862" s="638"/>
      <c r="W862" s="638"/>
      <c r="X862" s="638"/>
      <c r="Y862" s="638"/>
      <c r="Z862" s="638"/>
      <c r="AA862" s="638"/>
      <c r="AB862" s="638"/>
      <c r="AC862" s="638"/>
      <c r="AD862" s="638"/>
      <c r="AE862" s="638"/>
      <c r="AF862" s="638"/>
      <c r="AG862" s="638"/>
      <c r="AH862" s="639"/>
      <c r="AI862" s="632" t="s">
        <v>11</v>
      </c>
      <c r="AJ862" s="375"/>
      <c r="AK862" s="284"/>
      <c r="AL862" s="164"/>
      <c r="AM862" s="328"/>
      <c r="AN862" s="311"/>
      <c r="AO862" s="311"/>
      <c r="AP862" s="311"/>
      <c r="AQ862" s="311"/>
      <c r="AR862" s="311"/>
      <c r="AS862" s="311"/>
      <c r="AT862" s="152"/>
      <c r="AW862" s="96">
        <f t="shared" si="290"/>
        <v>0</v>
      </c>
      <c r="AX862" s="118" t="e">
        <f t="shared" si="291"/>
        <v>#VALUE!</v>
      </c>
      <c r="AY862" s="152" t="e">
        <f t="shared" ref="AY862:AY925" si="320">G862=AX862</f>
        <v>#VALUE!</v>
      </c>
    </row>
    <row r="863" spans="1:51" s="3" customFormat="1">
      <c r="A863" s="633"/>
      <c r="B863" s="633"/>
      <c r="C863" s="633"/>
      <c r="D863" s="633"/>
      <c r="E863" s="633"/>
      <c r="F863" s="633"/>
      <c r="G863" s="633"/>
      <c r="H863" s="634" t="s">
        <v>5</v>
      </c>
      <c r="I863" s="635"/>
      <c r="J863" s="636"/>
      <c r="K863" s="634" t="s">
        <v>6</v>
      </c>
      <c r="L863" s="635"/>
      <c r="M863" s="636"/>
      <c r="N863" s="634" t="s">
        <v>7</v>
      </c>
      <c r="O863" s="635"/>
      <c r="P863" s="636"/>
      <c r="Q863" s="634" t="s">
        <v>8</v>
      </c>
      <c r="R863" s="635"/>
      <c r="S863" s="636"/>
      <c r="T863" s="634" t="s">
        <v>9</v>
      </c>
      <c r="U863" s="635"/>
      <c r="V863" s="636"/>
      <c r="W863" s="637" t="s">
        <v>10</v>
      </c>
      <c r="X863" s="638"/>
      <c r="Y863" s="639"/>
      <c r="Z863" s="637" t="s">
        <v>240</v>
      </c>
      <c r="AA863" s="638"/>
      <c r="AB863" s="638"/>
      <c r="AC863" s="637" t="s">
        <v>241</v>
      </c>
      <c r="AD863" s="638"/>
      <c r="AE863" s="639"/>
      <c r="AF863" s="637" t="s">
        <v>246</v>
      </c>
      <c r="AG863" s="638"/>
      <c r="AH863" s="639"/>
      <c r="AI863" s="633"/>
      <c r="AJ863" s="375"/>
      <c r="AK863" s="284"/>
      <c r="AL863" s="164"/>
      <c r="AM863" s="328"/>
      <c r="AN863" s="311"/>
      <c r="AO863" s="311"/>
      <c r="AP863" s="311"/>
      <c r="AQ863" s="311"/>
      <c r="AR863" s="311"/>
      <c r="AS863" s="311"/>
      <c r="AT863" s="152"/>
      <c r="AW863" s="96" t="e">
        <f>I863+L863+O863+R863+U863+W863</f>
        <v>#VALUE!</v>
      </c>
      <c r="AX863" s="118" t="e">
        <f>H863+K863+N863+Q863+T863+#REF!</f>
        <v>#VALUE!</v>
      </c>
      <c r="AY863" s="152" t="e">
        <f t="shared" si="320"/>
        <v>#VALUE!</v>
      </c>
    </row>
    <row r="864" spans="1:51">
      <c r="A864" s="142"/>
      <c r="B864" s="143"/>
      <c r="C864" s="144"/>
      <c r="D864" s="144"/>
      <c r="E864" s="145"/>
      <c r="F864" s="146"/>
      <c r="G864" s="146"/>
      <c r="H864" s="402" t="s">
        <v>237</v>
      </c>
      <c r="I864" s="141" t="s">
        <v>238</v>
      </c>
      <c r="J864" s="403" t="s">
        <v>235</v>
      </c>
      <c r="K864" s="402" t="s">
        <v>237</v>
      </c>
      <c r="L864" s="141" t="s">
        <v>238</v>
      </c>
      <c r="M864" s="403" t="s">
        <v>235</v>
      </c>
      <c r="N864" s="402" t="s">
        <v>237</v>
      </c>
      <c r="O864" s="141" t="s">
        <v>238</v>
      </c>
      <c r="P864" s="403" t="s">
        <v>235</v>
      </c>
      <c r="Q864" s="402" t="s">
        <v>237</v>
      </c>
      <c r="R864" s="141" t="s">
        <v>238</v>
      </c>
      <c r="S864" s="403" t="s">
        <v>235</v>
      </c>
      <c r="T864" s="402" t="s">
        <v>237</v>
      </c>
      <c r="U864" s="141" t="s">
        <v>238</v>
      </c>
      <c r="V864" s="403" t="s">
        <v>235</v>
      </c>
      <c r="W864" s="402" t="s">
        <v>237</v>
      </c>
      <c r="X864" s="141" t="s">
        <v>238</v>
      </c>
      <c r="Y864" s="403" t="s">
        <v>235</v>
      </c>
      <c r="Z864" s="402" t="s">
        <v>237</v>
      </c>
      <c r="AA864" s="141" t="s">
        <v>238</v>
      </c>
      <c r="AB864" s="403" t="s">
        <v>235</v>
      </c>
      <c r="AC864" s="402" t="s">
        <v>237</v>
      </c>
      <c r="AD864" s="141" t="s">
        <v>238</v>
      </c>
      <c r="AE864" s="403" t="s">
        <v>235</v>
      </c>
      <c r="AF864" s="402" t="s">
        <v>237</v>
      </c>
      <c r="AG864" s="141" t="s">
        <v>238</v>
      </c>
      <c r="AH864" s="403" t="s">
        <v>235</v>
      </c>
      <c r="AI864" s="146"/>
      <c r="AJ864" s="376"/>
      <c r="AK864" s="284"/>
      <c r="AL864" s="164"/>
      <c r="AM864" s="328"/>
      <c r="AN864" s="278"/>
      <c r="AO864" s="278"/>
      <c r="AP864" s="278"/>
      <c r="AQ864" s="278"/>
      <c r="AR864" s="278"/>
      <c r="AS864" s="278"/>
      <c r="AW864" s="96" t="e">
        <f t="shared" ref="AW864:AW927" si="321">I864+L864+O864+R864+U864+X864</f>
        <v>#VALUE!</v>
      </c>
      <c r="AX864" s="118" t="e">
        <f t="shared" ref="AX864:AX898" si="322">H864+K864+N864+Q864+T864+W864</f>
        <v>#VALUE!</v>
      </c>
      <c r="AY864" s="152" t="e">
        <f t="shared" si="320"/>
        <v>#VALUE!</v>
      </c>
    </row>
    <row r="865" spans="1:51">
      <c r="A865" s="147"/>
      <c r="B865" s="148"/>
      <c r="C865" s="149"/>
      <c r="D865" s="149"/>
      <c r="E865" s="150"/>
      <c r="F865" s="151"/>
      <c r="G865" s="151"/>
      <c r="H865" s="151"/>
      <c r="I865" s="151"/>
      <c r="J865" s="151"/>
      <c r="K865" s="151"/>
      <c r="L865" s="151"/>
      <c r="M865" s="151"/>
      <c r="N865" s="151"/>
      <c r="O865" s="151"/>
      <c r="P865" s="151"/>
      <c r="Q865" s="151"/>
      <c r="R865" s="151"/>
      <c r="S865" s="151"/>
      <c r="T865" s="151"/>
      <c r="U865" s="151"/>
      <c r="V865" s="151"/>
      <c r="W865" s="151"/>
      <c r="X865" s="151"/>
      <c r="Y865" s="151"/>
      <c r="Z865" s="151"/>
      <c r="AA865" s="151"/>
      <c r="AB865" s="151"/>
      <c r="AC865" s="151"/>
      <c r="AD865" s="151"/>
      <c r="AE865" s="151"/>
      <c r="AF865" s="151"/>
      <c r="AG865" s="151"/>
      <c r="AH865" s="151"/>
      <c r="AI865" s="151"/>
      <c r="AJ865" s="376"/>
      <c r="AK865" s="284">
        <f t="shared" si="317"/>
        <v>0</v>
      </c>
      <c r="AL865" s="164" t="b">
        <f t="shared" si="292"/>
        <v>1</v>
      </c>
      <c r="AM865" s="328">
        <f t="shared" si="318"/>
        <v>0</v>
      </c>
      <c r="AN865" s="278"/>
      <c r="AO865" s="278"/>
      <c r="AP865" s="278"/>
      <c r="AQ865" s="278"/>
      <c r="AR865" s="278"/>
      <c r="AS865" s="278"/>
      <c r="AV865" s="42" t="b">
        <f t="shared" ref="AV865" si="323">G865=AU865</f>
        <v>1</v>
      </c>
      <c r="AW865" s="96">
        <f t="shared" si="321"/>
        <v>0</v>
      </c>
      <c r="AX865" s="118">
        <f t="shared" si="322"/>
        <v>0</v>
      </c>
      <c r="AY865" s="152" t="b">
        <f t="shared" si="320"/>
        <v>1</v>
      </c>
    </row>
    <row r="866" spans="1:51" s="110" customFormat="1">
      <c r="A866" s="119"/>
      <c r="B866" s="127" t="s">
        <v>22</v>
      </c>
      <c r="C866" s="630" t="s">
        <v>187</v>
      </c>
      <c r="D866" s="651"/>
      <c r="E866" s="652"/>
      <c r="F866" s="134">
        <v>21002</v>
      </c>
      <c r="G866" s="116" t="e">
        <f t="shared" ref="G866:AH866" si="324">G867+G870+G880</f>
        <v>#REF!</v>
      </c>
      <c r="H866" s="116" t="e">
        <f t="shared" si="324"/>
        <v>#REF!</v>
      </c>
      <c r="I866" s="116" t="e">
        <f t="shared" si="324"/>
        <v>#REF!</v>
      </c>
      <c r="J866" s="116" t="e">
        <f t="shared" si="324"/>
        <v>#REF!</v>
      </c>
      <c r="K866" s="116">
        <f t="shared" si="324"/>
        <v>0</v>
      </c>
      <c r="L866" s="116">
        <f t="shared" si="324"/>
        <v>0</v>
      </c>
      <c r="M866" s="116">
        <f t="shared" si="324"/>
        <v>0</v>
      </c>
      <c r="N866" s="116" t="e">
        <f t="shared" si="324"/>
        <v>#REF!</v>
      </c>
      <c r="O866" s="116" t="e">
        <f t="shared" si="324"/>
        <v>#REF!</v>
      </c>
      <c r="P866" s="116" t="e">
        <f t="shared" si="324"/>
        <v>#REF!</v>
      </c>
      <c r="Q866" s="116" t="e">
        <f t="shared" si="324"/>
        <v>#REF!</v>
      </c>
      <c r="R866" s="116">
        <f t="shared" si="324"/>
        <v>0</v>
      </c>
      <c r="S866" s="116">
        <f t="shared" si="324"/>
        <v>7250654.1699999999</v>
      </c>
      <c r="T866" s="116">
        <f t="shared" si="324"/>
        <v>0</v>
      </c>
      <c r="U866" s="116">
        <f t="shared" si="324"/>
        <v>0</v>
      </c>
      <c r="V866" s="116">
        <f t="shared" si="324"/>
        <v>0</v>
      </c>
      <c r="W866" s="116">
        <f t="shared" si="324"/>
        <v>0</v>
      </c>
      <c r="X866" s="116">
        <f t="shared" si="324"/>
        <v>0</v>
      </c>
      <c r="Y866" s="116">
        <f t="shared" si="324"/>
        <v>0</v>
      </c>
      <c r="Z866" s="116">
        <f t="shared" si="324"/>
        <v>0</v>
      </c>
      <c r="AA866" s="116">
        <f t="shared" si="324"/>
        <v>0</v>
      </c>
      <c r="AB866" s="116">
        <f t="shared" si="324"/>
        <v>0</v>
      </c>
      <c r="AC866" s="116">
        <f t="shared" si="324"/>
        <v>0</v>
      </c>
      <c r="AD866" s="116">
        <f t="shared" si="324"/>
        <v>0</v>
      </c>
      <c r="AE866" s="116">
        <f t="shared" si="324"/>
        <v>0</v>
      </c>
      <c r="AF866" s="116">
        <f t="shared" si="324"/>
        <v>150000000</v>
      </c>
      <c r="AG866" s="116">
        <f t="shared" si="324"/>
        <v>0</v>
      </c>
      <c r="AH866" s="116">
        <f t="shared" si="324"/>
        <v>0</v>
      </c>
      <c r="AI866" s="94"/>
      <c r="AJ866" s="373"/>
      <c r="AK866" s="284" t="e">
        <f t="shared" si="317"/>
        <v>#REF!</v>
      </c>
      <c r="AL866" s="164" t="e">
        <f t="shared" si="292"/>
        <v>#REF!</v>
      </c>
      <c r="AM866" s="328" t="e">
        <f t="shared" si="318"/>
        <v>#REF!</v>
      </c>
      <c r="AN866" s="221"/>
      <c r="AO866" s="221"/>
      <c r="AP866" s="221"/>
      <c r="AQ866" s="221"/>
      <c r="AR866" s="221"/>
      <c r="AS866" s="221"/>
      <c r="AT866" s="25"/>
      <c r="AU866" s="111" t="e">
        <f>SUM(I866:X866)</f>
        <v>#REF!</v>
      </c>
      <c r="AV866" s="112" t="e">
        <f t="shared" si="301"/>
        <v>#REF!</v>
      </c>
      <c r="AW866" s="96" t="e">
        <f t="shared" si="321"/>
        <v>#REF!</v>
      </c>
      <c r="AX866" s="118" t="e">
        <f t="shared" si="322"/>
        <v>#REF!</v>
      </c>
      <c r="AY866" s="152" t="e">
        <f t="shared" si="320"/>
        <v>#REF!</v>
      </c>
    </row>
    <row r="867" spans="1:51" s="25" customFormat="1">
      <c r="A867" s="29"/>
      <c r="B867" s="353"/>
      <c r="C867" s="21"/>
      <c r="D867" s="645" t="s">
        <v>14</v>
      </c>
      <c r="E867" s="646"/>
      <c r="F867" s="51" t="s">
        <v>131</v>
      </c>
      <c r="G867" s="52" t="e">
        <f>SUM(G868:G869)</f>
        <v>#REF!</v>
      </c>
      <c r="H867" s="52" t="e">
        <f t="shared" ref="H867:AH867" si="325">SUM(H868:H869)</f>
        <v>#REF!</v>
      </c>
      <c r="I867" s="52" t="e">
        <f t="shared" si="325"/>
        <v>#REF!</v>
      </c>
      <c r="J867" s="52" t="e">
        <f t="shared" si="325"/>
        <v>#REF!</v>
      </c>
      <c r="K867" s="52">
        <f t="shared" si="325"/>
        <v>0</v>
      </c>
      <c r="L867" s="52">
        <f t="shared" si="325"/>
        <v>0</v>
      </c>
      <c r="M867" s="52">
        <f t="shared" si="325"/>
        <v>0</v>
      </c>
      <c r="N867" s="52" t="e">
        <f t="shared" si="325"/>
        <v>#REF!</v>
      </c>
      <c r="O867" s="52" t="e">
        <f t="shared" si="325"/>
        <v>#REF!</v>
      </c>
      <c r="P867" s="52" t="e">
        <f t="shared" si="325"/>
        <v>#REF!</v>
      </c>
      <c r="Q867" s="52" t="e">
        <f t="shared" si="325"/>
        <v>#REF!</v>
      </c>
      <c r="R867" s="52">
        <f t="shared" si="325"/>
        <v>0</v>
      </c>
      <c r="S867" s="52">
        <f t="shared" si="325"/>
        <v>0</v>
      </c>
      <c r="T867" s="52">
        <f t="shared" si="325"/>
        <v>0</v>
      </c>
      <c r="U867" s="52">
        <f t="shared" si="325"/>
        <v>0</v>
      </c>
      <c r="V867" s="52">
        <f t="shared" si="325"/>
        <v>0</v>
      </c>
      <c r="W867" s="52">
        <f t="shared" si="325"/>
        <v>0</v>
      </c>
      <c r="X867" s="52">
        <f t="shared" si="325"/>
        <v>0</v>
      </c>
      <c r="Y867" s="52">
        <f t="shared" si="325"/>
        <v>0</v>
      </c>
      <c r="Z867" s="52">
        <f t="shared" si="325"/>
        <v>0</v>
      </c>
      <c r="AA867" s="52">
        <f t="shared" si="325"/>
        <v>0</v>
      </c>
      <c r="AB867" s="52">
        <f t="shared" si="325"/>
        <v>0</v>
      </c>
      <c r="AC867" s="52">
        <f t="shared" si="325"/>
        <v>0</v>
      </c>
      <c r="AD867" s="52">
        <f t="shared" si="325"/>
        <v>0</v>
      </c>
      <c r="AE867" s="52">
        <f t="shared" si="325"/>
        <v>0</v>
      </c>
      <c r="AF867" s="52">
        <f t="shared" si="325"/>
        <v>0</v>
      </c>
      <c r="AG867" s="52">
        <f t="shared" si="325"/>
        <v>0</v>
      </c>
      <c r="AH867" s="52">
        <f t="shared" si="325"/>
        <v>0</v>
      </c>
      <c r="AI867" s="23"/>
      <c r="AJ867" s="373"/>
      <c r="AK867" s="284" t="e">
        <f t="shared" si="317"/>
        <v>#REF!</v>
      </c>
      <c r="AL867" s="164" t="e">
        <f t="shared" si="292"/>
        <v>#REF!</v>
      </c>
      <c r="AM867" s="328" t="e">
        <f t="shared" si="318"/>
        <v>#REF!</v>
      </c>
      <c r="AN867" s="221"/>
      <c r="AO867" s="221"/>
      <c r="AP867" s="221"/>
      <c r="AQ867" s="221"/>
      <c r="AR867" s="221"/>
      <c r="AS867" s="221"/>
      <c r="AU867" s="335" t="e">
        <f t="shared" si="272"/>
        <v>#REF!</v>
      </c>
      <c r="AV867" s="72" t="e">
        <f t="shared" si="301"/>
        <v>#REF!</v>
      </c>
      <c r="AW867" s="335" t="e">
        <f t="shared" si="321"/>
        <v>#REF!</v>
      </c>
      <c r="AX867" s="336" t="e">
        <f t="shared" si="322"/>
        <v>#REF!</v>
      </c>
      <c r="AY867" s="152" t="e">
        <f t="shared" si="320"/>
        <v>#REF!</v>
      </c>
    </row>
    <row r="868" spans="1:51" s="72" customFormat="1">
      <c r="A868" s="65"/>
      <c r="B868" s="390"/>
      <c r="C868" s="406"/>
      <c r="D868" s="363"/>
      <c r="E868" s="384" t="s">
        <v>188</v>
      </c>
      <c r="F868" s="68" t="s">
        <v>189</v>
      </c>
      <c r="G868" s="69" t="e">
        <f>#REF!</f>
        <v>#REF!</v>
      </c>
      <c r="H868" s="52" t="e">
        <f>#REF!</f>
        <v>#REF!</v>
      </c>
      <c r="I868" s="70" t="e">
        <f>#REF!</f>
        <v>#REF!</v>
      </c>
      <c r="J868" s="53" t="e">
        <f t="shared" ref="J868:J882" si="326">H868-I868</f>
        <v>#REF!</v>
      </c>
      <c r="K868" s="70"/>
      <c r="L868" s="70"/>
      <c r="M868" s="70"/>
      <c r="N868" s="70" t="e">
        <f>#REF!</f>
        <v>#REF!</v>
      </c>
      <c r="O868" s="70" t="e">
        <f>#REF!+10385000+10385000</f>
        <v>#REF!</v>
      </c>
      <c r="P868" s="70" t="e">
        <f>N868-O868</f>
        <v>#REF!</v>
      </c>
      <c r="Q868" s="70" t="e">
        <f>#REF!</f>
        <v>#REF!</v>
      </c>
      <c r="R868" s="70"/>
      <c r="S868" s="70"/>
      <c r="T868" s="70"/>
      <c r="U868" s="70"/>
      <c r="V868" s="70"/>
      <c r="W868" s="70"/>
      <c r="X868" s="70"/>
      <c r="Y868" s="70"/>
      <c r="Z868" s="70"/>
      <c r="AA868" s="70"/>
      <c r="AB868" s="70"/>
      <c r="AC868" s="70"/>
      <c r="AD868" s="70"/>
      <c r="AE868" s="70"/>
      <c r="AF868" s="70"/>
      <c r="AG868" s="70"/>
      <c r="AH868" s="70"/>
      <c r="AI868" s="71"/>
      <c r="AJ868" s="374"/>
      <c r="AK868" s="284" t="e">
        <f t="shared" si="317"/>
        <v>#REF!</v>
      </c>
      <c r="AL868" s="164" t="e">
        <f t="shared" ref="AL868:AL931" si="327">AK868=G868</f>
        <v>#REF!</v>
      </c>
      <c r="AM868" s="328" t="e">
        <f t="shared" si="318"/>
        <v>#REF!</v>
      </c>
      <c r="AN868" s="232"/>
      <c r="AO868" s="232"/>
      <c r="AP868" s="232"/>
      <c r="AQ868" s="232"/>
      <c r="AR868" s="232"/>
      <c r="AS868" s="232"/>
      <c r="AU868" s="335" t="e">
        <f t="shared" si="272"/>
        <v>#REF!</v>
      </c>
      <c r="AV868" s="72" t="e">
        <f t="shared" si="301"/>
        <v>#REF!</v>
      </c>
      <c r="AW868" s="335" t="e">
        <f t="shared" si="321"/>
        <v>#REF!</v>
      </c>
      <c r="AX868" s="336" t="e">
        <f t="shared" si="322"/>
        <v>#REF!</v>
      </c>
      <c r="AY868" s="152" t="e">
        <f t="shared" si="320"/>
        <v>#REF!</v>
      </c>
    </row>
    <row r="869" spans="1:51" s="72" customFormat="1">
      <c r="A869" s="65"/>
      <c r="B869" s="390"/>
      <c r="C869" s="406"/>
      <c r="D869" s="363"/>
      <c r="E869" s="88" t="s">
        <v>166</v>
      </c>
      <c r="F869" s="71" t="s">
        <v>167</v>
      </c>
      <c r="G869" s="69">
        <v>19000000</v>
      </c>
      <c r="H869" s="52" t="e">
        <f>#REF!</f>
        <v>#REF!</v>
      </c>
      <c r="I869" s="70"/>
      <c r="J869" s="53" t="e">
        <f t="shared" si="326"/>
        <v>#REF!</v>
      </c>
      <c r="K869" s="70"/>
      <c r="L869" s="70"/>
      <c r="M869" s="70"/>
      <c r="N869" s="70">
        <v>19000000</v>
      </c>
      <c r="O869" s="70" t="e">
        <f>#REF!+7030000</f>
        <v>#REF!</v>
      </c>
      <c r="P869" s="70" t="e">
        <f t="shared" ref="P869:P882" si="328">N869-O869</f>
        <v>#REF!</v>
      </c>
      <c r="Q869" s="70" t="e">
        <f>#REF!</f>
        <v>#REF!</v>
      </c>
      <c r="R869" s="70"/>
      <c r="S869" s="70"/>
      <c r="T869" s="70"/>
      <c r="U869" s="70"/>
      <c r="V869" s="70"/>
      <c r="W869" s="70"/>
      <c r="X869" s="70"/>
      <c r="Y869" s="70"/>
      <c r="Z869" s="70"/>
      <c r="AA869" s="70"/>
      <c r="AB869" s="70"/>
      <c r="AC869" s="70"/>
      <c r="AD869" s="70"/>
      <c r="AE869" s="70"/>
      <c r="AF869" s="70"/>
      <c r="AG869" s="70"/>
      <c r="AH869" s="70"/>
      <c r="AI869" s="71"/>
      <c r="AJ869" s="374"/>
      <c r="AK869" s="284" t="e">
        <f t="shared" si="317"/>
        <v>#REF!</v>
      </c>
      <c r="AL869" s="164" t="e">
        <f t="shared" si="327"/>
        <v>#REF!</v>
      </c>
      <c r="AM869" s="328" t="e">
        <f t="shared" si="318"/>
        <v>#REF!</v>
      </c>
      <c r="AN869" s="232"/>
      <c r="AO869" s="232"/>
      <c r="AP869" s="232"/>
      <c r="AQ869" s="232"/>
      <c r="AR869" s="232"/>
      <c r="AS869" s="232"/>
      <c r="AU869" s="335" t="e">
        <f t="shared" ref="AU869:AU970" si="329">SUM(I869:X869)</f>
        <v>#REF!</v>
      </c>
      <c r="AV869" s="72" t="e">
        <f t="shared" si="301"/>
        <v>#REF!</v>
      </c>
      <c r="AW869" s="335" t="e">
        <f t="shared" si="321"/>
        <v>#REF!</v>
      </c>
      <c r="AX869" s="336" t="e">
        <f t="shared" si="322"/>
        <v>#REF!</v>
      </c>
      <c r="AY869" s="152" t="e">
        <f t="shared" si="320"/>
        <v>#REF!</v>
      </c>
    </row>
    <row r="870" spans="1:51" s="54" customFormat="1">
      <c r="A870" s="50"/>
      <c r="B870" s="355"/>
      <c r="C870" s="61"/>
      <c r="D870" s="656" t="s">
        <v>15</v>
      </c>
      <c r="E870" s="657"/>
      <c r="F870" s="81" t="s">
        <v>130</v>
      </c>
      <c r="G870" s="52" t="e">
        <f t="shared" ref="G870:AH870" si="330">SUM(G871:G879)</f>
        <v>#REF!</v>
      </c>
      <c r="H870" s="52" t="e">
        <f t="shared" si="330"/>
        <v>#REF!</v>
      </c>
      <c r="I870" s="52" t="e">
        <f t="shared" si="330"/>
        <v>#REF!</v>
      </c>
      <c r="J870" s="52" t="e">
        <f t="shared" si="330"/>
        <v>#REF!</v>
      </c>
      <c r="K870" s="52">
        <f t="shared" si="330"/>
        <v>0</v>
      </c>
      <c r="L870" s="52">
        <f t="shared" si="330"/>
        <v>0</v>
      </c>
      <c r="M870" s="52">
        <f t="shared" si="330"/>
        <v>0</v>
      </c>
      <c r="N870" s="291" t="e">
        <f t="shared" si="330"/>
        <v>#REF!</v>
      </c>
      <c r="O870" s="52" t="e">
        <f t="shared" si="330"/>
        <v>#REF!</v>
      </c>
      <c r="P870" s="52" t="e">
        <f t="shared" si="330"/>
        <v>#REF!</v>
      </c>
      <c r="Q870" s="291" t="e">
        <f t="shared" si="330"/>
        <v>#REF!</v>
      </c>
      <c r="R870" s="52">
        <f t="shared" si="330"/>
        <v>0</v>
      </c>
      <c r="S870" s="291">
        <f t="shared" si="330"/>
        <v>7250654.1699999999</v>
      </c>
      <c r="T870" s="52">
        <f t="shared" si="330"/>
        <v>0</v>
      </c>
      <c r="U870" s="52">
        <f t="shared" si="330"/>
        <v>0</v>
      </c>
      <c r="V870" s="52">
        <f t="shared" si="330"/>
        <v>0</v>
      </c>
      <c r="W870" s="52">
        <f t="shared" si="330"/>
        <v>0</v>
      </c>
      <c r="X870" s="52">
        <f t="shared" si="330"/>
        <v>0</v>
      </c>
      <c r="Y870" s="52">
        <f t="shared" si="330"/>
        <v>0</v>
      </c>
      <c r="Z870" s="52">
        <f t="shared" si="330"/>
        <v>0</v>
      </c>
      <c r="AA870" s="52">
        <f t="shared" si="330"/>
        <v>0</v>
      </c>
      <c r="AB870" s="52">
        <f t="shared" si="330"/>
        <v>0</v>
      </c>
      <c r="AC870" s="52">
        <f t="shared" si="330"/>
        <v>0</v>
      </c>
      <c r="AD870" s="52">
        <f t="shared" si="330"/>
        <v>0</v>
      </c>
      <c r="AE870" s="52">
        <f t="shared" si="330"/>
        <v>0</v>
      </c>
      <c r="AF870" s="52">
        <f t="shared" si="330"/>
        <v>150000000</v>
      </c>
      <c r="AG870" s="52">
        <f t="shared" si="330"/>
        <v>0</v>
      </c>
      <c r="AH870" s="52">
        <f t="shared" si="330"/>
        <v>0</v>
      </c>
      <c r="AI870" s="51"/>
      <c r="AJ870" s="372"/>
      <c r="AK870" s="284" t="e">
        <f t="shared" si="317"/>
        <v>#REF!</v>
      </c>
      <c r="AL870" s="164" t="e">
        <f t="shared" si="327"/>
        <v>#REF!</v>
      </c>
      <c r="AM870" s="328" t="e">
        <f t="shared" si="318"/>
        <v>#REF!</v>
      </c>
      <c r="AN870" s="200"/>
      <c r="AO870" s="200"/>
      <c r="AP870" s="200"/>
      <c r="AQ870" s="200"/>
      <c r="AR870" s="200"/>
      <c r="AS870" s="200"/>
      <c r="AU870" s="335" t="e">
        <f>SUM(I870:X870)</f>
        <v>#REF!</v>
      </c>
      <c r="AV870" s="72" t="e">
        <f t="shared" si="301"/>
        <v>#REF!</v>
      </c>
      <c r="AW870" s="335" t="e">
        <f t="shared" si="321"/>
        <v>#REF!</v>
      </c>
      <c r="AX870" s="336" t="e">
        <f t="shared" si="322"/>
        <v>#REF!</v>
      </c>
      <c r="AY870" s="152" t="e">
        <f t="shared" si="320"/>
        <v>#REF!</v>
      </c>
    </row>
    <row r="871" spans="1:51" s="72" customFormat="1">
      <c r="A871" s="65"/>
      <c r="B871" s="390"/>
      <c r="C871" s="406"/>
      <c r="D871" s="406"/>
      <c r="E871" s="67" t="s">
        <v>55</v>
      </c>
      <c r="F871" s="71" t="s">
        <v>56</v>
      </c>
      <c r="G871" s="69">
        <v>9994000</v>
      </c>
      <c r="H871" s="52" t="e">
        <f>#REF!</f>
        <v>#REF!</v>
      </c>
      <c r="I871" s="70"/>
      <c r="J871" s="53" t="e">
        <f t="shared" si="326"/>
        <v>#REF!</v>
      </c>
      <c r="K871" s="70"/>
      <c r="L871" s="70">
        <v>0</v>
      </c>
      <c r="M871" s="70"/>
      <c r="N871" s="70">
        <v>9994000</v>
      </c>
      <c r="O871" s="70" t="e">
        <f>#REF!+2807420</f>
        <v>#REF!</v>
      </c>
      <c r="P871" s="70" t="e">
        <f t="shared" si="328"/>
        <v>#REF!</v>
      </c>
      <c r="Q871" s="70" t="e">
        <f>#REF!</f>
        <v>#REF!</v>
      </c>
      <c r="R871" s="70"/>
      <c r="S871" s="70"/>
      <c r="T871" s="70"/>
      <c r="U871" s="70"/>
      <c r="V871" s="70"/>
      <c r="W871" s="70"/>
      <c r="X871" s="70"/>
      <c r="Y871" s="70"/>
      <c r="Z871" s="70"/>
      <c r="AA871" s="70"/>
      <c r="AB871" s="70"/>
      <c r="AC871" s="70"/>
      <c r="AD871" s="70"/>
      <c r="AE871" s="70"/>
      <c r="AF871" s="70"/>
      <c r="AG871" s="70"/>
      <c r="AH871" s="70"/>
      <c r="AI871" s="71"/>
      <c r="AJ871" s="374"/>
      <c r="AK871" s="284" t="e">
        <f t="shared" si="317"/>
        <v>#REF!</v>
      </c>
      <c r="AL871" s="164" t="e">
        <f t="shared" si="327"/>
        <v>#REF!</v>
      </c>
      <c r="AM871" s="328" t="e">
        <f t="shared" si="318"/>
        <v>#REF!</v>
      </c>
      <c r="AN871" s="232"/>
      <c r="AO871" s="232"/>
      <c r="AP871" s="232"/>
      <c r="AQ871" s="232"/>
      <c r="AR871" s="232"/>
      <c r="AS871" s="232"/>
      <c r="AU871" s="335" t="e">
        <f t="shared" si="329"/>
        <v>#REF!</v>
      </c>
      <c r="AV871" s="72" t="e">
        <f t="shared" si="301"/>
        <v>#REF!</v>
      </c>
      <c r="AW871" s="335" t="e">
        <f t="shared" si="321"/>
        <v>#REF!</v>
      </c>
      <c r="AX871" s="336" t="e">
        <f t="shared" si="322"/>
        <v>#REF!</v>
      </c>
      <c r="AY871" s="152" t="e">
        <f t="shared" si="320"/>
        <v>#REF!</v>
      </c>
    </row>
    <row r="872" spans="1:51" s="72" customFormat="1">
      <c r="A872" s="65"/>
      <c r="B872" s="390"/>
      <c r="C872" s="406"/>
      <c r="D872" s="406"/>
      <c r="E872" s="88" t="s">
        <v>16</v>
      </c>
      <c r="F872" s="71" t="s">
        <v>19</v>
      </c>
      <c r="G872" s="69" t="e">
        <f>#REF!</f>
        <v>#REF!</v>
      </c>
      <c r="H872" s="52" t="e">
        <f>#REF!</f>
        <v>#REF!</v>
      </c>
      <c r="I872" s="70"/>
      <c r="J872" s="53" t="e">
        <f t="shared" si="326"/>
        <v>#REF!</v>
      </c>
      <c r="K872" s="70"/>
      <c r="L872" s="70">
        <v>0</v>
      </c>
      <c r="M872" s="70"/>
      <c r="N872" s="70" t="e">
        <f>#REF!</f>
        <v>#REF!</v>
      </c>
      <c r="O872" s="70" t="e">
        <f>#REF!+420000</f>
        <v>#REF!</v>
      </c>
      <c r="P872" s="70" t="e">
        <f t="shared" si="328"/>
        <v>#REF!</v>
      </c>
      <c r="Q872" s="70" t="e">
        <f>#REF!</f>
        <v>#REF!</v>
      </c>
      <c r="R872" s="70"/>
      <c r="S872" s="70"/>
      <c r="T872" s="70"/>
      <c r="U872" s="70"/>
      <c r="V872" s="70"/>
      <c r="W872" s="70"/>
      <c r="X872" s="70"/>
      <c r="Y872" s="70"/>
      <c r="Z872" s="70"/>
      <c r="AA872" s="70"/>
      <c r="AB872" s="70"/>
      <c r="AC872" s="70"/>
      <c r="AD872" s="70"/>
      <c r="AE872" s="70"/>
      <c r="AF872" s="70"/>
      <c r="AG872" s="70"/>
      <c r="AH872" s="70"/>
      <c r="AI872" s="71"/>
      <c r="AJ872" s="374"/>
      <c r="AK872" s="284" t="e">
        <f t="shared" si="317"/>
        <v>#REF!</v>
      </c>
      <c r="AL872" s="164" t="e">
        <f t="shared" si="327"/>
        <v>#REF!</v>
      </c>
      <c r="AM872" s="328" t="e">
        <f t="shared" si="318"/>
        <v>#REF!</v>
      </c>
      <c r="AN872" s="232"/>
      <c r="AO872" s="232"/>
      <c r="AP872" s="232"/>
      <c r="AQ872" s="232"/>
      <c r="AR872" s="232"/>
      <c r="AS872" s="232"/>
      <c r="AU872" s="335" t="e">
        <f t="shared" si="329"/>
        <v>#REF!</v>
      </c>
      <c r="AV872" s="72" t="e">
        <f t="shared" si="301"/>
        <v>#REF!</v>
      </c>
      <c r="AW872" s="335" t="e">
        <f t="shared" si="321"/>
        <v>#REF!</v>
      </c>
      <c r="AX872" s="336" t="e">
        <f t="shared" si="322"/>
        <v>#REF!</v>
      </c>
      <c r="AY872" s="152" t="e">
        <f t="shared" si="320"/>
        <v>#REF!</v>
      </c>
    </row>
    <row r="873" spans="1:51" s="72" customFormat="1">
      <c r="A873" s="65"/>
      <c r="B873" s="390"/>
      <c r="C873" s="406"/>
      <c r="D873" s="406"/>
      <c r="E873" s="88" t="s">
        <v>190</v>
      </c>
      <c r="F873" s="71" t="s">
        <v>191</v>
      </c>
      <c r="G873" s="69">
        <v>100000000</v>
      </c>
      <c r="H873" s="52" t="e">
        <f>#REF!</f>
        <v>#REF!</v>
      </c>
      <c r="I873" s="70" t="e">
        <f>#REF!</f>
        <v>#REF!</v>
      </c>
      <c r="J873" s="53" t="e">
        <f t="shared" si="326"/>
        <v>#REF!</v>
      </c>
      <c r="K873" s="70"/>
      <c r="L873" s="70">
        <v>0</v>
      </c>
      <c r="M873" s="70"/>
      <c r="N873" s="70">
        <v>80000000</v>
      </c>
      <c r="O873" s="70" t="e">
        <f>#REF!+4387500</f>
        <v>#REF!</v>
      </c>
      <c r="P873" s="70" t="e">
        <f t="shared" si="328"/>
        <v>#REF!</v>
      </c>
      <c r="Q873" s="70" t="e">
        <f>#REF!</f>
        <v>#REF!</v>
      </c>
      <c r="R873" s="70"/>
      <c r="S873" s="70"/>
      <c r="T873" s="70"/>
      <c r="U873" s="70"/>
      <c r="V873" s="70"/>
      <c r="W873" s="70"/>
      <c r="X873" s="70"/>
      <c r="Y873" s="70"/>
      <c r="Z873" s="70"/>
      <c r="AA873" s="70"/>
      <c r="AB873" s="70"/>
      <c r="AC873" s="70"/>
      <c r="AD873" s="70"/>
      <c r="AE873" s="70"/>
      <c r="AF873" s="70"/>
      <c r="AG873" s="70"/>
      <c r="AH873" s="70"/>
      <c r="AI873" s="71"/>
      <c r="AJ873" s="374"/>
      <c r="AK873" s="284" t="e">
        <f t="shared" si="317"/>
        <v>#REF!</v>
      </c>
      <c r="AL873" s="164" t="e">
        <f t="shared" si="327"/>
        <v>#REF!</v>
      </c>
      <c r="AM873" s="328" t="e">
        <f t="shared" si="318"/>
        <v>#REF!</v>
      </c>
      <c r="AN873" s="232"/>
      <c r="AO873" s="232"/>
      <c r="AP873" s="232"/>
      <c r="AQ873" s="232"/>
      <c r="AR873" s="232"/>
      <c r="AS873" s="232"/>
      <c r="AU873" s="335" t="e">
        <f t="shared" si="329"/>
        <v>#REF!</v>
      </c>
      <c r="AV873" s="72" t="e">
        <f t="shared" si="301"/>
        <v>#REF!</v>
      </c>
      <c r="AW873" s="335" t="e">
        <f t="shared" si="321"/>
        <v>#REF!</v>
      </c>
      <c r="AX873" s="336" t="e">
        <f t="shared" si="322"/>
        <v>#REF!</v>
      </c>
      <c r="AY873" s="152" t="e">
        <f t="shared" si="320"/>
        <v>#REF!</v>
      </c>
    </row>
    <row r="874" spans="1:51" s="72" customFormat="1">
      <c r="A874" s="65"/>
      <c r="B874" s="390"/>
      <c r="C874" s="406"/>
      <c r="D874" s="363"/>
      <c r="E874" s="384" t="s">
        <v>17</v>
      </c>
      <c r="F874" s="68" t="s">
        <v>18</v>
      </c>
      <c r="G874" s="241">
        <v>1389150000</v>
      </c>
      <c r="H874" s="52" t="e">
        <f>#REF!</f>
        <v>#REF!</v>
      </c>
      <c r="I874" s="70" t="e">
        <f>#REF!</f>
        <v>#REF!</v>
      </c>
      <c r="J874" s="53" t="e">
        <f t="shared" si="326"/>
        <v>#REF!</v>
      </c>
      <c r="K874" s="70"/>
      <c r="L874" s="70"/>
      <c r="M874" s="70"/>
      <c r="N874" s="70" t="e">
        <f>G874-H874</f>
        <v>#REF!</v>
      </c>
      <c r="O874" s="70" t="e">
        <f>#REF!+124810000+117463333</f>
        <v>#REF!</v>
      </c>
      <c r="P874" s="70" t="e">
        <f t="shared" si="328"/>
        <v>#REF!</v>
      </c>
      <c r="Q874" s="70" t="e">
        <f>#REF!</f>
        <v>#REF!</v>
      </c>
      <c r="R874" s="70"/>
      <c r="S874" s="70"/>
      <c r="T874" s="70"/>
      <c r="U874" s="70"/>
      <c r="V874" s="70"/>
      <c r="W874" s="70"/>
      <c r="X874" s="70"/>
      <c r="Y874" s="70"/>
      <c r="Z874" s="70"/>
      <c r="AA874" s="70"/>
      <c r="AB874" s="70"/>
      <c r="AC874" s="70"/>
      <c r="AD874" s="70"/>
      <c r="AE874" s="70"/>
      <c r="AF874" s="70"/>
      <c r="AG874" s="70"/>
      <c r="AH874" s="70"/>
      <c r="AI874" s="71"/>
      <c r="AJ874" s="374"/>
      <c r="AK874" s="284" t="e">
        <f t="shared" si="317"/>
        <v>#REF!</v>
      </c>
      <c r="AL874" s="164" t="e">
        <f t="shared" si="327"/>
        <v>#REF!</v>
      </c>
      <c r="AM874" s="328" t="e">
        <f t="shared" si="318"/>
        <v>#REF!</v>
      </c>
      <c r="AN874" s="232"/>
      <c r="AO874" s="232"/>
      <c r="AP874" s="232"/>
      <c r="AQ874" s="232"/>
      <c r="AR874" s="232"/>
      <c r="AS874" s="232"/>
      <c r="AU874" s="335" t="e">
        <f t="shared" si="329"/>
        <v>#REF!</v>
      </c>
      <c r="AV874" s="72" t="e">
        <f t="shared" si="301"/>
        <v>#REF!</v>
      </c>
      <c r="AW874" s="335" t="e">
        <f t="shared" si="321"/>
        <v>#REF!</v>
      </c>
      <c r="AX874" s="336" t="e">
        <f t="shared" si="322"/>
        <v>#REF!</v>
      </c>
      <c r="AY874" s="152" t="e">
        <f t="shared" si="320"/>
        <v>#REF!</v>
      </c>
    </row>
    <row r="875" spans="1:51" s="72" customFormat="1">
      <c r="A875" s="65"/>
      <c r="B875" s="66"/>
      <c r="C875" s="406"/>
      <c r="D875" s="406"/>
      <c r="E875" s="67" t="s">
        <v>110</v>
      </c>
      <c r="F875" s="68" t="s">
        <v>111</v>
      </c>
      <c r="G875" s="241">
        <v>16000000</v>
      </c>
      <c r="H875" s="52" t="e">
        <f>#REF!</f>
        <v>#REF!</v>
      </c>
      <c r="I875" s="70">
        <f>2402400+597600</f>
        <v>3000000</v>
      </c>
      <c r="J875" s="53" t="e">
        <f t="shared" si="326"/>
        <v>#REF!</v>
      </c>
      <c r="K875" s="70"/>
      <c r="L875" s="70">
        <v>0</v>
      </c>
      <c r="M875" s="70"/>
      <c r="N875" s="70" t="e">
        <f>G875-H875</f>
        <v>#REF!</v>
      </c>
      <c r="O875" s="70">
        <f>770000+1034800</f>
        <v>1804800</v>
      </c>
      <c r="P875" s="70" t="e">
        <f t="shared" si="328"/>
        <v>#REF!</v>
      </c>
      <c r="Q875" s="70" t="e">
        <f>#REF!</f>
        <v>#REF!</v>
      </c>
      <c r="R875" s="70"/>
      <c r="S875" s="70"/>
      <c r="T875" s="70"/>
      <c r="U875" s="70"/>
      <c r="V875" s="70"/>
      <c r="W875" s="70"/>
      <c r="X875" s="70"/>
      <c r="Y875" s="70"/>
      <c r="Z875" s="70"/>
      <c r="AA875" s="70"/>
      <c r="AB875" s="70"/>
      <c r="AC875" s="70"/>
      <c r="AD875" s="70"/>
      <c r="AE875" s="70"/>
      <c r="AF875" s="70"/>
      <c r="AG875" s="70"/>
      <c r="AH875" s="70"/>
      <c r="AI875" s="71"/>
      <c r="AJ875" s="374"/>
      <c r="AK875" s="284" t="e">
        <f t="shared" si="317"/>
        <v>#REF!</v>
      </c>
      <c r="AL875" s="164" t="e">
        <f t="shared" si="327"/>
        <v>#REF!</v>
      </c>
      <c r="AM875" s="328" t="e">
        <f t="shared" si="318"/>
        <v>#REF!</v>
      </c>
      <c r="AN875" s="232"/>
      <c r="AO875" s="232"/>
      <c r="AP875" s="232"/>
      <c r="AQ875" s="232"/>
      <c r="AR875" s="232"/>
      <c r="AS875" s="232"/>
      <c r="AU875" s="335" t="e">
        <f t="shared" si="329"/>
        <v>#REF!</v>
      </c>
      <c r="AV875" s="72" t="e">
        <f t="shared" si="301"/>
        <v>#REF!</v>
      </c>
      <c r="AW875" s="335">
        <f t="shared" si="321"/>
        <v>4804800</v>
      </c>
      <c r="AX875" s="336" t="e">
        <f t="shared" si="322"/>
        <v>#REF!</v>
      </c>
      <c r="AY875" s="152" t="e">
        <f t="shared" si="320"/>
        <v>#REF!</v>
      </c>
    </row>
    <row r="876" spans="1:51" s="72" customFormat="1">
      <c r="A876" s="65"/>
      <c r="B876" s="66"/>
      <c r="C876" s="406"/>
      <c r="D876" s="406"/>
      <c r="E876" s="88" t="s">
        <v>59</v>
      </c>
      <c r="F876" s="71" t="s">
        <v>60</v>
      </c>
      <c r="G876" s="241">
        <v>765000</v>
      </c>
      <c r="H876" s="52"/>
      <c r="I876" s="70"/>
      <c r="J876" s="53"/>
      <c r="K876" s="70"/>
      <c r="L876" s="70"/>
      <c r="M876" s="70"/>
      <c r="N876" s="70">
        <v>765000</v>
      </c>
      <c r="O876" s="70"/>
      <c r="P876" s="70">
        <f t="shared" si="328"/>
        <v>765000</v>
      </c>
      <c r="Q876" s="70"/>
      <c r="R876" s="70"/>
      <c r="S876" s="70"/>
      <c r="T876" s="70"/>
      <c r="U876" s="70"/>
      <c r="V876" s="70"/>
      <c r="W876" s="70"/>
      <c r="X876" s="70"/>
      <c r="Y876" s="70"/>
      <c r="Z876" s="70"/>
      <c r="AA876" s="70"/>
      <c r="AB876" s="70"/>
      <c r="AC876" s="70"/>
      <c r="AD876" s="70"/>
      <c r="AE876" s="70"/>
      <c r="AF876" s="70"/>
      <c r="AG876" s="70"/>
      <c r="AH876" s="70"/>
      <c r="AI876" s="71"/>
      <c r="AJ876" s="374"/>
      <c r="AK876" s="284"/>
      <c r="AL876" s="164"/>
      <c r="AM876" s="328"/>
      <c r="AN876" s="232"/>
      <c r="AO876" s="232"/>
      <c r="AP876" s="232"/>
      <c r="AQ876" s="232"/>
      <c r="AR876" s="232"/>
      <c r="AS876" s="232"/>
      <c r="AU876" s="335"/>
      <c r="AW876" s="335"/>
      <c r="AX876" s="336"/>
      <c r="AY876" s="152"/>
    </row>
    <row r="877" spans="1:51" s="72" customFormat="1">
      <c r="A877" s="65"/>
      <c r="B877" s="66"/>
      <c r="C877" s="406"/>
      <c r="D877" s="406"/>
      <c r="E877" s="88" t="s">
        <v>125</v>
      </c>
      <c r="F877" s="71" t="s">
        <v>126</v>
      </c>
      <c r="G877" s="241">
        <v>10000000</v>
      </c>
      <c r="H877" s="52"/>
      <c r="I877" s="70"/>
      <c r="J877" s="53"/>
      <c r="K877" s="70"/>
      <c r="L877" s="70"/>
      <c r="M877" s="70"/>
      <c r="N877" s="70">
        <v>10000000</v>
      </c>
      <c r="O877" s="70"/>
      <c r="P877" s="70">
        <f t="shared" si="328"/>
        <v>10000000</v>
      </c>
      <c r="Q877" s="70"/>
      <c r="R877" s="70"/>
      <c r="S877" s="70"/>
      <c r="T877" s="70"/>
      <c r="U877" s="70"/>
      <c r="V877" s="70"/>
      <c r="W877" s="70"/>
      <c r="X877" s="70"/>
      <c r="Y877" s="70"/>
      <c r="Z877" s="70"/>
      <c r="AA877" s="70"/>
      <c r="AB877" s="70"/>
      <c r="AC877" s="70"/>
      <c r="AD877" s="70"/>
      <c r="AE877" s="70"/>
      <c r="AF877" s="70"/>
      <c r="AG877" s="70"/>
      <c r="AH877" s="70"/>
      <c r="AI877" s="71"/>
      <c r="AJ877" s="374"/>
      <c r="AK877" s="284"/>
      <c r="AL877" s="164"/>
      <c r="AM877" s="328"/>
      <c r="AN877" s="232"/>
      <c r="AO877" s="232"/>
      <c r="AP877" s="232"/>
      <c r="AQ877" s="232"/>
      <c r="AR877" s="232"/>
      <c r="AS877" s="232"/>
      <c r="AU877" s="335"/>
      <c r="AW877" s="335"/>
      <c r="AX877" s="336"/>
      <c r="AY877" s="152"/>
    </row>
    <row r="878" spans="1:51" s="72" customFormat="1">
      <c r="A878" s="65"/>
      <c r="B878" s="66"/>
      <c r="C878" s="406"/>
      <c r="D878" s="406"/>
      <c r="E878" s="67" t="s">
        <v>192</v>
      </c>
      <c r="F878" s="68" t="s">
        <v>193</v>
      </c>
      <c r="G878" s="241">
        <v>628714000</v>
      </c>
      <c r="H878" s="52" t="e">
        <f>#REF!</f>
        <v>#REF!</v>
      </c>
      <c r="I878" s="70" t="e">
        <f>#REF!</f>
        <v>#REF!</v>
      </c>
      <c r="J878" s="53" t="e">
        <f t="shared" si="326"/>
        <v>#REF!</v>
      </c>
      <c r="K878" s="70"/>
      <c r="L878" s="70">
        <v>0</v>
      </c>
      <c r="M878" s="70"/>
      <c r="N878" s="70" t="e">
        <f>G878-H878-AF878</f>
        <v>#REF!</v>
      </c>
      <c r="O878" s="70" t="e">
        <f>#REF!</f>
        <v>#REF!</v>
      </c>
      <c r="P878" s="70" t="e">
        <f t="shared" si="328"/>
        <v>#REF!</v>
      </c>
      <c r="Q878" s="70" t="e">
        <f>#REF!</f>
        <v>#REF!</v>
      </c>
      <c r="R878" s="70"/>
      <c r="S878" s="70"/>
      <c r="T878" s="70"/>
      <c r="U878" s="70"/>
      <c r="V878" s="70"/>
      <c r="W878" s="70"/>
      <c r="X878" s="70"/>
      <c r="Y878" s="70"/>
      <c r="Z878" s="70"/>
      <c r="AA878" s="70"/>
      <c r="AB878" s="70"/>
      <c r="AC878" s="70"/>
      <c r="AD878" s="70"/>
      <c r="AE878" s="70"/>
      <c r="AF878" s="70">
        <v>150000000</v>
      </c>
      <c r="AG878" s="70"/>
      <c r="AH878" s="70"/>
      <c r="AI878" s="71"/>
      <c r="AJ878" s="374"/>
      <c r="AK878" s="284" t="e">
        <f t="shared" si="317"/>
        <v>#REF!</v>
      </c>
      <c r="AL878" s="164" t="e">
        <f t="shared" si="327"/>
        <v>#REF!</v>
      </c>
      <c r="AM878" s="328" t="e">
        <f t="shared" si="318"/>
        <v>#REF!</v>
      </c>
      <c r="AN878" s="232"/>
      <c r="AO878" s="232"/>
      <c r="AP878" s="232"/>
      <c r="AQ878" s="232"/>
      <c r="AR878" s="232"/>
      <c r="AS878" s="232"/>
      <c r="AU878" s="335" t="e">
        <f t="shared" si="329"/>
        <v>#REF!</v>
      </c>
      <c r="AV878" s="72" t="e">
        <f t="shared" si="301"/>
        <v>#REF!</v>
      </c>
      <c r="AW878" s="335" t="e">
        <f t="shared" si="321"/>
        <v>#REF!</v>
      </c>
      <c r="AX878" s="336" t="e">
        <f t="shared" si="322"/>
        <v>#REF!</v>
      </c>
      <c r="AY878" s="152" t="e">
        <f t="shared" si="320"/>
        <v>#REF!</v>
      </c>
    </row>
    <row r="879" spans="1:51" s="72" customFormat="1">
      <c r="A879" s="65"/>
      <c r="B879" s="66"/>
      <c r="C879" s="406"/>
      <c r="D879" s="406"/>
      <c r="E879" s="67" t="s">
        <v>20</v>
      </c>
      <c r="F879" s="68" t="s">
        <v>21</v>
      </c>
      <c r="G879" s="241">
        <v>330000000</v>
      </c>
      <c r="H879" s="52" t="e">
        <f>#REF!</f>
        <v>#REF!</v>
      </c>
      <c r="I879" s="239" t="e">
        <f>#REF!</f>
        <v>#REF!</v>
      </c>
      <c r="J879" s="53" t="e">
        <f t="shared" si="326"/>
        <v>#REF!</v>
      </c>
      <c r="K879" s="239"/>
      <c r="L879" s="70">
        <v>0</v>
      </c>
      <c r="M879" s="70"/>
      <c r="N879" s="156" t="e">
        <f>G879-H879-Q879</f>
        <v>#REF!</v>
      </c>
      <c r="O879" s="272" t="e">
        <f>#REF!+14798250</f>
        <v>#REF!</v>
      </c>
      <c r="P879" s="70" t="e">
        <f t="shared" si="328"/>
        <v>#REF!</v>
      </c>
      <c r="Q879" s="156">
        <v>7250654.1699999999</v>
      </c>
      <c r="R879" s="156"/>
      <c r="S879" s="156">
        <f>Q879-R879</f>
        <v>7250654.1699999999</v>
      </c>
      <c r="T879" s="156"/>
      <c r="U879" s="70"/>
      <c r="V879" s="70"/>
      <c r="W879" s="70"/>
      <c r="X879" s="70"/>
      <c r="Y879" s="70"/>
      <c r="Z879" s="70"/>
      <c r="AA879" s="70"/>
      <c r="AB879" s="70"/>
      <c r="AC879" s="70"/>
      <c r="AD879" s="70"/>
      <c r="AE879" s="70"/>
      <c r="AF879" s="70"/>
      <c r="AG879" s="70"/>
      <c r="AH879" s="70"/>
      <c r="AI879" s="71"/>
      <c r="AJ879" s="374"/>
      <c r="AK879" s="284" t="e">
        <f>H879+K879+N879+Q879+T879+W879+Z879+AC879+AF879</f>
        <v>#REF!</v>
      </c>
      <c r="AL879" s="164" t="e">
        <f t="shared" si="327"/>
        <v>#REF!</v>
      </c>
      <c r="AM879" s="328" t="e">
        <f>G879-AK879</f>
        <v>#REF!</v>
      </c>
      <c r="AN879" s="232"/>
      <c r="AO879" s="232"/>
      <c r="AP879" s="232"/>
      <c r="AQ879" s="232"/>
      <c r="AR879" s="232"/>
      <c r="AS879" s="232"/>
      <c r="AU879" s="335" t="e">
        <f t="shared" si="329"/>
        <v>#REF!</v>
      </c>
      <c r="AV879" s="72" t="e">
        <f t="shared" si="301"/>
        <v>#REF!</v>
      </c>
      <c r="AW879" s="335" t="e">
        <f t="shared" si="321"/>
        <v>#REF!</v>
      </c>
      <c r="AX879" s="336" t="e">
        <f t="shared" si="322"/>
        <v>#REF!</v>
      </c>
      <c r="AY879" s="152" t="e">
        <f t="shared" si="320"/>
        <v>#REF!</v>
      </c>
    </row>
    <row r="880" spans="1:51" s="54" customFormat="1">
      <c r="A880" s="50"/>
      <c r="B880" s="60"/>
      <c r="C880" s="61"/>
      <c r="D880" s="645" t="s">
        <v>69</v>
      </c>
      <c r="E880" s="646"/>
      <c r="F880" s="81" t="s">
        <v>132</v>
      </c>
      <c r="G880" s="52" t="e">
        <f>G882+G881</f>
        <v>#REF!</v>
      </c>
      <c r="H880" s="52" t="e">
        <f>#REF!</f>
        <v>#REF!</v>
      </c>
      <c r="I880" s="53">
        <f>I882</f>
        <v>0</v>
      </c>
      <c r="J880" s="53" t="e">
        <f t="shared" si="326"/>
        <v>#REF!</v>
      </c>
      <c r="K880" s="53"/>
      <c r="L880" s="53">
        <f>L882</f>
        <v>0</v>
      </c>
      <c r="M880" s="53"/>
      <c r="N880" s="70" t="e">
        <f>SUM(N881:N882)</f>
        <v>#REF!</v>
      </c>
      <c r="O880" s="53">
        <f>O882+O881</f>
        <v>196679000</v>
      </c>
      <c r="P880" s="70" t="e">
        <f>P882+P881</f>
        <v>#REF!</v>
      </c>
      <c r="Q880" s="70" t="e">
        <f>#REF!</f>
        <v>#REF!</v>
      </c>
      <c r="R880" s="53"/>
      <c r="S880" s="53"/>
      <c r="T880" s="53"/>
      <c r="U880" s="53"/>
      <c r="V880" s="53"/>
      <c r="W880" s="53"/>
      <c r="X880" s="53"/>
      <c r="Y880" s="53"/>
      <c r="Z880" s="53"/>
      <c r="AA880" s="53"/>
      <c r="AB880" s="53"/>
      <c r="AC880" s="53"/>
      <c r="AD880" s="53"/>
      <c r="AE880" s="53"/>
      <c r="AF880" s="53"/>
      <c r="AG880" s="53"/>
      <c r="AH880" s="53"/>
      <c r="AI880" s="51"/>
      <c r="AJ880" s="372"/>
      <c r="AK880" s="284" t="e">
        <f t="shared" si="317"/>
        <v>#REF!</v>
      </c>
      <c r="AL880" s="164" t="e">
        <f t="shared" si="327"/>
        <v>#REF!</v>
      </c>
      <c r="AM880" s="328" t="e">
        <f t="shared" si="318"/>
        <v>#REF!</v>
      </c>
      <c r="AN880" s="200"/>
      <c r="AO880" s="200"/>
      <c r="AP880" s="200"/>
      <c r="AQ880" s="200"/>
      <c r="AR880" s="200"/>
      <c r="AS880" s="200"/>
      <c r="AU880" s="335" t="e">
        <f t="shared" si="329"/>
        <v>#REF!</v>
      </c>
      <c r="AV880" s="72" t="e">
        <f t="shared" si="301"/>
        <v>#REF!</v>
      </c>
      <c r="AW880" s="335">
        <f t="shared" si="321"/>
        <v>196679000</v>
      </c>
      <c r="AX880" s="336" t="e">
        <f t="shared" si="322"/>
        <v>#REF!</v>
      </c>
      <c r="AY880" s="152" t="e">
        <f t="shared" si="320"/>
        <v>#REF!</v>
      </c>
    </row>
    <row r="881" spans="1:51" s="54" customFormat="1">
      <c r="A881" s="50"/>
      <c r="B881" s="60"/>
      <c r="C881" s="61"/>
      <c r="D881" s="404"/>
      <c r="E881" s="405" t="s">
        <v>247</v>
      </c>
      <c r="F881" s="68" t="s">
        <v>177</v>
      </c>
      <c r="G881" s="52">
        <v>155000000</v>
      </c>
      <c r="H881" s="52"/>
      <c r="I881" s="53"/>
      <c r="J881" s="53"/>
      <c r="K881" s="53"/>
      <c r="L881" s="53"/>
      <c r="M881" s="53"/>
      <c r="N881" s="70">
        <v>155000000</v>
      </c>
      <c r="O881" s="53"/>
      <c r="P881" s="70">
        <f t="shared" si="328"/>
        <v>155000000</v>
      </c>
      <c r="Q881" s="70"/>
      <c r="R881" s="53"/>
      <c r="S881" s="53"/>
      <c r="T881" s="53"/>
      <c r="U881" s="53"/>
      <c r="V881" s="53"/>
      <c r="W881" s="53"/>
      <c r="X881" s="53"/>
      <c r="Y881" s="53"/>
      <c r="Z881" s="53"/>
      <c r="AA881" s="53"/>
      <c r="AB881" s="53"/>
      <c r="AC881" s="53"/>
      <c r="AD881" s="53"/>
      <c r="AE881" s="53"/>
      <c r="AF881" s="53"/>
      <c r="AG881" s="53"/>
      <c r="AH881" s="53"/>
      <c r="AI881" s="51"/>
      <c r="AJ881" s="372"/>
      <c r="AK881" s="284"/>
      <c r="AL881" s="164"/>
      <c r="AM881" s="328"/>
      <c r="AN881" s="200"/>
      <c r="AO881" s="200"/>
      <c r="AP881" s="200"/>
      <c r="AQ881" s="200"/>
      <c r="AR881" s="200"/>
      <c r="AS881" s="200"/>
      <c r="AU881" s="335"/>
      <c r="AV881" s="72"/>
      <c r="AW881" s="335"/>
      <c r="AX881" s="336"/>
      <c r="AY881" s="152"/>
    </row>
    <row r="882" spans="1:51" s="54" customFormat="1">
      <c r="A882" s="50"/>
      <c r="B882" s="60"/>
      <c r="C882" s="61"/>
      <c r="D882" s="406"/>
      <c r="E882" s="67" t="s">
        <v>194</v>
      </c>
      <c r="F882" s="68" t="s">
        <v>195</v>
      </c>
      <c r="G882" s="52" t="e">
        <f>#REF!</f>
        <v>#REF!</v>
      </c>
      <c r="H882" s="52" t="e">
        <f>#REF!</f>
        <v>#REF!</v>
      </c>
      <c r="I882" s="53"/>
      <c r="J882" s="53" t="e">
        <f t="shared" si="326"/>
        <v>#REF!</v>
      </c>
      <c r="K882" s="53"/>
      <c r="L882" s="53">
        <v>0</v>
      </c>
      <c r="M882" s="53"/>
      <c r="N882" s="70" t="e">
        <f>#REF!</f>
        <v>#REF!</v>
      </c>
      <c r="O882" s="53">
        <v>196679000</v>
      </c>
      <c r="P882" s="70" t="e">
        <f t="shared" si="328"/>
        <v>#REF!</v>
      </c>
      <c r="Q882" s="70" t="e">
        <f>#REF!</f>
        <v>#REF!</v>
      </c>
      <c r="R882" s="53"/>
      <c r="S882" s="53"/>
      <c r="T882" s="53"/>
      <c r="U882" s="53"/>
      <c r="V882" s="53"/>
      <c r="W882" s="53"/>
      <c r="X882" s="53"/>
      <c r="Y882" s="53"/>
      <c r="Z882" s="53"/>
      <c r="AA882" s="53"/>
      <c r="AB882" s="53"/>
      <c r="AC882" s="53"/>
      <c r="AD882" s="53"/>
      <c r="AE882" s="53"/>
      <c r="AF882" s="53"/>
      <c r="AG882" s="53"/>
      <c r="AH882" s="53"/>
      <c r="AI882" s="51"/>
      <c r="AJ882" s="372"/>
      <c r="AK882" s="284" t="e">
        <f t="shared" si="317"/>
        <v>#REF!</v>
      </c>
      <c r="AL882" s="164" t="e">
        <f t="shared" si="327"/>
        <v>#REF!</v>
      </c>
      <c r="AM882" s="328" t="e">
        <f t="shared" si="318"/>
        <v>#REF!</v>
      </c>
      <c r="AN882" s="200"/>
      <c r="AO882" s="200"/>
      <c r="AP882" s="200"/>
      <c r="AQ882" s="200"/>
      <c r="AR882" s="200"/>
      <c r="AS882" s="200"/>
      <c r="AU882" s="335" t="e">
        <f t="shared" si="329"/>
        <v>#REF!</v>
      </c>
      <c r="AV882" s="72" t="e">
        <f t="shared" si="301"/>
        <v>#REF!</v>
      </c>
      <c r="AW882" s="335">
        <f t="shared" si="321"/>
        <v>196679000</v>
      </c>
      <c r="AX882" s="336" t="e">
        <f t="shared" si="322"/>
        <v>#REF!</v>
      </c>
      <c r="AY882" s="152" t="e">
        <f t="shared" si="320"/>
        <v>#REF!</v>
      </c>
    </row>
    <row r="883" spans="1:51" s="54" customFormat="1">
      <c r="A883" s="50"/>
      <c r="B883" s="60"/>
      <c r="C883" s="61"/>
      <c r="D883" s="61"/>
      <c r="E883" s="62"/>
      <c r="F883" s="63"/>
      <c r="G883" s="52"/>
      <c r="H883" s="52"/>
      <c r="I883" s="53"/>
      <c r="J883" s="53"/>
      <c r="K883" s="53"/>
      <c r="L883" s="53"/>
      <c r="M883" s="53"/>
      <c r="N883" s="53"/>
      <c r="O883" s="53"/>
      <c r="P883" s="53"/>
      <c r="Q883" s="53"/>
      <c r="R883" s="53"/>
      <c r="S883" s="53"/>
      <c r="T883" s="53"/>
      <c r="U883" s="53"/>
      <c r="V883" s="53"/>
      <c r="W883" s="53"/>
      <c r="X883" s="53"/>
      <c r="Y883" s="53"/>
      <c r="Z883" s="53"/>
      <c r="AA883" s="53"/>
      <c r="AB883" s="53"/>
      <c r="AC883" s="53"/>
      <c r="AD883" s="53"/>
      <c r="AE883" s="53"/>
      <c r="AF883" s="53"/>
      <c r="AG883" s="53"/>
      <c r="AH883" s="53"/>
      <c r="AI883" s="51"/>
      <c r="AJ883" s="372"/>
      <c r="AK883" s="284">
        <f t="shared" si="317"/>
        <v>0</v>
      </c>
      <c r="AL883" s="164" t="b">
        <f t="shared" si="327"/>
        <v>1</v>
      </c>
      <c r="AM883" s="328">
        <f t="shared" si="318"/>
        <v>0</v>
      </c>
      <c r="AN883" s="200"/>
      <c r="AO883" s="200"/>
      <c r="AP883" s="200"/>
      <c r="AQ883" s="200"/>
      <c r="AR883" s="200"/>
      <c r="AS883" s="200"/>
      <c r="AU883" s="41">
        <f t="shared" si="329"/>
        <v>0</v>
      </c>
      <c r="AV883" s="42" t="b">
        <f t="shared" si="301"/>
        <v>1</v>
      </c>
      <c r="AW883" s="96">
        <f t="shared" si="321"/>
        <v>0</v>
      </c>
      <c r="AX883" s="118">
        <f t="shared" si="322"/>
        <v>0</v>
      </c>
      <c r="AY883" s="152" t="b">
        <f t="shared" si="320"/>
        <v>1</v>
      </c>
    </row>
    <row r="884" spans="1:51" s="110" customFormat="1">
      <c r="A884" s="119"/>
      <c r="B884" s="127" t="s">
        <v>22</v>
      </c>
      <c r="C884" s="630" t="s">
        <v>184</v>
      </c>
      <c r="D884" s="651"/>
      <c r="E884" s="652"/>
      <c r="F884" s="134">
        <v>21005</v>
      </c>
      <c r="G884" s="116">
        <f>G885</f>
        <v>0</v>
      </c>
      <c r="H884" s="116">
        <f t="shared" ref="H884:Y884" si="331">H885</f>
        <v>0</v>
      </c>
      <c r="I884" s="116">
        <f t="shared" si="331"/>
        <v>0</v>
      </c>
      <c r="J884" s="116">
        <f t="shared" si="331"/>
        <v>0</v>
      </c>
      <c r="K884" s="116">
        <f t="shared" si="331"/>
        <v>0</v>
      </c>
      <c r="L884" s="116">
        <f t="shared" si="331"/>
        <v>0</v>
      </c>
      <c r="M884" s="116">
        <f t="shared" si="331"/>
        <v>0</v>
      </c>
      <c r="N884" s="116">
        <f t="shared" si="331"/>
        <v>0</v>
      </c>
      <c r="O884" s="116">
        <f t="shared" si="331"/>
        <v>0</v>
      </c>
      <c r="P884" s="116">
        <f t="shared" si="331"/>
        <v>0</v>
      </c>
      <c r="Q884" s="116">
        <f t="shared" si="331"/>
        <v>0</v>
      </c>
      <c r="R884" s="116">
        <f t="shared" si="331"/>
        <v>0</v>
      </c>
      <c r="S884" s="116">
        <f t="shared" si="331"/>
        <v>0</v>
      </c>
      <c r="T884" s="116">
        <f t="shared" si="331"/>
        <v>0</v>
      </c>
      <c r="U884" s="116">
        <f t="shared" si="331"/>
        <v>0</v>
      </c>
      <c r="V884" s="116">
        <f t="shared" si="331"/>
        <v>0</v>
      </c>
      <c r="W884" s="116">
        <f t="shared" si="331"/>
        <v>0</v>
      </c>
      <c r="X884" s="116">
        <f t="shared" si="331"/>
        <v>0</v>
      </c>
      <c r="Y884" s="116">
        <f t="shared" si="331"/>
        <v>0</v>
      </c>
      <c r="Z884" s="116"/>
      <c r="AA884" s="116"/>
      <c r="AB884" s="116"/>
      <c r="AC884" s="116"/>
      <c r="AD884" s="116"/>
      <c r="AE884" s="116"/>
      <c r="AF884" s="116"/>
      <c r="AG884" s="116"/>
      <c r="AH884" s="116"/>
      <c r="AI884" s="94"/>
      <c r="AJ884" s="373"/>
      <c r="AK884" s="284">
        <f t="shared" si="317"/>
        <v>0</v>
      </c>
      <c r="AL884" s="164" t="b">
        <f t="shared" si="327"/>
        <v>1</v>
      </c>
      <c r="AM884" s="328">
        <f t="shared" si="318"/>
        <v>0</v>
      </c>
      <c r="AN884" s="221"/>
      <c r="AO884" s="221"/>
      <c r="AP884" s="221"/>
      <c r="AQ884" s="221"/>
      <c r="AR884" s="221"/>
      <c r="AS884" s="221"/>
      <c r="AT884" s="25"/>
      <c r="AU884" s="111">
        <f t="shared" si="329"/>
        <v>0</v>
      </c>
      <c r="AV884" s="112" t="b">
        <f t="shared" si="301"/>
        <v>1</v>
      </c>
      <c r="AW884" s="96">
        <f t="shared" si="321"/>
        <v>0</v>
      </c>
      <c r="AX884" s="118">
        <f t="shared" si="322"/>
        <v>0</v>
      </c>
      <c r="AY884" s="152" t="b">
        <f t="shared" si="320"/>
        <v>1</v>
      </c>
    </row>
    <row r="885" spans="1:51" s="25" customFormat="1">
      <c r="A885" s="29"/>
      <c r="B885" s="19"/>
      <c r="C885" s="21"/>
      <c r="D885" s="656" t="s">
        <v>15</v>
      </c>
      <c r="E885" s="657"/>
      <c r="F885" s="81" t="s">
        <v>130</v>
      </c>
      <c r="G885" s="52">
        <f>SUM(G886:G890)</f>
        <v>0</v>
      </c>
      <c r="H885" s="52">
        <f t="shared" ref="H885:Y885" si="332">SUM(H886:H890)</f>
        <v>0</v>
      </c>
      <c r="I885" s="52">
        <f t="shared" si="332"/>
        <v>0</v>
      </c>
      <c r="J885" s="52">
        <f t="shared" si="332"/>
        <v>0</v>
      </c>
      <c r="K885" s="52">
        <f t="shared" si="332"/>
        <v>0</v>
      </c>
      <c r="L885" s="52">
        <f t="shared" si="332"/>
        <v>0</v>
      </c>
      <c r="M885" s="52">
        <f t="shared" si="332"/>
        <v>0</v>
      </c>
      <c r="N885" s="52">
        <f t="shared" si="332"/>
        <v>0</v>
      </c>
      <c r="O885" s="52">
        <f t="shared" si="332"/>
        <v>0</v>
      </c>
      <c r="P885" s="52">
        <f t="shared" si="332"/>
        <v>0</v>
      </c>
      <c r="Q885" s="52">
        <f t="shared" si="332"/>
        <v>0</v>
      </c>
      <c r="R885" s="52">
        <f t="shared" si="332"/>
        <v>0</v>
      </c>
      <c r="S885" s="52">
        <f t="shared" si="332"/>
        <v>0</v>
      </c>
      <c r="T885" s="52">
        <f t="shared" si="332"/>
        <v>0</v>
      </c>
      <c r="U885" s="52">
        <f t="shared" si="332"/>
        <v>0</v>
      </c>
      <c r="V885" s="52">
        <f t="shared" si="332"/>
        <v>0</v>
      </c>
      <c r="W885" s="52">
        <f t="shared" si="332"/>
        <v>0</v>
      </c>
      <c r="X885" s="52">
        <f t="shared" si="332"/>
        <v>0</v>
      </c>
      <c r="Y885" s="52">
        <f t="shared" si="332"/>
        <v>0</v>
      </c>
      <c r="Z885" s="52"/>
      <c r="AA885" s="52"/>
      <c r="AB885" s="52"/>
      <c r="AC885" s="52"/>
      <c r="AD885" s="52"/>
      <c r="AE885" s="52"/>
      <c r="AF885" s="52"/>
      <c r="AG885" s="52"/>
      <c r="AH885" s="52"/>
      <c r="AI885" s="23"/>
      <c r="AJ885" s="373"/>
      <c r="AK885" s="284">
        <f t="shared" si="317"/>
        <v>0</v>
      </c>
      <c r="AL885" s="164" t="b">
        <f t="shared" si="327"/>
        <v>1</v>
      </c>
      <c r="AM885" s="328">
        <f t="shared" si="318"/>
        <v>0</v>
      </c>
      <c r="AN885" s="221"/>
      <c r="AO885" s="221"/>
      <c r="AP885" s="221"/>
      <c r="AQ885" s="221"/>
      <c r="AR885" s="221"/>
      <c r="AS885" s="221"/>
      <c r="AU885" s="335">
        <f t="shared" si="329"/>
        <v>0</v>
      </c>
      <c r="AV885" s="72" t="b">
        <f t="shared" si="301"/>
        <v>1</v>
      </c>
      <c r="AW885" s="335">
        <f t="shared" si="321"/>
        <v>0</v>
      </c>
      <c r="AX885" s="336">
        <f t="shared" si="322"/>
        <v>0</v>
      </c>
      <c r="AY885" s="152" t="b">
        <f t="shared" si="320"/>
        <v>1</v>
      </c>
    </row>
    <row r="886" spans="1:51" s="78" customFormat="1">
      <c r="A886" s="73"/>
      <c r="B886" s="74"/>
      <c r="C886" s="75"/>
      <c r="D886" s="406"/>
      <c r="E886" s="67" t="s">
        <v>55</v>
      </c>
      <c r="F886" s="71" t="s">
        <v>56</v>
      </c>
      <c r="G886" s="69">
        <v>0</v>
      </c>
      <c r="H886" s="69"/>
      <c r="I886" s="76"/>
      <c r="J886" s="76"/>
      <c r="K886" s="76"/>
      <c r="L886" s="76"/>
      <c r="M886" s="76"/>
      <c r="N886" s="76">
        <v>0</v>
      </c>
      <c r="O886" s="70"/>
      <c r="P886" s="70">
        <f>N886-O886</f>
        <v>0</v>
      </c>
      <c r="Q886" s="70"/>
      <c r="R886" s="76"/>
      <c r="S886" s="76"/>
      <c r="T886" s="76"/>
      <c r="U886" s="76"/>
      <c r="V886" s="76"/>
      <c r="W886" s="76"/>
      <c r="X886" s="76"/>
      <c r="Y886" s="76"/>
      <c r="Z886" s="76"/>
      <c r="AA886" s="76"/>
      <c r="AB886" s="76"/>
      <c r="AC886" s="76"/>
      <c r="AD886" s="76"/>
      <c r="AE886" s="76"/>
      <c r="AF886" s="76"/>
      <c r="AG886" s="76"/>
      <c r="AH886" s="76"/>
      <c r="AI886" s="77"/>
      <c r="AJ886" s="378"/>
      <c r="AK886" s="284">
        <f t="shared" si="317"/>
        <v>0</v>
      </c>
      <c r="AL886" s="164" t="b">
        <f t="shared" si="327"/>
        <v>1</v>
      </c>
      <c r="AM886" s="328">
        <f t="shared" si="318"/>
        <v>0</v>
      </c>
      <c r="AN886" s="307"/>
      <c r="AO886" s="307"/>
      <c r="AP886" s="307"/>
      <c r="AQ886" s="307"/>
      <c r="AR886" s="307"/>
      <c r="AS886" s="307"/>
      <c r="AU886" s="335">
        <f t="shared" si="329"/>
        <v>0</v>
      </c>
      <c r="AV886" s="72" t="b">
        <f t="shared" si="301"/>
        <v>1</v>
      </c>
      <c r="AW886" s="335">
        <f t="shared" si="321"/>
        <v>0</v>
      </c>
      <c r="AX886" s="336">
        <f t="shared" si="322"/>
        <v>0</v>
      </c>
      <c r="AY886" s="152" t="b">
        <f t="shared" si="320"/>
        <v>1</v>
      </c>
    </row>
    <row r="887" spans="1:51" s="78" customFormat="1">
      <c r="A887" s="73"/>
      <c r="B887" s="74"/>
      <c r="C887" s="75"/>
      <c r="D887" s="406"/>
      <c r="E887" s="88" t="s">
        <v>16</v>
      </c>
      <c r="F887" s="71" t="s">
        <v>19</v>
      </c>
      <c r="G887" s="69">
        <v>0</v>
      </c>
      <c r="H887" s="69"/>
      <c r="I887" s="76"/>
      <c r="J887" s="76"/>
      <c r="K887" s="76"/>
      <c r="L887" s="76"/>
      <c r="M887" s="76"/>
      <c r="N887" s="76">
        <v>0</v>
      </c>
      <c r="O887" s="70"/>
      <c r="P887" s="70">
        <f t="shared" ref="P887:P890" si="333">N887-O887</f>
        <v>0</v>
      </c>
      <c r="Q887" s="70"/>
      <c r="R887" s="76"/>
      <c r="S887" s="76"/>
      <c r="T887" s="76"/>
      <c r="U887" s="76"/>
      <c r="V887" s="76"/>
      <c r="W887" s="76"/>
      <c r="X887" s="76"/>
      <c r="Y887" s="76"/>
      <c r="Z887" s="76"/>
      <c r="AA887" s="76"/>
      <c r="AB887" s="76"/>
      <c r="AC887" s="76"/>
      <c r="AD887" s="76"/>
      <c r="AE887" s="76"/>
      <c r="AF887" s="76"/>
      <c r="AG887" s="76"/>
      <c r="AH887" s="76"/>
      <c r="AI887" s="77"/>
      <c r="AJ887" s="378"/>
      <c r="AK887" s="284">
        <f t="shared" si="317"/>
        <v>0</v>
      </c>
      <c r="AL887" s="164" t="b">
        <f t="shared" si="327"/>
        <v>1</v>
      </c>
      <c r="AM887" s="328">
        <f t="shared" si="318"/>
        <v>0</v>
      </c>
      <c r="AN887" s="307"/>
      <c r="AO887" s="307"/>
      <c r="AP887" s="307"/>
      <c r="AQ887" s="307"/>
      <c r="AR887" s="307"/>
      <c r="AS887" s="307"/>
      <c r="AU887" s="335">
        <f t="shared" si="329"/>
        <v>0</v>
      </c>
      <c r="AV887" s="72" t="b">
        <f t="shared" si="301"/>
        <v>1</v>
      </c>
      <c r="AW887" s="335">
        <f t="shared" si="321"/>
        <v>0</v>
      </c>
      <c r="AX887" s="336">
        <f t="shared" si="322"/>
        <v>0</v>
      </c>
      <c r="AY887" s="152" t="b">
        <f t="shared" si="320"/>
        <v>1</v>
      </c>
    </row>
    <row r="888" spans="1:51" s="78" customFormat="1">
      <c r="A888" s="73"/>
      <c r="B888" s="74"/>
      <c r="C888" s="75"/>
      <c r="D888" s="406"/>
      <c r="E888" s="88" t="s">
        <v>59</v>
      </c>
      <c r="F888" s="71" t="s">
        <v>60</v>
      </c>
      <c r="G888" s="69">
        <v>0</v>
      </c>
      <c r="H888" s="69"/>
      <c r="I888" s="76"/>
      <c r="J888" s="76"/>
      <c r="K888" s="76"/>
      <c r="L888" s="76"/>
      <c r="M888" s="76"/>
      <c r="N888" s="76">
        <v>0</v>
      </c>
      <c r="O888" s="70"/>
      <c r="P888" s="70">
        <f t="shared" si="333"/>
        <v>0</v>
      </c>
      <c r="Q888" s="70"/>
      <c r="R888" s="76"/>
      <c r="S888" s="76"/>
      <c r="T888" s="76"/>
      <c r="U888" s="76"/>
      <c r="V888" s="76"/>
      <c r="W888" s="76"/>
      <c r="X888" s="76"/>
      <c r="Y888" s="76"/>
      <c r="Z888" s="76"/>
      <c r="AA888" s="76"/>
      <c r="AB888" s="76"/>
      <c r="AC888" s="76"/>
      <c r="AD888" s="76"/>
      <c r="AE888" s="76"/>
      <c r="AF888" s="76"/>
      <c r="AG888" s="76"/>
      <c r="AH888" s="76"/>
      <c r="AI888" s="77"/>
      <c r="AJ888" s="378"/>
      <c r="AK888" s="284">
        <f t="shared" si="317"/>
        <v>0</v>
      </c>
      <c r="AL888" s="164" t="b">
        <f t="shared" si="327"/>
        <v>1</v>
      </c>
      <c r="AM888" s="328">
        <f t="shared" si="318"/>
        <v>0</v>
      </c>
      <c r="AN888" s="307"/>
      <c r="AO888" s="307"/>
      <c r="AP888" s="307"/>
      <c r="AQ888" s="307"/>
      <c r="AR888" s="307"/>
      <c r="AS888" s="307"/>
      <c r="AU888" s="335">
        <f t="shared" si="329"/>
        <v>0</v>
      </c>
      <c r="AV888" s="72" t="b">
        <f t="shared" si="301"/>
        <v>1</v>
      </c>
      <c r="AW888" s="335">
        <f t="shared" si="321"/>
        <v>0</v>
      </c>
      <c r="AX888" s="336">
        <f t="shared" si="322"/>
        <v>0</v>
      </c>
      <c r="AY888" s="152" t="b">
        <f t="shared" si="320"/>
        <v>1</v>
      </c>
    </row>
    <row r="889" spans="1:51" s="78" customFormat="1">
      <c r="A889" s="73"/>
      <c r="B889" s="74"/>
      <c r="C889" s="75"/>
      <c r="D889" s="406"/>
      <c r="E889" s="67" t="s">
        <v>61</v>
      </c>
      <c r="F889" s="68" t="s">
        <v>62</v>
      </c>
      <c r="G889" s="69">
        <v>0</v>
      </c>
      <c r="H889" s="69"/>
      <c r="I889" s="76"/>
      <c r="J889" s="76"/>
      <c r="K889" s="76"/>
      <c r="L889" s="76"/>
      <c r="M889" s="76"/>
      <c r="N889" s="76">
        <v>0</v>
      </c>
      <c r="O889" s="70"/>
      <c r="P889" s="70">
        <f t="shared" si="333"/>
        <v>0</v>
      </c>
      <c r="Q889" s="70"/>
      <c r="R889" s="76"/>
      <c r="S889" s="76"/>
      <c r="T889" s="76"/>
      <c r="U889" s="76"/>
      <c r="V889" s="76"/>
      <c r="W889" s="76"/>
      <c r="X889" s="76"/>
      <c r="Y889" s="76"/>
      <c r="Z889" s="76"/>
      <c r="AA889" s="76"/>
      <c r="AB889" s="76"/>
      <c r="AC889" s="76"/>
      <c r="AD889" s="76"/>
      <c r="AE889" s="76"/>
      <c r="AF889" s="76"/>
      <c r="AG889" s="76"/>
      <c r="AH889" s="76"/>
      <c r="AI889" s="77"/>
      <c r="AJ889" s="378"/>
      <c r="AK889" s="284">
        <f t="shared" si="317"/>
        <v>0</v>
      </c>
      <c r="AL889" s="164" t="b">
        <f t="shared" si="327"/>
        <v>1</v>
      </c>
      <c r="AM889" s="328">
        <f t="shared" si="318"/>
        <v>0</v>
      </c>
      <c r="AN889" s="307"/>
      <c r="AO889" s="307"/>
      <c r="AP889" s="307"/>
      <c r="AQ889" s="307"/>
      <c r="AR889" s="307"/>
      <c r="AS889" s="307"/>
      <c r="AU889" s="335">
        <f t="shared" si="329"/>
        <v>0</v>
      </c>
      <c r="AV889" s="72" t="b">
        <f t="shared" si="301"/>
        <v>1</v>
      </c>
      <c r="AW889" s="335">
        <f t="shared" si="321"/>
        <v>0</v>
      </c>
      <c r="AX889" s="336">
        <f t="shared" si="322"/>
        <v>0</v>
      </c>
      <c r="AY889" s="152" t="b">
        <f t="shared" si="320"/>
        <v>1</v>
      </c>
    </row>
    <row r="890" spans="1:51" s="72" customFormat="1">
      <c r="A890" s="65"/>
      <c r="B890" s="66"/>
      <c r="C890" s="406"/>
      <c r="D890" s="406"/>
      <c r="E890" s="67" t="s">
        <v>185</v>
      </c>
      <c r="F890" s="68" t="s">
        <v>186</v>
      </c>
      <c r="G890" s="69">
        <v>0</v>
      </c>
      <c r="H890" s="69"/>
      <c r="I890" s="70"/>
      <c r="J890" s="70"/>
      <c r="K890" s="70"/>
      <c r="L890" s="70"/>
      <c r="M890" s="70"/>
      <c r="N890" s="76">
        <v>0</v>
      </c>
      <c r="O890" s="70"/>
      <c r="P890" s="70">
        <f t="shared" si="333"/>
        <v>0</v>
      </c>
      <c r="Q890" s="70"/>
      <c r="R890" s="70"/>
      <c r="S890" s="70"/>
      <c r="T890" s="70"/>
      <c r="U890" s="70"/>
      <c r="V890" s="70"/>
      <c r="W890" s="70"/>
      <c r="X890" s="70"/>
      <c r="Y890" s="70"/>
      <c r="Z890" s="70"/>
      <c r="AA890" s="70"/>
      <c r="AB890" s="70"/>
      <c r="AC890" s="70"/>
      <c r="AD890" s="70"/>
      <c r="AE890" s="70"/>
      <c r="AF890" s="70"/>
      <c r="AG890" s="70"/>
      <c r="AH890" s="70"/>
      <c r="AI890" s="71"/>
      <c r="AJ890" s="374"/>
      <c r="AK890" s="284">
        <f t="shared" si="317"/>
        <v>0</v>
      </c>
      <c r="AL890" s="164" t="b">
        <f t="shared" si="327"/>
        <v>1</v>
      </c>
      <c r="AM890" s="328">
        <f t="shared" si="318"/>
        <v>0</v>
      </c>
      <c r="AN890" s="232"/>
      <c r="AO890" s="232"/>
      <c r="AP890" s="232"/>
      <c r="AQ890" s="232"/>
      <c r="AR890" s="232"/>
      <c r="AS890" s="232"/>
      <c r="AU890" s="335">
        <f t="shared" si="329"/>
        <v>0</v>
      </c>
      <c r="AV890" s="72" t="b">
        <f t="shared" si="301"/>
        <v>1</v>
      </c>
      <c r="AW890" s="335">
        <f t="shared" si="321"/>
        <v>0</v>
      </c>
      <c r="AX890" s="336">
        <f t="shared" si="322"/>
        <v>0</v>
      </c>
      <c r="AY890" s="152" t="b">
        <f t="shared" si="320"/>
        <v>1</v>
      </c>
    </row>
    <row r="891" spans="1:51" s="25" customFormat="1">
      <c r="A891" s="29"/>
      <c r="B891" s="19"/>
      <c r="C891" s="21"/>
      <c r="D891" s="21"/>
      <c r="E891" s="57"/>
      <c r="F891" s="58"/>
      <c r="G891" s="24"/>
      <c r="H891" s="24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  <c r="AA891" s="32"/>
      <c r="AB891" s="32"/>
      <c r="AC891" s="32"/>
      <c r="AD891" s="32"/>
      <c r="AE891" s="32"/>
      <c r="AF891" s="32"/>
      <c r="AG891" s="32"/>
      <c r="AH891" s="32"/>
      <c r="AI891" s="23"/>
      <c r="AJ891" s="373"/>
      <c r="AK891" s="284">
        <f t="shared" si="317"/>
        <v>0</v>
      </c>
      <c r="AL891" s="164" t="b">
        <f t="shared" si="327"/>
        <v>1</v>
      </c>
      <c r="AM891" s="328">
        <f t="shared" si="318"/>
        <v>0</v>
      </c>
      <c r="AN891" s="221"/>
      <c r="AO891" s="221"/>
      <c r="AP891" s="221"/>
      <c r="AQ891" s="221"/>
      <c r="AR891" s="221"/>
      <c r="AS891" s="221"/>
      <c r="AU891" s="335">
        <f t="shared" si="329"/>
        <v>0</v>
      </c>
      <c r="AV891" s="72" t="b">
        <f t="shared" si="301"/>
        <v>1</v>
      </c>
      <c r="AW891" s="335">
        <f t="shared" si="321"/>
        <v>0</v>
      </c>
      <c r="AX891" s="336">
        <f t="shared" si="322"/>
        <v>0</v>
      </c>
      <c r="AY891" s="152" t="b">
        <f t="shared" si="320"/>
        <v>1</v>
      </c>
    </row>
    <row r="892" spans="1:51" s="25" customFormat="1">
      <c r="A892" s="29"/>
      <c r="B892" s="19"/>
      <c r="C892" s="21"/>
      <c r="D892" s="21"/>
      <c r="E892" s="57"/>
      <c r="F892" s="58"/>
      <c r="G892" s="24"/>
      <c r="H892" s="24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  <c r="AA892" s="32"/>
      <c r="AB892" s="32"/>
      <c r="AC892" s="32"/>
      <c r="AD892" s="32"/>
      <c r="AE892" s="32"/>
      <c r="AF892" s="32"/>
      <c r="AG892" s="32"/>
      <c r="AH892" s="32"/>
      <c r="AI892" s="23"/>
      <c r="AJ892" s="373"/>
      <c r="AK892" s="284">
        <f t="shared" si="317"/>
        <v>0</v>
      </c>
      <c r="AL892" s="164" t="b">
        <f t="shared" si="327"/>
        <v>1</v>
      </c>
      <c r="AM892" s="328">
        <f t="shared" si="318"/>
        <v>0</v>
      </c>
      <c r="AN892" s="221"/>
      <c r="AO892" s="221"/>
      <c r="AP892" s="221"/>
      <c r="AQ892" s="221"/>
      <c r="AR892" s="221"/>
      <c r="AS892" s="221"/>
      <c r="AU892" s="335"/>
      <c r="AV892" s="72"/>
      <c r="AW892" s="335">
        <f t="shared" si="321"/>
        <v>0</v>
      </c>
      <c r="AX892" s="336">
        <f t="shared" si="322"/>
        <v>0</v>
      </c>
      <c r="AY892" s="152" t="b">
        <f t="shared" si="320"/>
        <v>1</v>
      </c>
    </row>
    <row r="893" spans="1:51" s="25" customFormat="1">
      <c r="A893" s="29"/>
      <c r="B893" s="19"/>
      <c r="C893" s="21"/>
      <c r="D893" s="21"/>
      <c r="E893" s="57"/>
      <c r="F893" s="58"/>
      <c r="G893" s="24"/>
      <c r="H893" s="24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  <c r="AA893" s="32"/>
      <c r="AB893" s="32"/>
      <c r="AC893" s="32"/>
      <c r="AD893" s="32"/>
      <c r="AE893" s="32"/>
      <c r="AF893" s="32"/>
      <c r="AG893" s="32"/>
      <c r="AH893" s="32"/>
      <c r="AI893" s="23"/>
      <c r="AJ893" s="373"/>
      <c r="AK893" s="284">
        <f t="shared" si="317"/>
        <v>0</v>
      </c>
      <c r="AL893" s="164" t="b">
        <f t="shared" si="327"/>
        <v>1</v>
      </c>
      <c r="AM893" s="328">
        <f t="shared" si="318"/>
        <v>0</v>
      </c>
      <c r="AN893" s="221"/>
      <c r="AO893" s="221"/>
      <c r="AP893" s="221"/>
      <c r="AQ893" s="221"/>
      <c r="AR893" s="221"/>
      <c r="AS893" s="221"/>
      <c r="AU893" s="41"/>
      <c r="AV893" s="42"/>
      <c r="AW893" s="96">
        <f t="shared" si="321"/>
        <v>0</v>
      </c>
      <c r="AX893" s="118">
        <f t="shared" si="322"/>
        <v>0</v>
      </c>
      <c r="AY893" s="152" t="b">
        <f t="shared" si="320"/>
        <v>1</v>
      </c>
    </row>
    <row r="894" spans="1:51" s="25" customFormat="1">
      <c r="A894" s="29"/>
      <c r="B894" s="19"/>
      <c r="C894" s="20"/>
      <c r="D894" s="20"/>
      <c r="E894" s="22"/>
      <c r="F894" s="58"/>
      <c r="G894" s="24"/>
      <c r="H894" s="24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  <c r="AA894" s="32"/>
      <c r="AB894" s="32"/>
      <c r="AC894" s="32"/>
      <c r="AD894" s="32"/>
      <c r="AE894" s="32"/>
      <c r="AF894" s="32"/>
      <c r="AG894" s="32"/>
      <c r="AH894" s="32"/>
      <c r="AI894" s="23"/>
      <c r="AJ894" s="373"/>
      <c r="AK894" s="284">
        <f t="shared" si="317"/>
        <v>0</v>
      </c>
      <c r="AL894" s="164" t="b">
        <f t="shared" si="327"/>
        <v>1</v>
      </c>
      <c r="AM894" s="328">
        <f t="shared" ref="AM894:AM957" si="334">G894-AK894</f>
        <v>0</v>
      </c>
      <c r="AN894" s="221"/>
      <c r="AO894" s="221"/>
      <c r="AP894" s="221"/>
      <c r="AQ894" s="221"/>
      <c r="AR894" s="221"/>
      <c r="AS894" s="221"/>
      <c r="AU894" s="41"/>
      <c r="AV894" s="42"/>
      <c r="AW894" s="96">
        <f t="shared" si="321"/>
        <v>0</v>
      </c>
      <c r="AX894" s="118">
        <f t="shared" si="322"/>
        <v>0</v>
      </c>
      <c r="AY894" s="152" t="b">
        <f t="shared" si="320"/>
        <v>1</v>
      </c>
    </row>
    <row r="895" spans="1:51" s="25" customFormat="1">
      <c r="A895" s="210"/>
      <c r="B895" s="211"/>
      <c r="C895" s="211"/>
      <c r="D895" s="211"/>
      <c r="E895" s="211"/>
      <c r="F895" s="212"/>
      <c r="G895" s="213"/>
      <c r="H895" s="213"/>
      <c r="I895" s="214"/>
      <c r="J895" s="214"/>
      <c r="K895" s="214"/>
      <c r="L895" s="214"/>
      <c r="M895" s="214"/>
      <c r="N895" s="214"/>
      <c r="O895" s="214"/>
      <c r="P895" s="214"/>
      <c r="Q895" s="214"/>
      <c r="R895" s="214"/>
      <c r="S895" s="214"/>
      <c r="T895" s="214"/>
      <c r="U895" s="214"/>
      <c r="V895" s="214"/>
      <c r="W895" s="214"/>
      <c r="X895" s="214"/>
      <c r="Y895" s="214"/>
      <c r="Z895" s="214"/>
      <c r="AA895" s="214"/>
      <c r="AB895" s="214"/>
      <c r="AC895" s="214"/>
      <c r="AD895" s="214"/>
      <c r="AE895" s="214"/>
      <c r="AF895" s="214"/>
      <c r="AG895" s="214"/>
      <c r="AH895" s="214"/>
      <c r="AI895" s="215"/>
      <c r="AJ895" s="373"/>
      <c r="AK895" s="284">
        <f t="shared" si="317"/>
        <v>0</v>
      </c>
      <c r="AL895" s="164" t="b">
        <f t="shared" si="327"/>
        <v>1</v>
      </c>
      <c r="AM895" s="328">
        <f t="shared" si="334"/>
        <v>0</v>
      </c>
      <c r="AN895" s="221"/>
      <c r="AO895" s="221"/>
      <c r="AP895" s="221"/>
      <c r="AQ895" s="221"/>
      <c r="AR895" s="221"/>
      <c r="AS895" s="221"/>
      <c r="AU895" s="41"/>
      <c r="AV895" s="42"/>
      <c r="AW895" s="96">
        <f t="shared" si="321"/>
        <v>0</v>
      </c>
      <c r="AX895" s="118">
        <f t="shared" si="322"/>
        <v>0</v>
      </c>
      <c r="AY895" s="152" t="b">
        <f t="shared" si="320"/>
        <v>1</v>
      </c>
    </row>
    <row r="896" spans="1:51" s="25" customFormat="1">
      <c r="A896" s="216"/>
      <c r="B896" s="217"/>
      <c r="C896" s="217"/>
      <c r="D896" s="217"/>
      <c r="E896" s="217"/>
      <c r="F896" s="218"/>
      <c r="G896" s="219"/>
      <c r="H896" s="219"/>
      <c r="I896" s="220"/>
      <c r="J896" s="220"/>
      <c r="K896" s="220"/>
      <c r="L896" s="220"/>
      <c r="M896" s="220"/>
      <c r="N896" s="220"/>
      <c r="O896" s="220"/>
      <c r="P896" s="220"/>
      <c r="Q896" s="220"/>
      <c r="R896" s="220"/>
      <c r="S896" s="220"/>
      <c r="T896" s="220"/>
      <c r="U896" s="220"/>
      <c r="V896" s="220"/>
      <c r="W896" s="220"/>
      <c r="X896" s="220"/>
      <c r="Y896" s="220"/>
      <c r="Z896" s="220"/>
      <c r="AA896" s="220"/>
      <c r="AB896" s="220"/>
      <c r="AC896" s="220"/>
      <c r="AD896" s="220"/>
      <c r="AE896" s="220"/>
      <c r="AF896" s="220"/>
      <c r="AG896" s="220"/>
      <c r="AH896" s="220"/>
      <c r="AI896" s="221"/>
      <c r="AJ896" s="373"/>
      <c r="AK896" s="284">
        <f t="shared" si="317"/>
        <v>0</v>
      </c>
      <c r="AL896" s="164" t="b">
        <f t="shared" si="327"/>
        <v>1</v>
      </c>
      <c r="AM896" s="328">
        <f t="shared" si="334"/>
        <v>0</v>
      </c>
      <c r="AN896" s="221"/>
      <c r="AO896" s="221"/>
      <c r="AP896" s="221"/>
      <c r="AQ896" s="221"/>
      <c r="AR896" s="221"/>
      <c r="AS896" s="221"/>
      <c r="AU896" s="41"/>
      <c r="AV896" s="42"/>
      <c r="AW896" s="96">
        <f t="shared" si="321"/>
        <v>0</v>
      </c>
      <c r="AX896" s="118">
        <f t="shared" si="322"/>
        <v>0</v>
      </c>
      <c r="AY896" s="152" t="b">
        <f t="shared" si="320"/>
        <v>1</v>
      </c>
    </row>
    <row r="897" spans="1:51" s="25" customFormat="1">
      <c r="A897" s="216"/>
      <c r="B897" s="217"/>
      <c r="C897" s="217"/>
      <c r="D897" s="217"/>
      <c r="E897" s="217"/>
      <c r="F897" s="218"/>
      <c r="G897" s="219"/>
      <c r="H897" s="219"/>
      <c r="I897" s="220"/>
      <c r="J897" s="220"/>
      <c r="K897" s="220"/>
      <c r="L897" s="220"/>
      <c r="M897" s="220"/>
      <c r="N897" s="220"/>
      <c r="O897" s="220"/>
      <c r="P897" s="220"/>
      <c r="Q897" s="220"/>
      <c r="R897" s="220"/>
      <c r="S897" s="220"/>
      <c r="T897" s="220"/>
      <c r="U897" s="220"/>
      <c r="V897" s="220"/>
      <c r="W897" s="220"/>
      <c r="X897" s="220"/>
      <c r="Y897" s="220"/>
      <c r="Z897" s="220"/>
      <c r="AA897" s="220"/>
      <c r="AB897" s="220"/>
      <c r="AC897" s="220"/>
      <c r="AD897" s="220"/>
      <c r="AE897" s="220"/>
      <c r="AF897" s="220"/>
      <c r="AG897" s="220"/>
      <c r="AH897" s="220"/>
      <c r="AI897" s="221"/>
      <c r="AJ897" s="373"/>
      <c r="AK897" s="284">
        <f t="shared" si="317"/>
        <v>0</v>
      </c>
      <c r="AL897" s="164" t="b">
        <f t="shared" si="327"/>
        <v>1</v>
      </c>
      <c r="AM897" s="328">
        <f t="shared" si="334"/>
        <v>0</v>
      </c>
      <c r="AN897" s="221"/>
      <c r="AO897" s="221"/>
      <c r="AP897" s="221"/>
      <c r="AQ897" s="221"/>
      <c r="AR897" s="221"/>
      <c r="AS897" s="221"/>
      <c r="AU897" s="41"/>
      <c r="AV897" s="42"/>
      <c r="AW897" s="96">
        <f t="shared" si="321"/>
        <v>0</v>
      </c>
      <c r="AX897" s="118">
        <f t="shared" si="322"/>
        <v>0</v>
      </c>
      <c r="AY897" s="152" t="b">
        <f t="shared" si="320"/>
        <v>1</v>
      </c>
    </row>
    <row r="898" spans="1:51" s="25" customFormat="1">
      <c r="A898" s="216"/>
      <c r="B898" s="217"/>
      <c r="C898" s="217"/>
      <c r="D898" s="217"/>
      <c r="E898" s="217"/>
      <c r="F898" s="218"/>
      <c r="G898" s="219"/>
      <c r="H898" s="219"/>
      <c r="I898" s="220"/>
      <c r="J898" s="220"/>
      <c r="K898" s="220"/>
      <c r="L898" s="220"/>
      <c r="M898" s="220"/>
      <c r="N898" s="220"/>
      <c r="O898" s="220"/>
      <c r="P898" s="220"/>
      <c r="Q898" s="220"/>
      <c r="R898" s="220"/>
      <c r="S898" s="220"/>
      <c r="T898" s="220"/>
      <c r="U898" s="220"/>
      <c r="V898" s="220"/>
      <c r="W898" s="220"/>
      <c r="X898" s="220"/>
      <c r="Y898" s="220"/>
      <c r="Z898" s="220"/>
      <c r="AA898" s="220"/>
      <c r="AB898" s="220"/>
      <c r="AC898" s="220"/>
      <c r="AD898" s="220"/>
      <c r="AE898" s="220"/>
      <c r="AF898" s="220"/>
      <c r="AG898" s="220"/>
      <c r="AH898" s="220"/>
      <c r="AI898" s="221"/>
      <c r="AJ898" s="373"/>
      <c r="AK898" s="284">
        <f t="shared" si="317"/>
        <v>0</v>
      </c>
      <c r="AL898" s="164" t="b">
        <f t="shared" si="327"/>
        <v>1</v>
      </c>
      <c r="AM898" s="328">
        <f t="shared" si="334"/>
        <v>0</v>
      </c>
      <c r="AN898" s="221"/>
      <c r="AO898" s="221"/>
      <c r="AP898" s="221"/>
      <c r="AQ898" s="221"/>
      <c r="AR898" s="221"/>
      <c r="AS898" s="221"/>
      <c r="AU898" s="41"/>
      <c r="AV898" s="42"/>
      <c r="AW898" s="96">
        <f t="shared" si="321"/>
        <v>0</v>
      </c>
      <c r="AX898" s="118">
        <f t="shared" si="322"/>
        <v>0</v>
      </c>
      <c r="AY898" s="152" t="b">
        <f t="shared" si="320"/>
        <v>1</v>
      </c>
    </row>
    <row r="899" spans="1:51" s="25" customFormat="1">
      <c r="A899" s="216"/>
      <c r="B899" s="217"/>
      <c r="C899" s="217"/>
      <c r="D899" s="217"/>
      <c r="E899" s="217"/>
      <c r="F899" s="218"/>
      <c r="G899" s="219"/>
      <c r="H899" s="219"/>
      <c r="I899" s="220"/>
      <c r="J899" s="220"/>
      <c r="K899" s="220"/>
      <c r="L899" s="220"/>
      <c r="M899" s="220"/>
      <c r="N899" s="220"/>
      <c r="O899" s="220"/>
      <c r="P899" s="220"/>
      <c r="Q899" s="220"/>
      <c r="R899" s="220"/>
      <c r="S899" s="220"/>
      <c r="T899" s="220"/>
      <c r="U899" s="220"/>
      <c r="V899" s="220"/>
      <c r="W899" s="220"/>
      <c r="X899" s="220"/>
      <c r="Y899" s="220"/>
      <c r="Z899" s="220"/>
      <c r="AA899" s="220"/>
      <c r="AB899" s="220"/>
      <c r="AC899" s="220"/>
      <c r="AD899" s="220"/>
      <c r="AE899" s="220"/>
      <c r="AF899" s="220"/>
      <c r="AG899" s="220"/>
      <c r="AH899" s="220"/>
      <c r="AI899" s="221"/>
      <c r="AJ899" s="373"/>
      <c r="AK899" s="284">
        <f t="shared" si="317"/>
        <v>0</v>
      </c>
      <c r="AL899" s="164" t="b">
        <f t="shared" si="327"/>
        <v>1</v>
      </c>
      <c r="AM899" s="328">
        <f t="shared" si="334"/>
        <v>0</v>
      </c>
      <c r="AN899" s="221"/>
      <c r="AO899" s="221"/>
      <c r="AP899" s="221"/>
      <c r="AQ899" s="221"/>
      <c r="AR899" s="221"/>
      <c r="AS899" s="221"/>
      <c r="AU899" s="41"/>
      <c r="AV899" s="42"/>
      <c r="AW899" s="96"/>
      <c r="AX899" s="118"/>
      <c r="AY899" s="152"/>
    </row>
    <row r="900" spans="1:51" s="25" customFormat="1">
      <c r="A900" s="222"/>
      <c r="B900" s="223"/>
      <c r="C900" s="223"/>
      <c r="D900" s="223"/>
      <c r="E900" s="223"/>
      <c r="F900" s="224"/>
      <c r="G900" s="225"/>
      <c r="H900" s="225"/>
      <c r="I900" s="226"/>
      <c r="J900" s="226"/>
      <c r="K900" s="226"/>
      <c r="L900" s="226"/>
      <c r="M900" s="226"/>
      <c r="N900" s="226"/>
      <c r="O900" s="226"/>
      <c r="P900" s="226"/>
      <c r="Q900" s="226"/>
      <c r="R900" s="226"/>
      <c r="S900" s="226"/>
      <c r="T900" s="226"/>
      <c r="U900" s="226"/>
      <c r="V900" s="226"/>
      <c r="W900" s="226"/>
      <c r="X900" s="226"/>
      <c r="Y900" s="226"/>
      <c r="Z900" s="226"/>
      <c r="AA900" s="226"/>
      <c r="AB900" s="226"/>
      <c r="AC900" s="226"/>
      <c r="AD900" s="226"/>
      <c r="AE900" s="226"/>
      <c r="AF900" s="226"/>
      <c r="AG900" s="226"/>
      <c r="AH900" s="226"/>
      <c r="AI900" s="227"/>
      <c r="AJ900" s="373"/>
      <c r="AK900" s="284">
        <f t="shared" si="317"/>
        <v>0</v>
      </c>
      <c r="AL900" s="164" t="b">
        <f t="shared" si="327"/>
        <v>1</v>
      </c>
      <c r="AM900" s="328">
        <f t="shared" si="334"/>
        <v>0</v>
      </c>
      <c r="AN900" s="221"/>
      <c r="AO900" s="221"/>
      <c r="AP900" s="221"/>
      <c r="AQ900" s="221"/>
      <c r="AR900" s="221"/>
      <c r="AS900" s="221"/>
      <c r="AU900" s="41"/>
      <c r="AV900" s="42"/>
      <c r="AW900" s="96">
        <f t="shared" si="321"/>
        <v>0</v>
      </c>
      <c r="AX900" s="118">
        <f t="shared" ref="AX900:AX963" si="335">H900+K900+N900+Q900+T900+W900</f>
        <v>0</v>
      </c>
      <c r="AY900" s="152" t="b">
        <f t="shared" si="320"/>
        <v>1</v>
      </c>
    </row>
    <row r="901" spans="1:51" s="3" customFormat="1">
      <c r="A901" s="632" t="s">
        <v>0</v>
      </c>
      <c r="B901" s="632" t="s">
        <v>1</v>
      </c>
      <c r="C901" s="632"/>
      <c r="D901" s="632"/>
      <c r="E901" s="632"/>
      <c r="F901" s="632" t="s">
        <v>3</v>
      </c>
      <c r="G901" s="632" t="s">
        <v>4</v>
      </c>
      <c r="H901" s="637" t="s">
        <v>229</v>
      </c>
      <c r="I901" s="638"/>
      <c r="J901" s="638"/>
      <c r="K901" s="638"/>
      <c r="L901" s="638"/>
      <c r="M901" s="638"/>
      <c r="N901" s="638"/>
      <c r="O901" s="638"/>
      <c r="P901" s="638"/>
      <c r="Q901" s="638"/>
      <c r="R901" s="638"/>
      <c r="S901" s="638"/>
      <c r="T901" s="638"/>
      <c r="U901" s="638"/>
      <c r="V901" s="638"/>
      <c r="W901" s="638"/>
      <c r="X901" s="638"/>
      <c r="Y901" s="638"/>
      <c r="Z901" s="638"/>
      <c r="AA901" s="638"/>
      <c r="AB901" s="638"/>
      <c r="AC901" s="638"/>
      <c r="AD901" s="638"/>
      <c r="AE901" s="638"/>
      <c r="AF901" s="638"/>
      <c r="AG901" s="638"/>
      <c r="AH901" s="639"/>
      <c r="AI901" s="632" t="s">
        <v>11</v>
      </c>
      <c r="AJ901" s="375"/>
      <c r="AK901" s="284"/>
      <c r="AL901" s="164" t="b">
        <f t="shared" si="327"/>
        <v>0</v>
      </c>
      <c r="AM901" s="328"/>
      <c r="AN901" s="311"/>
      <c r="AO901" s="311"/>
      <c r="AP901" s="311"/>
      <c r="AQ901" s="311"/>
      <c r="AR901" s="311"/>
      <c r="AS901" s="311"/>
      <c r="AT901" s="152"/>
      <c r="AW901" s="96">
        <f t="shared" si="321"/>
        <v>0</v>
      </c>
      <c r="AX901" s="118" t="e">
        <f t="shared" si="335"/>
        <v>#VALUE!</v>
      </c>
      <c r="AY901" s="152" t="e">
        <f t="shared" si="320"/>
        <v>#VALUE!</v>
      </c>
    </row>
    <row r="902" spans="1:51" s="3" customFormat="1">
      <c r="A902" s="633"/>
      <c r="B902" s="633"/>
      <c r="C902" s="633"/>
      <c r="D902" s="633"/>
      <c r="E902" s="633"/>
      <c r="F902" s="633"/>
      <c r="G902" s="633"/>
      <c r="H902" s="634" t="s">
        <v>5</v>
      </c>
      <c r="I902" s="635"/>
      <c r="J902" s="636"/>
      <c r="K902" s="634" t="s">
        <v>6</v>
      </c>
      <c r="L902" s="635"/>
      <c r="M902" s="636"/>
      <c r="N902" s="634" t="s">
        <v>7</v>
      </c>
      <c r="O902" s="635"/>
      <c r="P902" s="636"/>
      <c r="Q902" s="634" t="s">
        <v>8</v>
      </c>
      <c r="R902" s="635"/>
      <c r="S902" s="636"/>
      <c r="T902" s="634" t="s">
        <v>9</v>
      </c>
      <c r="U902" s="635"/>
      <c r="V902" s="636"/>
      <c r="W902" s="634" t="s">
        <v>10</v>
      </c>
      <c r="X902" s="635"/>
      <c r="Y902" s="636"/>
      <c r="Z902" s="634" t="s">
        <v>240</v>
      </c>
      <c r="AA902" s="635"/>
      <c r="AB902" s="636"/>
      <c r="AC902" s="634" t="s">
        <v>241</v>
      </c>
      <c r="AD902" s="635"/>
      <c r="AE902" s="636"/>
      <c r="AF902" s="634" t="s">
        <v>246</v>
      </c>
      <c r="AG902" s="635"/>
      <c r="AH902" s="636"/>
      <c r="AI902" s="633"/>
      <c r="AJ902" s="375"/>
      <c r="AK902" s="284"/>
      <c r="AL902" s="164" t="b">
        <f t="shared" si="327"/>
        <v>1</v>
      </c>
      <c r="AM902" s="328"/>
      <c r="AN902" s="311"/>
      <c r="AO902" s="311"/>
      <c r="AP902" s="311"/>
      <c r="AQ902" s="311"/>
      <c r="AR902" s="311"/>
      <c r="AS902" s="311"/>
      <c r="AT902" s="152"/>
      <c r="AW902" s="96" t="e">
        <f>I902+L902+O902+R902+U902+W902</f>
        <v>#VALUE!</v>
      </c>
      <c r="AX902" s="118" t="e">
        <f>H902+K902+N902+Q902+T902+#REF!</f>
        <v>#VALUE!</v>
      </c>
      <c r="AY902" s="152" t="e">
        <f t="shared" si="320"/>
        <v>#VALUE!</v>
      </c>
    </row>
    <row r="903" spans="1:51">
      <c r="A903" s="142"/>
      <c r="B903" s="143"/>
      <c r="C903" s="144"/>
      <c r="D903" s="144"/>
      <c r="E903" s="145"/>
      <c r="F903" s="146"/>
      <c r="G903" s="146"/>
      <c r="H903" s="402" t="s">
        <v>237</v>
      </c>
      <c r="I903" s="141" t="s">
        <v>238</v>
      </c>
      <c r="J903" s="403" t="s">
        <v>235</v>
      </c>
      <c r="K903" s="402" t="s">
        <v>237</v>
      </c>
      <c r="L903" s="141" t="s">
        <v>238</v>
      </c>
      <c r="M903" s="403" t="s">
        <v>235</v>
      </c>
      <c r="N903" s="402" t="s">
        <v>237</v>
      </c>
      <c r="O903" s="141" t="s">
        <v>238</v>
      </c>
      <c r="P903" s="403" t="s">
        <v>235</v>
      </c>
      <c r="Q903" s="402" t="s">
        <v>237</v>
      </c>
      <c r="R903" s="141" t="s">
        <v>238</v>
      </c>
      <c r="S903" s="403" t="s">
        <v>235</v>
      </c>
      <c r="T903" s="402" t="s">
        <v>237</v>
      </c>
      <c r="U903" s="141" t="s">
        <v>238</v>
      </c>
      <c r="V903" s="403" t="s">
        <v>235</v>
      </c>
      <c r="W903" s="402" t="s">
        <v>237</v>
      </c>
      <c r="X903" s="141" t="s">
        <v>238</v>
      </c>
      <c r="Y903" s="403" t="s">
        <v>235</v>
      </c>
      <c r="Z903" s="402" t="s">
        <v>237</v>
      </c>
      <c r="AA903" s="141" t="s">
        <v>238</v>
      </c>
      <c r="AB903" s="403" t="s">
        <v>235</v>
      </c>
      <c r="AC903" s="402" t="s">
        <v>237</v>
      </c>
      <c r="AD903" s="141" t="s">
        <v>238</v>
      </c>
      <c r="AE903" s="403" t="s">
        <v>235</v>
      </c>
      <c r="AF903" s="402" t="s">
        <v>237</v>
      </c>
      <c r="AG903" s="141" t="s">
        <v>238</v>
      </c>
      <c r="AH903" s="403" t="s">
        <v>235</v>
      </c>
      <c r="AI903" s="146"/>
      <c r="AJ903" s="376"/>
      <c r="AK903" s="284"/>
      <c r="AL903" s="164" t="b">
        <f t="shared" si="327"/>
        <v>1</v>
      </c>
      <c r="AM903" s="328"/>
      <c r="AN903" s="278"/>
      <c r="AO903" s="278"/>
      <c r="AP903" s="278"/>
      <c r="AQ903" s="278"/>
      <c r="AR903" s="278"/>
      <c r="AS903" s="278"/>
      <c r="AW903" s="96" t="e">
        <f t="shared" si="321"/>
        <v>#VALUE!</v>
      </c>
      <c r="AX903" s="118" t="e">
        <f t="shared" si="335"/>
        <v>#VALUE!</v>
      </c>
      <c r="AY903" s="152" t="e">
        <f t="shared" si="320"/>
        <v>#VALUE!</v>
      </c>
    </row>
    <row r="904" spans="1:51">
      <c r="A904" s="147"/>
      <c r="B904" s="148"/>
      <c r="C904" s="149"/>
      <c r="D904" s="149"/>
      <c r="E904" s="150"/>
      <c r="F904" s="151"/>
      <c r="G904" s="151"/>
      <c r="H904" s="151"/>
      <c r="I904" s="151"/>
      <c r="J904" s="151"/>
      <c r="K904" s="151"/>
      <c r="L904" s="151"/>
      <c r="M904" s="151"/>
      <c r="N904" s="151"/>
      <c r="O904" s="151"/>
      <c r="P904" s="151"/>
      <c r="Q904" s="151"/>
      <c r="R904" s="151"/>
      <c r="S904" s="151"/>
      <c r="T904" s="151"/>
      <c r="U904" s="151"/>
      <c r="V904" s="151"/>
      <c r="W904" s="151"/>
      <c r="X904" s="151"/>
      <c r="Y904" s="151"/>
      <c r="Z904" s="151"/>
      <c r="AA904" s="151"/>
      <c r="AB904" s="151"/>
      <c r="AC904" s="151"/>
      <c r="AD904" s="151"/>
      <c r="AE904" s="151"/>
      <c r="AF904" s="151"/>
      <c r="AG904" s="151"/>
      <c r="AH904" s="151"/>
      <c r="AI904" s="151"/>
      <c r="AJ904" s="376"/>
      <c r="AK904" s="284">
        <f t="shared" si="317"/>
        <v>0</v>
      </c>
      <c r="AL904" s="164" t="b">
        <f t="shared" si="327"/>
        <v>1</v>
      </c>
      <c r="AM904" s="328">
        <f t="shared" si="334"/>
        <v>0</v>
      </c>
      <c r="AN904" s="278"/>
      <c r="AO904" s="278"/>
      <c r="AP904" s="278"/>
      <c r="AQ904" s="278"/>
      <c r="AR904" s="278"/>
      <c r="AS904" s="278"/>
      <c r="AV904" s="42" t="b">
        <f t="shared" ref="AV904" si="336">G904=AU904</f>
        <v>1</v>
      </c>
      <c r="AW904" s="96">
        <f t="shared" si="321"/>
        <v>0</v>
      </c>
      <c r="AX904" s="118">
        <f t="shared" si="335"/>
        <v>0</v>
      </c>
      <c r="AY904" s="152" t="b">
        <f t="shared" si="320"/>
        <v>1</v>
      </c>
    </row>
    <row r="905" spans="1:51" s="110" customFormat="1">
      <c r="A905" s="119"/>
      <c r="B905" s="135" t="s">
        <v>22</v>
      </c>
      <c r="C905" s="630" t="s">
        <v>168</v>
      </c>
      <c r="D905" s="651"/>
      <c r="E905" s="652"/>
      <c r="F905" s="134">
        <v>21006</v>
      </c>
      <c r="G905" s="116" t="e">
        <f>G906+G908+G922</f>
        <v>#REF!</v>
      </c>
      <c r="H905" s="116" t="e">
        <f t="shared" ref="H905:AH905" si="337">H906+H908+H922</f>
        <v>#REF!</v>
      </c>
      <c r="I905" s="116" t="e">
        <f t="shared" si="337"/>
        <v>#REF!</v>
      </c>
      <c r="J905" s="116" t="e">
        <f t="shared" si="337"/>
        <v>#REF!</v>
      </c>
      <c r="K905" s="116">
        <f t="shared" si="337"/>
        <v>0</v>
      </c>
      <c r="L905" s="116">
        <f t="shared" si="337"/>
        <v>0</v>
      </c>
      <c r="M905" s="116">
        <f t="shared" si="337"/>
        <v>0</v>
      </c>
      <c r="N905" s="116" t="e">
        <f t="shared" si="337"/>
        <v>#REF!</v>
      </c>
      <c r="O905" s="116" t="e">
        <f t="shared" si="337"/>
        <v>#REF!</v>
      </c>
      <c r="P905" s="116" t="e">
        <f t="shared" si="337"/>
        <v>#REF!</v>
      </c>
      <c r="Q905" s="116">
        <f t="shared" si="337"/>
        <v>0</v>
      </c>
      <c r="R905" s="116">
        <f t="shared" si="337"/>
        <v>0</v>
      </c>
      <c r="S905" s="116">
        <f t="shared" si="337"/>
        <v>0</v>
      </c>
      <c r="T905" s="116">
        <f t="shared" si="337"/>
        <v>0</v>
      </c>
      <c r="U905" s="116">
        <f t="shared" si="337"/>
        <v>0</v>
      </c>
      <c r="V905" s="116">
        <f t="shared" si="337"/>
        <v>0</v>
      </c>
      <c r="W905" s="116">
        <f t="shared" si="337"/>
        <v>0</v>
      </c>
      <c r="X905" s="116">
        <f t="shared" si="337"/>
        <v>0</v>
      </c>
      <c r="Y905" s="116">
        <f t="shared" si="337"/>
        <v>0</v>
      </c>
      <c r="Z905" s="116">
        <f t="shared" si="337"/>
        <v>0</v>
      </c>
      <c r="AA905" s="116">
        <f t="shared" si="337"/>
        <v>0</v>
      </c>
      <c r="AB905" s="116">
        <f t="shared" si="337"/>
        <v>0</v>
      </c>
      <c r="AC905" s="116">
        <f t="shared" si="337"/>
        <v>0</v>
      </c>
      <c r="AD905" s="116">
        <f t="shared" si="337"/>
        <v>0</v>
      </c>
      <c r="AE905" s="116">
        <f t="shared" si="337"/>
        <v>0</v>
      </c>
      <c r="AF905" s="116">
        <f t="shared" si="337"/>
        <v>0</v>
      </c>
      <c r="AG905" s="116">
        <f t="shared" si="337"/>
        <v>0</v>
      </c>
      <c r="AH905" s="116">
        <f t="shared" si="337"/>
        <v>0</v>
      </c>
      <c r="AI905" s="94"/>
      <c r="AJ905" s="373"/>
      <c r="AK905" s="284" t="e">
        <f>H905+K905+N905+Q905+T905+W905+Z905+AC905+AF905</f>
        <v>#REF!</v>
      </c>
      <c r="AL905" s="164" t="e">
        <f t="shared" si="327"/>
        <v>#REF!</v>
      </c>
      <c r="AM905" s="328" t="e">
        <f t="shared" si="334"/>
        <v>#REF!</v>
      </c>
      <c r="AN905" s="221"/>
      <c r="AO905" s="221"/>
      <c r="AP905" s="221"/>
      <c r="AQ905" s="221"/>
      <c r="AR905" s="221"/>
      <c r="AS905" s="221"/>
      <c r="AT905" s="25"/>
      <c r="AU905" s="111" t="e">
        <f t="shared" si="329"/>
        <v>#REF!</v>
      </c>
      <c r="AV905" s="112" t="e">
        <f t="shared" si="301"/>
        <v>#REF!</v>
      </c>
      <c r="AW905" s="96" t="e">
        <f t="shared" si="321"/>
        <v>#REF!</v>
      </c>
      <c r="AX905" s="118" t="e">
        <f t="shared" si="335"/>
        <v>#REF!</v>
      </c>
      <c r="AY905" s="152" t="e">
        <f t="shared" si="320"/>
        <v>#REF!</v>
      </c>
    </row>
    <row r="906" spans="1:51" s="25" customFormat="1">
      <c r="A906" s="29"/>
      <c r="B906" s="19"/>
      <c r="C906" s="21"/>
      <c r="D906" s="645" t="s">
        <v>14</v>
      </c>
      <c r="E906" s="646"/>
      <c r="F906" s="81" t="s">
        <v>131</v>
      </c>
      <c r="G906" s="52" t="e">
        <f>G907</f>
        <v>#REF!</v>
      </c>
      <c r="H906" s="52" t="e">
        <f t="shared" ref="H906:P906" si="338">H907</f>
        <v>#REF!</v>
      </c>
      <c r="I906" s="52">
        <f t="shared" si="338"/>
        <v>0</v>
      </c>
      <c r="J906" s="52" t="e">
        <f t="shared" si="338"/>
        <v>#REF!</v>
      </c>
      <c r="K906" s="52">
        <f t="shared" si="338"/>
        <v>0</v>
      </c>
      <c r="L906" s="52">
        <f t="shared" si="338"/>
        <v>0</v>
      </c>
      <c r="M906" s="52">
        <f t="shared" si="338"/>
        <v>0</v>
      </c>
      <c r="N906" s="52" t="e">
        <f t="shared" si="338"/>
        <v>#REF!</v>
      </c>
      <c r="O906" s="52">
        <f t="shared" si="338"/>
        <v>1425000</v>
      </c>
      <c r="P906" s="52" t="e">
        <f t="shared" si="338"/>
        <v>#REF!</v>
      </c>
      <c r="Q906" s="32"/>
      <c r="R906" s="32">
        <f>R907</f>
        <v>0</v>
      </c>
      <c r="S906" s="32"/>
      <c r="T906" s="32"/>
      <c r="U906" s="32"/>
      <c r="V906" s="32"/>
      <c r="W906" s="32"/>
      <c r="X906" s="32"/>
      <c r="Y906" s="32"/>
      <c r="Z906" s="32"/>
      <c r="AA906" s="32"/>
      <c r="AB906" s="32"/>
      <c r="AC906" s="32"/>
      <c r="AD906" s="32"/>
      <c r="AE906" s="32"/>
      <c r="AF906" s="32"/>
      <c r="AG906" s="32"/>
      <c r="AH906" s="32"/>
      <c r="AI906" s="23"/>
      <c r="AJ906" s="373"/>
      <c r="AK906" s="284" t="e">
        <f t="shared" si="317"/>
        <v>#REF!</v>
      </c>
      <c r="AL906" s="164" t="e">
        <f t="shared" si="327"/>
        <v>#REF!</v>
      </c>
      <c r="AM906" s="328" t="e">
        <f t="shared" si="334"/>
        <v>#REF!</v>
      </c>
      <c r="AN906" s="221"/>
      <c r="AO906" s="221"/>
      <c r="AP906" s="221"/>
      <c r="AQ906" s="221"/>
      <c r="AR906" s="221"/>
      <c r="AS906" s="221"/>
      <c r="AU906" s="335" t="e">
        <f t="shared" si="329"/>
        <v>#REF!</v>
      </c>
      <c r="AV906" s="72" t="e">
        <f t="shared" si="301"/>
        <v>#REF!</v>
      </c>
      <c r="AW906" s="335">
        <f t="shared" si="321"/>
        <v>1425000</v>
      </c>
      <c r="AX906" s="336" t="e">
        <f t="shared" si="335"/>
        <v>#REF!</v>
      </c>
      <c r="AY906" s="152" t="e">
        <f t="shared" si="320"/>
        <v>#REF!</v>
      </c>
    </row>
    <row r="907" spans="1:51" s="72" customFormat="1">
      <c r="A907" s="65"/>
      <c r="B907" s="66"/>
      <c r="C907" s="406"/>
      <c r="D907" s="406"/>
      <c r="E907" s="88" t="s">
        <v>166</v>
      </c>
      <c r="F907" s="71" t="s">
        <v>167</v>
      </c>
      <c r="G907" s="69" t="e">
        <f>#REF!</f>
        <v>#REF!</v>
      </c>
      <c r="H907" s="69" t="e">
        <f>#REF!</f>
        <v>#REF!</v>
      </c>
      <c r="I907" s="70"/>
      <c r="J907" s="70" t="e">
        <f>H907-I907</f>
        <v>#REF!</v>
      </c>
      <c r="K907" s="70"/>
      <c r="L907" s="70"/>
      <c r="M907" s="70"/>
      <c r="N907" s="70" t="e">
        <f>#REF!</f>
        <v>#REF!</v>
      </c>
      <c r="O907" s="70">
        <v>1425000</v>
      </c>
      <c r="P907" s="70" t="e">
        <f>N907-O907</f>
        <v>#REF!</v>
      </c>
      <c r="Q907" s="70"/>
      <c r="R907" s="70"/>
      <c r="S907" s="70"/>
      <c r="T907" s="70"/>
      <c r="U907" s="70"/>
      <c r="V907" s="70"/>
      <c r="W907" s="70"/>
      <c r="X907" s="70"/>
      <c r="Y907" s="70"/>
      <c r="Z907" s="70"/>
      <c r="AA907" s="70"/>
      <c r="AB907" s="70"/>
      <c r="AC907" s="70"/>
      <c r="AD907" s="70"/>
      <c r="AE907" s="70"/>
      <c r="AF907" s="70"/>
      <c r="AG907" s="70"/>
      <c r="AH907" s="70"/>
      <c r="AI907" s="71"/>
      <c r="AJ907" s="374"/>
      <c r="AK907" s="284" t="e">
        <f t="shared" si="317"/>
        <v>#REF!</v>
      </c>
      <c r="AL907" s="164" t="e">
        <f t="shared" si="327"/>
        <v>#REF!</v>
      </c>
      <c r="AM907" s="328" t="e">
        <f t="shared" si="334"/>
        <v>#REF!</v>
      </c>
      <c r="AN907" s="232"/>
      <c r="AO907" s="232"/>
      <c r="AP907" s="232"/>
      <c r="AQ907" s="232"/>
      <c r="AR907" s="232"/>
      <c r="AS907" s="232"/>
      <c r="AU907" s="335" t="e">
        <f t="shared" si="329"/>
        <v>#REF!</v>
      </c>
      <c r="AV907" s="72" t="e">
        <f t="shared" si="301"/>
        <v>#REF!</v>
      </c>
      <c r="AW907" s="335">
        <f t="shared" si="321"/>
        <v>1425000</v>
      </c>
      <c r="AX907" s="336" t="e">
        <f t="shared" si="335"/>
        <v>#REF!</v>
      </c>
      <c r="AY907" s="152" t="e">
        <f t="shared" si="320"/>
        <v>#REF!</v>
      </c>
    </row>
    <row r="908" spans="1:51" s="54" customFormat="1">
      <c r="A908" s="50"/>
      <c r="B908" s="60"/>
      <c r="C908" s="61"/>
      <c r="D908" s="656" t="s">
        <v>15</v>
      </c>
      <c r="E908" s="657"/>
      <c r="F908" s="81" t="s">
        <v>130</v>
      </c>
      <c r="G908" s="52" t="e">
        <f>SUM(G909:G921)</f>
        <v>#REF!</v>
      </c>
      <c r="H908" s="52" t="e">
        <f t="shared" ref="H908:P908" si="339">SUM(H909:H921)</f>
        <v>#REF!</v>
      </c>
      <c r="I908" s="52" t="e">
        <f t="shared" si="339"/>
        <v>#REF!</v>
      </c>
      <c r="J908" s="52" t="e">
        <f t="shared" si="339"/>
        <v>#REF!</v>
      </c>
      <c r="K908" s="52">
        <f t="shared" si="339"/>
        <v>0</v>
      </c>
      <c r="L908" s="52">
        <f t="shared" si="339"/>
        <v>0</v>
      </c>
      <c r="M908" s="52">
        <f t="shared" si="339"/>
        <v>0</v>
      </c>
      <c r="N908" s="52" t="e">
        <f t="shared" si="339"/>
        <v>#REF!</v>
      </c>
      <c r="O908" s="52" t="e">
        <f t="shared" si="339"/>
        <v>#REF!</v>
      </c>
      <c r="P908" s="52" t="e">
        <f t="shared" si="339"/>
        <v>#REF!</v>
      </c>
      <c r="Q908" s="53"/>
      <c r="R908" s="53"/>
      <c r="S908" s="53"/>
      <c r="T908" s="53"/>
      <c r="U908" s="53"/>
      <c r="V908" s="53"/>
      <c r="W908" s="53"/>
      <c r="X908" s="53"/>
      <c r="Y908" s="53"/>
      <c r="Z908" s="53"/>
      <c r="AA908" s="53"/>
      <c r="AB908" s="53"/>
      <c r="AC908" s="53"/>
      <c r="AD908" s="53"/>
      <c r="AE908" s="53"/>
      <c r="AF908" s="53"/>
      <c r="AG908" s="53"/>
      <c r="AH908" s="53"/>
      <c r="AI908" s="51"/>
      <c r="AJ908" s="372"/>
      <c r="AK908" s="284" t="e">
        <f t="shared" si="317"/>
        <v>#REF!</v>
      </c>
      <c r="AL908" s="164" t="e">
        <f t="shared" si="327"/>
        <v>#REF!</v>
      </c>
      <c r="AM908" s="328" t="e">
        <f t="shared" si="334"/>
        <v>#REF!</v>
      </c>
      <c r="AN908" s="200"/>
      <c r="AO908" s="200"/>
      <c r="AP908" s="200"/>
      <c r="AQ908" s="200"/>
      <c r="AR908" s="200"/>
      <c r="AS908" s="200"/>
      <c r="AU908" s="335" t="e">
        <f t="shared" si="329"/>
        <v>#REF!</v>
      </c>
      <c r="AV908" s="72" t="e">
        <f t="shared" si="301"/>
        <v>#REF!</v>
      </c>
      <c r="AW908" s="335" t="e">
        <f t="shared" si="321"/>
        <v>#REF!</v>
      </c>
      <c r="AX908" s="336" t="e">
        <f t="shared" si="335"/>
        <v>#REF!</v>
      </c>
      <c r="AY908" s="152" t="e">
        <f t="shared" si="320"/>
        <v>#REF!</v>
      </c>
    </row>
    <row r="909" spans="1:51" s="72" customFormat="1">
      <c r="A909" s="65"/>
      <c r="B909" s="66"/>
      <c r="C909" s="406"/>
      <c r="D909" s="406"/>
      <c r="E909" s="67" t="s">
        <v>55</v>
      </c>
      <c r="F909" s="71" t="s">
        <v>56</v>
      </c>
      <c r="G909" s="69" t="e">
        <f>#REF!</f>
        <v>#REF!</v>
      </c>
      <c r="H909" s="69" t="e">
        <f>#REF!</f>
        <v>#REF!</v>
      </c>
      <c r="I909" s="70"/>
      <c r="J909" s="70" t="e">
        <f t="shared" ref="J909:J926" si="340">H909-I909</f>
        <v>#REF!</v>
      </c>
      <c r="K909" s="70"/>
      <c r="L909" s="70"/>
      <c r="M909" s="70"/>
      <c r="N909" s="70" t="e">
        <f>#REF!</f>
        <v>#REF!</v>
      </c>
      <c r="O909" s="70" t="e">
        <f>#REF!</f>
        <v>#REF!</v>
      </c>
      <c r="P909" s="70" t="e">
        <f t="shared" ref="P909:P926" si="341">N909-O909</f>
        <v>#REF!</v>
      </c>
      <c r="Q909" s="70"/>
      <c r="R909" s="70"/>
      <c r="S909" s="70"/>
      <c r="T909" s="70"/>
      <c r="U909" s="70"/>
      <c r="V909" s="70"/>
      <c r="W909" s="70"/>
      <c r="X909" s="70"/>
      <c r="Y909" s="70"/>
      <c r="Z909" s="70"/>
      <c r="AA909" s="70"/>
      <c r="AB909" s="70"/>
      <c r="AC909" s="70"/>
      <c r="AD909" s="70"/>
      <c r="AE909" s="70"/>
      <c r="AF909" s="70"/>
      <c r="AG909" s="70"/>
      <c r="AH909" s="70"/>
      <c r="AI909" s="71"/>
      <c r="AJ909" s="374"/>
      <c r="AK909" s="284" t="e">
        <f t="shared" si="317"/>
        <v>#REF!</v>
      </c>
      <c r="AL909" s="164" t="e">
        <f t="shared" si="327"/>
        <v>#REF!</v>
      </c>
      <c r="AM909" s="328" t="e">
        <f t="shared" si="334"/>
        <v>#REF!</v>
      </c>
      <c r="AN909" s="232"/>
      <c r="AO909" s="232"/>
      <c r="AP909" s="232"/>
      <c r="AQ909" s="232"/>
      <c r="AR909" s="232"/>
      <c r="AS909" s="232"/>
      <c r="AU909" s="335" t="e">
        <f t="shared" si="329"/>
        <v>#REF!</v>
      </c>
      <c r="AV909" s="72" t="e">
        <f t="shared" si="301"/>
        <v>#REF!</v>
      </c>
      <c r="AW909" s="335" t="e">
        <f t="shared" si="321"/>
        <v>#REF!</v>
      </c>
      <c r="AX909" s="336" t="e">
        <f t="shared" si="335"/>
        <v>#REF!</v>
      </c>
      <c r="AY909" s="152" t="e">
        <f t="shared" si="320"/>
        <v>#REF!</v>
      </c>
    </row>
    <row r="910" spans="1:51" s="72" customFormat="1">
      <c r="A910" s="65"/>
      <c r="B910" s="66"/>
      <c r="C910" s="406"/>
      <c r="D910" s="406"/>
      <c r="E910" s="88" t="s">
        <v>16</v>
      </c>
      <c r="F910" s="71" t="s">
        <v>19</v>
      </c>
      <c r="G910" s="69" t="e">
        <f>#REF!</f>
        <v>#REF!</v>
      </c>
      <c r="H910" s="69" t="e">
        <f>#REF!</f>
        <v>#REF!</v>
      </c>
      <c r="I910" s="70"/>
      <c r="J910" s="70" t="e">
        <f t="shared" si="340"/>
        <v>#REF!</v>
      </c>
      <c r="K910" s="70"/>
      <c r="L910" s="70"/>
      <c r="M910" s="70"/>
      <c r="N910" s="70" t="e">
        <f>#REF!</f>
        <v>#REF!</v>
      </c>
      <c r="O910" s="70" t="e">
        <f>#REF!</f>
        <v>#REF!</v>
      </c>
      <c r="P910" s="70" t="e">
        <f t="shared" si="341"/>
        <v>#REF!</v>
      </c>
      <c r="Q910" s="70"/>
      <c r="R910" s="70"/>
      <c r="S910" s="70"/>
      <c r="T910" s="70"/>
      <c r="U910" s="70"/>
      <c r="V910" s="70"/>
      <c r="W910" s="70"/>
      <c r="X910" s="70"/>
      <c r="Y910" s="70"/>
      <c r="Z910" s="70"/>
      <c r="AA910" s="70"/>
      <c r="AB910" s="70"/>
      <c r="AC910" s="70"/>
      <c r="AD910" s="70"/>
      <c r="AE910" s="70"/>
      <c r="AF910" s="70"/>
      <c r="AG910" s="70"/>
      <c r="AH910" s="70"/>
      <c r="AI910" s="71"/>
      <c r="AJ910" s="374"/>
      <c r="AK910" s="284" t="e">
        <f t="shared" si="317"/>
        <v>#REF!</v>
      </c>
      <c r="AL910" s="164" t="e">
        <f t="shared" si="327"/>
        <v>#REF!</v>
      </c>
      <c r="AM910" s="328" t="e">
        <f t="shared" si="334"/>
        <v>#REF!</v>
      </c>
      <c r="AN910" s="232"/>
      <c r="AO910" s="232"/>
      <c r="AP910" s="232"/>
      <c r="AQ910" s="232"/>
      <c r="AR910" s="232"/>
      <c r="AS910" s="232"/>
      <c r="AU910" s="335" t="e">
        <f t="shared" si="329"/>
        <v>#REF!</v>
      </c>
      <c r="AV910" s="72" t="e">
        <f t="shared" si="301"/>
        <v>#REF!</v>
      </c>
      <c r="AW910" s="335" t="e">
        <f t="shared" si="321"/>
        <v>#REF!</v>
      </c>
      <c r="AX910" s="336" t="e">
        <f t="shared" si="335"/>
        <v>#REF!</v>
      </c>
      <c r="AY910" s="152" t="e">
        <f t="shared" si="320"/>
        <v>#REF!</v>
      </c>
    </row>
    <row r="911" spans="1:51" s="72" customFormat="1" ht="30">
      <c r="A911" s="65"/>
      <c r="B911" s="66"/>
      <c r="C911" s="406"/>
      <c r="D911" s="406"/>
      <c r="E911" s="67" t="s">
        <v>170</v>
      </c>
      <c r="F911" s="68" t="s">
        <v>65</v>
      </c>
      <c r="G911" s="69">
        <v>58055800</v>
      </c>
      <c r="H911" s="69" t="e">
        <f>#REF!</f>
        <v>#REF!</v>
      </c>
      <c r="I911" s="70" t="e">
        <f>#REF!</f>
        <v>#REF!</v>
      </c>
      <c r="J911" s="70" t="e">
        <f t="shared" si="340"/>
        <v>#REF!</v>
      </c>
      <c r="K911" s="70"/>
      <c r="L911" s="70"/>
      <c r="M911" s="70"/>
      <c r="N911" s="70" t="e">
        <f>G911-H911</f>
        <v>#REF!</v>
      </c>
      <c r="O911" s="70"/>
      <c r="P911" s="70" t="e">
        <f t="shared" si="341"/>
        <v>#REF!</v>
      </c>
      <c r="Q911" s="70"/>
      <c r="R911" s="70"/>
      <c r="S911" s="70"/>
      <c r="T911" s="70"/>
      <c r="U911" s="70"/>
      <c r="V911" s="70"/>
      <c r="W911" s="70"/>
      <c r="X911" s="70"/>
      <c r="Y911" s="70"/>
      <c r="Z911" s="70"/>
      <c r="AA911" s="70"/>
      <c r="AB911" s="70"/>
      <c r="AC911" s="70"/>
      <c r="AD911" s="70"/>
      <c r="AE911" s="70"/>
      <c r="AF911" s="70"/>
      <c r="AG911" s="70"/>
      <c r="AH911" s="70"/>
      <c r="AI911" s="71"/>
      <c r="AJ911" s="374"/>
      <c r="AK911" s="284" t="e">
        <f t="shared" si="317"/>
        <v>#REF!</v>
      </c>
      <c r="AL911" s="164" t="e">
        <f t="shared" si="327"/>
        <v>#REF!</v>
      </c>
      <c r="AM911" s="328" t="e">
        <f t="shared" si="334"/>
        <v>#REF!</v>
      </c>
      <c r="AN911" s="232"/>
      <c r="AO911" s="232"/>
      <c r="AP911" s="232"/>
      <c r="AQ911" s="232"/>
      <c r="AR911" s="232"/>
      <c r="AS911" s="232"/>
      <c r="AU911" s="335" t="e">
        <f t="shared" si="329"/>
        <v>#REF!</v>
      </c>
      <c r="AV911" s="72" t="e">
        <f t="shared" si="301"/>
        <v>#REF!</v>
      </c>
      <c r="AW911" s="335" t="e">
        <f t="shared" si="321"/>
        <v>#REF!</v>
      </c>
      <c r="AX911" s="336" t="e">
        <f t="shared" si="335"/>
        <v>#REF!</v>
      </c>
      <c r="AY911" s="152" t="e">
        <f t="shared" si="320"/>
        <v>#REF!</v>
      </c>
    </row>
    <row r="912" spans="1:51" s="72" customFormat="1">
      <c r="A912" s="65"/>
      <c r="B912" s="66"/>
      <c r="C912" s="406"/>
      <c r="D912" s="406"/>
      <c r="E912" s="67" t="s">
        <v>171</v>
      </c>
      <c r="F912" s="68" t="s">
        <v>172</v>
      </c>
      <c r="G912" s="69">
        <v>29700000</v>
      </c>
      <c r="H912" s="69" t="e">
        <f>#REF!</f>
        <v>#REF!</v>
      </c>
      <c r="I912" s="70"/>
      <c r="J912" s="70" t="e">
        <f t="shared" si="340"/>
        <v>#REF!</v>
      </c>
      <c r="K912" s="70"/>
      <c r="L912" s="70"/>
      <c r="M912" s="70"/>
      <c r="N912" s="70">
        <v>29700000</v>
      </c>
      <c r="O912" s="70" t="e">
        <f>#REF!</f>
        <v>#REF!</v>
      </c>
      <c r="P912" s="70" t="e">
        <f t="shared" si="341"/>
        <v>#REF!</v>
      </c>
      <c r="Q912" s="70"/>
      <c r="R912" s="70"/>
      <c r="S912" s="70"/>
      <c r="T912" s="70"/>
      <c r="U912" s="70"/>
      <c r="V912" s="70"/>
      <c r="W912" s="70"/>
      <c r="X912" s="70"/>
      <c r="Y912" s="70"/>
      <c r="Z912" s="70"/>
      <c r="AA912" s="70"/>
      <c r="AB912" s="70"/>
      <c r="AC912" s="70"/>
      <c r="AD912" s="70"/>
      <c r="AE912" s="70"/>
      <c r="AF912" s="70"/>
      <c r="AG912" s="70"/>
      <c r="AH912" s="70"/>
      <c r="AI912" s="71"/>
      <c r="AJ912" s="374"/>
      <c r="AK912" s="284" t="e">
        <f t="shared" si="317"/>
        <v>#REF!</v>
      </c>
      <c r="AL912" s="164" t="e">
        <f t="shared" si="327"/>
        <v>#REF!</v>
      </c>
      <c r="AM912" s="328" t="e">
        <f t="shared" si="334"/>
        <v>#REF!</v>
      </c>
      <c r="AN912" s="232"/>
      <c r="AO912" s="232"/>
      <c r="AP912" s="232"/>
      <c r="AQ912" s="232"/>
      <c r="AR912" s="232"/>
      <c r="AS912" s="232"/>
      <c r="AU912" s="335" t="e">
        <f t="shared" si="329"/>
        <v>#REF!</v>
      </c>
      <c r="AV912" s="72" t="e">
        <f t="shared" si="301"/>
        <v>#REF!</v>
      </c>
      <c r="AW912" s="335" t="e">
        <f t="shared" si="321"/>
        <v>#REF!</v>
      </c>
      <c r="AX912" s="336" t="e">
        <f t="shared" si="335"/>
        <v>#REF!</v>
      </c>
      <c r="AY912" s="152" t="e">
        <f t="shared" si="320"/>
        <v>#REF!</v>
      </c>
    </row>
    <row r="913" spans="1:51" s="72" customFormat="1">
      <c r="A913" s="65"/>
      <c r="B913" s="66"/>
      <c r="C913" s="406"/>
      <c r="D913" s="406"/>
      <c r="E913" s="67" t="s">
        <v>17</v>
      </c>
      <c r="F913" s="68" t="s">
        <v>18</v>
      </c>
      <c r="G913" s="69" t="e">
        <f>#REF!</f>
        <v>#REF!</v>
      </c>
      <c r="H913" s="69" t="e">
        <f>#REF!</f>
        <v>#REF!</v>
      </c>
      <c r="I913" s="239">
        <v>8400000</v>
      </c>
      <c r="J913" s="70" t="e">
        <f t="shared" si="340"/>
        <v>#REF!</v>
      </c>
      <c r="K913" s="239"/>
      <c r="L913" s="70"/>
      <c r="M913" s="70"/>
      <c r="N913" s="70" t="e">
        <f>#REF!</f>
        <v>#REF!</v>
      </c>
      <c r="O913" s="70" t="e">
        <f>#REF!+2800000+1866600</f>
        <v>#REF!</v>
      </c>
      <c r="P913" s="70" t="e">
        <f t="shared" si="341"/>
        <v>#REF!</v>
      </c>
      <c r="Q913" s="70"/>
      <c r="R913" s="70"/>
      <c r="S913" s="70"/>
      <c r="T913" s="70"/>
      <c r="U913" s="70"/>
      <c r="V913" s="70"/>
      <c r="W913" s="70"/>
      <c r="X913" s="70"/>
      <c r="Y913" s="70"/>
      <c r="Z913" s="70"/>
      <c r="AA913" s="70"/>
      <c r="AB913" s="70"/>
      <c r="AC913" s="70"/>
      <c r="AD913" s="70"/>
      <c r="AE913" s="70"/>
      <c r="AF913" s="70"/>
      <c r="AG913" s="70"/>
      <c r="AH913" s="70"/>
      <c r="AI913" s="71"/>
      <c r="AJ913" s="374"/>
      <c r="AK913" s="284" t="e">
        <f t="shared" si="317"/>
        <v>#REF!</v>
      </c>
      <c r="AL913" s="164" t="e">
        <f t="shared" si="327"/>
        <v>#REF!</v>
      </c>
      <c r="AM913" s="328" t="e">
        <f t="shared" si="334"/>
        <v>#REF!</v>
      </c>
      <c r="AN913" s="232"/>
      <c r="AO913" s="232"/>
      <c r="AP913" s="232"/>
      <c r="AQ913" s="232"/>
      <c r="AR913" s="232"/>
      <c r="AS913" s="232"/>
      <c r="AU913" s="335" t="e">
        <f t="shared" si="329"/>
        <v>#REF!</v>
      </c>
      <c r="AV913" s="72" t="e">
        <f t="shared" si="301"/>
        <v>#REF!</v>
      </c>
      <c r="AW913" s="335" t="e">
        <f t="shared" si="321"/>
        <v>#REF!</v>
      </c>
      <c r="AX913" s="336" t="e">
        <f t="shared" si="335"/>
        <v>#REF!</v>
      </c>
      <c r="AY913" s="152" t="e">
        <f t="shared" si="320"/>
        <v>#REF!</v>
      </c>
    </row>
    <row r="914" spans="1:51" s="72" customFormat="1">
      <c r="A914" s="65"/>
      <c r="B914" s="66"/>
      <c r="C914" s="406"/>
      <c r="D914" s="406"/>
      <c r="E914" s="67" t="s">
        <v>106</v>
      </c>
      <c r="F914" s="68" t="s">
        <v>107</v>
      </c>
      <c r="G914" s="69" t="e">
        <f>#REF!</f>
        <v>#REF!</v>
      </c>
      <c r="H914" s="69" t="e">
        <f>#REF!</f>
        <v>#REF!</v>
      </c>
      <c r="I914" s="70" t="e">
        <f>#REF!</f>
        <v>#REF!</v>
      </c>
      <c r="J914" s="70" t="e">
        <f t="shared" si="340"/>
        <v>#REF!</v>
      </c>
      <c r="K914" s="70"/>
      <c r="L914" s="70"/>
      <c r="M914" s="70"/>
      <c r="N914" s="70" t="e">
        <f>#REF!</f>
        <v>#REF!</v>
      </c>
      <c r="O914" s="70" t="e">
        <f>#REF!</f>
        <v>#REF!</v>
      </c>
      <c r="P914" s="70" t="e">
        <f t="shared" si="341"/>
        <v>#REF!</v>
      </c>
      <c r="Q914" s="70"/>
      <c r="R914" s="70"/>
      <c r="S914" s="70"/>
      <c r="T914" s="70"/>
      <c r="U914" s="70"/>
      <c r="V914" s="70"/>
      <c r="W914" s="70"/>
      <c r="X914" s="70"/>
      <c r="Y914" s="70"/>
      <c r="Z914" s="70"/>
      <c r="AA914" s="70"/>
      <c r="AB914" s="70"/>
      <c r="AC914" s="70"/>
      <c r="AD914" s="70"/>
      <c r="AE914" s="70"/>
      <c r="AF914" s="70"/>
      <c r="AG914" s="70"/>
      <c r="AH914" s="70"/>
      <c r="AI914" s="71"/>
      <c r="AJ914" s="374"/>
      <c r="AK914" s="284" t="e">
        <f t="shared" si="317"/>
        <v>#REF!</v>
      </c>
      <c r="AL914" s="164" t="e">
        <f t="shared" si="327"/>
        <v>#REF!</v>
      </c>
      <c r="AM914" s="328" t="e">
        <f t="shared" si="334"/>
        <v>#REF!</v>
      </c>
      <c r="AN914" s="232"/>
      <c r="AO914" s="232"/>
      <c r="AP914" s="232"/>
      <c r="AQ914" s="232"/>
      <c r="AR914" s="232"/>
      <c r="AS914" s="232"/>
      <c r="AU914" s="335" t="e">
        <f t="shared" si="329"/>
        <v>#REF!</v>
      </c>
      <c r="AV914" s="72" t="e">
        <f t="shared" si="301"/>
        <v>#REF!</v>
      </c>
      <c r="AW914" s="335" t="e">
        <f t="shared" si="321"/>
        <v>#REF!</v>
      </c>
      <c r="AX914" s="336" t="e">
        <f t="shared" si="335"/>
        <v>#REF!</v>
      </c>
      <c r="AY914" s="152" t="e">
        <f t="shared" si="320"/>
        <v>#REF!</v>
      </c>
    </row>
    <row r="915" spans="1:51" s="72" customFormat="1">
      <c r="A915" s="65"/>
      <c r="B915" s="66"/>
      <c r="C915" s="406"/>
      <c r="D915" s="406"/>
      <c r="E915" s="67" t="s">
        <v>108</v>
      </c>
      <c r="F915" s="68" t="s">
        <v>109</v>
      </c>
      <c r="G915" s="69">
        <v>77750000</v>
      </c>
      <c r="H915" s="69" t="e">
        <f>#REF!</f>
        <v>#REF!</v>
      </c>
      <c r="I915" s="70" t="e">
        <f>#REF!</f>
        <v>#REF!</v>
      </c>
      <c r="J915" s="70" t="e">
        <f t="shared" si="340"/>
        <v>#REF!</v>
      </c>
      <c r="K915" s="70"/>
      <c r="L915" s="70"/>
      <c r="M915" s="70"/>
      <c r="N915" s="70" t="e">
        <f>G915-H915</f>
        <v>#REF!</v>
      </c>
      <c r="O915" s="70" t="e">
        <f>#REF!</f>
        <v>#REF!</v>
      </c>
      <c r="P915" s="70" t="e">
        <f t="shared" si="341"/>
        <v>#REF!</v>
      </c>
      <c r="Q915" s="70"/>
      <c r="R915" s="70"/>
      <c r="S915" s="70"/>
      <c r="T915" s="70"/>
      <c r="U915" s="70"/>
      <c r="V915" s="70"/>
      <c r="W915" s="70"/>
      <c r="X915" s="70"/>
      <c r="Y915" s="70"/>
      <c r="Z915" s="70"/>
      <c r="AA915" s="70"/>
      <c r="AB915" s="70"/>
      <c r="AC915" s="70"/>
      <c r="AD915" s="70"/>
      <c r="AE915" s="70"/>
      <c r="AF915" s="70"/>
      <c r="AG915" s="70"/>
      <c r="AH915" s="70"/>
      <c r="AI915" s="71"/>
      <c r="AJ915" s="374"/>
      <c r="AK915" s="284" t="e">
        <f t="shared" si="317"/>
        <v>#REF!</v>
      </c>
      <c r="AL915" s="164" t="e">
        <f t="shared" si="327"/>
        <v>#REF!</v>
      </c>
      <c r="AM915" s="328" t="e">
        <f t="shared" si="334"/>
        <v>#REF!</v>
      </c>
      <c r="AN915" s="232"/>
      <c r="AO915" s="232"/>
      <c r="AP915" s="232"/>
      <c r="AQ915" s="232"/>
      <c r="AR915" s="232"/>
      <c r="AS915" s="232"/>
      <c r="AU915" s="335" t="e">
        <f t="shared" si="329"/>
        <v>#REF!</v>
      </c>
      <c r="AV915" s="72" t="e">
        <f t="shared" si="301"/>
        <v>#REF!</v>
      </c>
      <c r="AW915" s="335" t="e">
        <f t="shared" si="321"/>
        <v>#REF!</v>
      </c>
      <c r="AX915" s="336" t="e">
        <f t="shared" si="335"/>
        <v>#REF!</v>
      </c>
      <c r="AY915" s="152" t="e">
        <f t="shared" si="320"/>
        <v>#REF!</v>
      </c>
    </row>
    <row r="916" spans="1:51" s="72" customFormat="1">
      <c r="A916" s="65"/>
      <c r="B916" s="66"/>
      <c r="C916" s="406"/>
      <c r="D916" s="406"/>
      <c r="E916" s="67" t="s">
        <v>59</v>
      </c>
      <c r="F916" s="68" t="s">
        <v>60</v>
      </c>
      <c r="G916" s="69">
        <v>664600</v>
      </c>
      <c r="H916" s="69" t="e">
        <f>#REF!</f>
        <v>#REF!</v>
      </c>
      <c r="I916" s="70"/>
      <c r="J916" s="70" t="e">
        <f t="shared" si="340"/>
        <v>#REF!</v>
      </c>
      <c r="K916" s="70"/>
      <c r="L916" s="70"/>
      <c r="M916" s="70"/>
      <c r="N916" s="70">
        <v>664600</v>
      </c>
      <c r="O916" s="70"/>
      <c r="P916" s="70">
        <f t="shared" si="341"/>
        <v>664600</v>
      </c>
      <c r="Q916" s="70"/>
      <c r="R916" s="70"/>
      <c r="S916" s="70"/>
      <c r="T916" s="70"/>
      <c r="U916" s="70"/>
      <c r="V916" s="70"/>
      <c r="W916" s="70"/>
      <c r="X916" s="70"/>
      <c r="Y916" s="70"/>
      <c r="Z916" s="70"/>
      <c r="AA916" s="70"/>
      <c r="AB916" s="70"/>
      <c r="AC916" s="70"/>
      <c r="AD916" s="70"/>
      <c r="AE916" s="70"/>
      <c r="AF916" s="70"/>
      <c r="AG916" s="70"/>
      <c r="AH916" s="70"/>
      <c r="AI916" s="71"/>
      <c r="AJ916" s="374"/>
      <c r="AK916" s="284" t="e">
        <f t="shared" si="317"/>
        <v>#REF!</v>
      </c>
      <c r="AL916" s="164" t="e">
        <f t="shared" si="327"/>
        <v>#REF!</v>
      </c>
      <c r="AM916" s="328" t="e">
        <f t="shared" si="334"/>
        <v>#REF!</v>
      </c>
      <c r="AN916" s="232"/>
      <c r="AO916" s="232"/>
      <c r="AP916" s="232"/>
      <c r="AQ916" s="232"/>
      <c r="AR916" s="232"/>
      <c r="AS916" s="232"/>
      <c r="AU916" s="335" t="e">
        <f t="shared" si="329"/>
        <v>#REF!</v>
      </c>
      <c r="AV916" s="72" t="e">
        <f t="shared" si="301"/>
        <v>#REF!</v>
      </c>
      <c r="AW916" s="335">
        <f t="shared" si="321"/>
        <v>0</v>
      </c>
      <c r="AX916" s="336" t="e">
        <f t="shared" si="335"/>
        <v>#REF!</v>
      </c>
      <c r="AY916" s="152" t="e">
        <f t="shared" si="320"/>
        <v>#REF!</v>
      </c>
    </row>
    <row r="917" spans="1:51" s="72" customFormat="1">
      <c r="A917" s="65"/>
      <c r="B917" s="66"/>
      <c r="C917" s="406"/>
      <c r="D917" s="406"/>
      <c r="E917" s="67" t="s">
        <v>61</v>
      </c>
      <c r="F917" s="68" t="s">
        <v>62</v>
      </c>
      <c r="G917" s="69" t="e">
        <f>#REF!</f>
        <v>#REF!</v>
      </c>
      <c r="H917" s="69" t="e">
        <f>#REF!</f>
        <v>#REF!</v>
      </c>
      <c r="I917" s="70"/>
      <c r="J917" s="70" t="e">
        <f t="shared" si="340"/>
        <v>#REF!</v>
      </c>
      <c r="K917" s="70"/>
      <c r="L917" s="70"/>
      <c r="M917" s="70"/>
      <c r="N917" s="70" t="e">
        <f>#REF!</f>
        <v>#REF!</v>
      </c>
      <c r="O917" s="70">
        <v>800000</v>
      </c>
      <c r="P917" s="70" t="e">
        <f t="shared" si="341"/>
        <v>#REF!</v>
      </c>
      <c r="Q917" s="70"/>
      <c r="R917" s="70"/>
      <c r="S917" s="70"/>
      <c r="T917" s="70"/>
      <c r="U917" s="70"/>
      <c r="V917" s="70"/>
      <c r="W917" s="70"/>
      <c r="X917" s="70"/>
      <c r="Y917" s="70"/>
      <c r="Z917" s="70"/>
      <c r="AA917" s="70"/>
      <c r="AB917" s="70"/>
      <c r="AC917" s="70"/>
      <c r="AD917" s="70"/>
      <c r="AE917" s="70"/>
      <c r="AF917" s="70"/>
      <c r="AG917" s="70"/>
      <c r="AH917" s="70"/>
      <c r="AI917" s="71"/>
      <c r="AJ917" s="374"/>
      <c r="AK917" s="284" t="e">
        <f t="shared" si="317"/>
        <v>#REF!</v>
      </c>
      <c r="AL917" s="164" t="e">
        <f t="shared" si="327"/>
        <v>#REF!</v>
      </c>
      <c r="AM917" s="328" t="e">
        <f t="shared" si="334"/>
        <v>#REF!</v>
      </c>
      <c r="AN917" s="232"/>
      <c r="AO917" s="232"/>
      <c r="AP917" s="232"/>
      <c r="AQ917" s="232"/>
      <c r="AR917" s="232"/>
      <c r="AS917" s="232"/>
      <c r="AU917" s="335" t="e">
        <f t="shared" si="329"/>
        <v>#REF!</v>
      </c>
      <c r="AV917" s="72" t="e">
        <f t="shared" si="301"/>
        <v>#REF!</v>
      </c>
      <c r="AW917" s="335">
        <f t="shared" si="321"/>
        <v>800000</v>
      </c>
      <c r="AX917" s="336" t="e">
        <f t="shared" si="335"/>
        <v>#REF!</v>
      </c>
      <c r="AY917" s="152" t="e">
        <f t="shared" si="320"/>
        <v>#REF!</v>
      </c>
    </row>
    <row r="918" spans="1:51" s="72" customFormat="1" ht="30">
      <c r="A918" s="65"/>
      <c r="B918" s="66"/>
      <c r="C918" s="406"/>
      <c r="D918" s="406"/>
      <c r="E918" s="67" t="s">
        <v>113</v>
      </c>
      <c r="F918" s="68" t="s">
        <v>114</v>
      </c>
      <c r="G918" s="69" t="e">
        <f>#REF!</f>
        <v>#REF!</v>
      </c>
      <c r="H918" s="69" t="e">
        <f>#REF!</f>
        <v>#REF!</v>
      </c>
      <c r="I918" s="70"/>
      <c r="J918" s="70" t="e">
        <f t="shared" si="340"/>
        <v>#REF!</v>
      </c>
      <c r="K918" s="70"/>
      <c r="L918" s="70"/>
      <c r="M918" s="70"/>
      <c r="N918" s="70" t="e">
        <f>#REF!</f>
        <v>#REF!</v>
      </c>
      <c r="O918" s="70"/>
      <c r="P918" s="70" t="e">
        <f t="shared" si="341"/>
        <v>#REF!</v>
      </c>
      <c r="Q918" s="70"/>
      <c r="R918" s="70"/>
      <c r="S918" s="70"/>
      <c r="T918" s="70"/>
      <c r="U918" s="70"/>
      <c r="V918" s="70"/>
      <c r="W918" s="70"/>
      <c r="X918" s="70"/>
      <c r="Y918" s="70"/>
      <c r="Z918" s="70"/>
      <c r="AA918" s="70"/>
      <c r="AB918" s="70"/>
      <c r="AC918" s="70"/>
      <c r="AD918" s="70"/>
      <c r="AE918" s="70"/>
      <c r="AF918" s="70"/>
      <c r="AG918" s="70"/>
      <c r="AH918" s="70"/>
      <c r="AI918" s="71"/>
      <c r="AJ918" s="374"/>
      <c r="AK918" s="284" t="e">
        <f t="shared" si="317"/>
        <v>#REF!</v>
      </c>
      <c r="AL918" s="164" t="e">
        <f t="shared" si="327"/>
        <v>#REF!</v>
      </c>
      <c r="AM918" s="328" t="e">
        <f t="shared" si="334"/>
        <v>#REF!</v>
      </c>
      <c r="AN918" s="232"/>
      <c r="AO918" s="232"/>
      <c r="AP918" s="232"/>
      <c r="AQ918" s="232"/>
      <c r="AR918" s="232"/>
      <c r="AS918" s="232"/>
      <c r="AU918" s="335" t="e">
        <f t="shared" si="329"/>
        <v>#REF!</v>
      </c>
      <c r="AV918" s="72" t="e">
        <f t="shared" si="301"/>
        <v>#REF!</v>
      </c>
      <c r="AW918" s="335">
        <f t="shared" si="321"/>
        <v>0</v>
      </c>
      <c r="AX918" s="336" t="e">
        <f t="shared" si="335"/>
        <v>#REF!</v>
      </c>
      <c r="AY918" s="152" t="e">
        <f t="shared" si="320"/>
        <v>#REF!</v>
      </c>
    </row>
    <row r="919" spans="1:51" s="72" customFormat="1" ht="30">
      <c r="A919" s="65"/>
      <c r="B919" s="66"/>
      <c r="C919" s="406"/>
      <c r="D919" s="406"/>
      <c r="E919" s="67" t="s">
        <v>173</v>
      </c>
      <c r="F919" s="68" t="s">
        <v>174</v>
      </c>
      <c r="G919" s="69" t="e">
        <f>#REF!</f>
        <v>#REF!</v>
      </c>
      <c r="H919" s="69" t="e">
        <f>#REF!</f>
        <v>#REF!</v>
      </c>
      <c r="I919" s="70" t="e">
        <f>#REF!</f>
        <v>#REF!</v>
      </c>
      <c r="J919" s="70" t="e">
        <f t="shared" si="340"/>
        <v>#REF!</v>
      </c>
      <c r="K919" s="70"/>
      <c r="L919" s="70"/>
      <c r="M919" s="70"/>
      <c r="N919" s="70" t="e">
        <f>#REF!</f>
        <v>#REF!</v>
      </c>
      <c r="O919" s="70"/>
      <c r="P919" s="70" t="e">
        <f t="shared" si="341"/>
        <v>#REF!</v>
      </c>
      <c r="Q919" s="70"/>
      <c r="R919" s="70"/>
      <c r="S919" s="70"/>
      <c r="T919" s="70"/>
      <c r="U919" s="70"/>
      <c r="V919" s="70"/>
      <c r="W919" s="70"/>
      <c r="X919" s="70"/>
      <c r="Y919" s="70"/>
      <c r="Z919" s="70"/>
      <c r="AA919" s="70"/>
      <c r="AB919" s="70"/>
      <c r="AC919" s="70"/>
      <c r="AD919" s="70"/>
      <c r="AE919" s="70"/>
      <c r="AF919" s="70"/>
      <c r="AG919" s="70"/>
      <c r="AH919" s="70"/>
      <c r="AI919" s="71"/>
      <c r="AJ919" s="374"/>
      <c r="AK919" s="284" t="e">
        <f t="shared" si="317"/>
        <v>#REF!</v>
      </c>
      <c r="AL919" s="164" t="e">
        <f t="shared" si="327"/>
        <v>#REF!</v>
      </c>
      <c r="AM919" s="328" t="e">
        <f t="shared" si="334"/>
        <v>#REF!</v>
      </c>
      <c r="AN919" s="232"/>
      <c r="AO919" s="232"/>
      <c r="AP919" s="232"/>
      <c r="AQ919" s="232"/>
      <c r="AR919" s="232"/>
      <c r="AS919" s="232"/>
      <c r="AU919" s="335" t="e">
        <f t="shared" si="329"/>
        <v>#REF!</v>
      </c>
      <c r="AV919" s="72" t="e">
        <f t="shared" si="301"/>
        <v>#REF!</v>
      </c>
      <c r="AW919" s="335" t="e">
        <f t="shared" si="321"/>
        <v>#REF!</v>
      </c>
      <c r="AX919" s="336" t="e">
        <f t="shared" si="335"/>
        <v>#REF!</v>
      </c>
      <c r="AY919" s="152" t="e">
        <f t="shared" si="320"/>
        <v>#REF!</v>
      </c>
    </row>
    <row r="920" spans="1:51" s="72" customFormat="1" ht="30">
      <c r="A920" s="65"/>
      <c r="B920" s="66"/>
      <c r="C920" s="406"/>
      <c r="D920" s="406"/>
      <c r="E920" s="67" t="s">
        <v>175</v>
      </c>
      <c r="F920" s="68" t="s">
        <v>176</v>
      </c>
      <c r="G920" s="69">
        <v>37500000</v>
      </c>
      <c r="H920" s="69" t="e">
        <f>#REF!</f>
        <v>#REF!</v>
      </c>
      <c r="I920" s="70"/>
      <c r="J920" s="70" t="e">
        <f t="shared" si="340"/>
        <v>#REF!</v>
      </c>
      <c r="K920" s="70"/>
      <c r="L920" s="70"/>
      <c r="M920" s="70"/>
      <c r="N920" s="70">
        <v>37500000</v>
      </c>
      <c r="O920" s="70"/>
      <c r="P920" s="70">
        <f t="shared" si="341"/>
        <v>37500000</v>
      </c>
      <c r="Q920" s="70"/>
      <c r="R920" s="70"/>
      <c r="S920" s="70"/>
      <c r="T920" s="70"/>
      <c r="U920" s="70"/>
      <c r="V920" s="70"/>
      <c r="W920" s="70"/>
      <c r="X920" s="70"/>
      <c r="Y920" s="70"/>
      <c r="Z920" s="70"/>
      <c r="AA920" s="70"/>
      <c r="AB920" s="70"/>
      <c r="AC920" s="70"/>
      <c r="AD920" s="70"/>
      <c r="AE920" s="70"/>
      <c r="AF920" s="70"/>
      <c r="AG920" s="70"/>
      <c r="AH920" s="70"/>
      <c r="AI920" s="71"/>
      <c r="AJ920" s="374"/>
      <c r="AK920" s="284" t="e">
        <f t="shared" si="317"/>
        <v>#REF!</v>
      </c>
      <c r="AL920" s="164" t="e">
        <f t="shared" si="327"/>
        <v>#REF!</v>
      </c>
      <c r="AM920" s="328" t="e">
        <f t="shared" si="334"/>
        <v>#REF!</v>
      </c>
      <c r="AN920" s="232"/>
      <c r="AO920" s="232"/>
      <c r="AP920" s="232"/>
      <c r="AQ920" s="232"/>
      <c r="AR920" s="232"/>
      <c r="AS920" s="232"/>
      <c r="AU920" s="335" t="e">
        <f t="shared" si="329"/>
        <v>#REF!</v>
      </c>
      <c r="AV920" s="72" t="e">
        <f t="shared" si="301"/>
        <v>#REF!</v>
      </c>
      <c r="AW920" s="335">
        <f t="shared" si="321"/>
        <v>0</v>
      </c>
      <c r="AX920" s="336" t="e">
        <f t="shared" si="335"/>
        <v>#REF!</v>
      </c>
      <c r="AY920" s="152" t="e">
        <f t="shared" si="320"/>
        <v>#REF!</v>
      </c>
    </row>
    <row r="921" spans="1:51" s="72" customFormat="1">
      <c r="A921" s="65"/>
      <c r="B921" s="66"/>
      <c r="C921" s="406"/>
      <c r="D921" s="406"/>
      <c r="E921" s="67" t="s">
        <v>20</v>
      </c>
      <c r="F921" s="71" t="s">
        <v>21</v>
      </c>
      <c r="G921" s="69">
        <v>7500000</v>
      </c>
      <c r="H921" s="69" t="e">
        <f>#REF!</f>
        <v>#REF!</v>
      </c>
      <c r="I921" s="70"/>
      <c r="J921" s="70" t="e">
        <f t="shared" si="340"/>
        <v>#REF!</v>
      </c>
      <c r="K921" s="70"/>
      <c r="L921" s="70"/>
      <c r="M921" s="70"/>
      <c r="N921" s="70">
        <v>7500000</v>
      </c>
      <c r="O921" s="70">
        <f>561000+2211000</f>
        <v>2772000</v>
      </c>
      <c r="P921" s="70">
        <f t="shared" si="341"/>
        <v>4728000</v>
      </c>
      <c r="Q921" s="70"/>
      <c r="R921" s="70"/>
      <c r="S921" s="70"/>
      <c r="T921" s="70"/>
      <c r="U921" s="70"/>
      <c r="V921" s="70"/>
      <c r="W921" s="70"/>
      <c r="X921" s="70"/>
      <c r="Y921" s="70"/>
      <c r="Z921" s="70"/>
      <c r="AA921" s="70"/>
      <c r="AB921" s="70"/>
      <c r="AC921" s="70"/>
      <c r="AD921" s="70"/>
      <c r="AE921" s="70"/>
      <c r="AF921" s="70"/>
      <c r="AG921" s="70"/>
      <c r="AH921" s="70"/>
      <c r="AI921" s="71"/>
      <c r="AJ921" s="374"/>
      <c r="AK921" s="284" t="e">
        <f t="shared" si="317"/>
        <v>#REF!</v>
      </c>
      <c r="AL921" s="164" t="e">
        <f t="shared" si="327"/>
        <v>#REF!</v>
      </c>
      <c r="AM921" s="328" t="e">
        <f t="shared" si="334"/>
        <v>#REF!</v>
      </c>
      <c r="AN921" s="232"/>
      <c r="AO921" s="232"/>
      <c r="AP921" s="232"/>
      <c r="AQ921" s="232"/>
      <c r="AR921" s="232"/>
      <c r="AS921" s="232"/>
      <c r="AU921" s="335" t="e">
        <f t="shared" si="329"/>
        <v>#REF!</v>
      </c>
      <c r="AV921" s="72" t="e">
        <f t="shared" si="301"/>
        <v>#REF!</v>
      </c>
      <c r="AW921" s="335">
        <f t="shared" si="321"/>
        <v>2772000</v>
      </c>
      <c r="AX921" s="336" t="e">
        <f t="shared" si="335"/>
        <v>#REF!</v>
      </c>
      <c r="AY921" s="152" t="e">
        <f t="shared" si="320"/>
        <v>#REF!</v>
      </c>
    </row>
    <row r="922" spans="1:51" s="54" customFormat="1">
      <c r="A922" s="50"/>
      <c r="B922" s="60"/>
      <c r="C922" s="61"/>
      <c r="D922" s="645" t="s">
        <v>69</v>
      </c>
      <c r="E922" s="646"/>
      <c r="F922" s="81" t="s">
        <v>132</v>
      </c>
      <c r="G922" s="52">
        <f>SUM(G923:G926)</f>
        <v>243560000</v>
      </c>
      <c r="H922" s="52" t="e">
        <f t="shared" ref="H922:P922" si="342">SUM(H923:H926)</f>
        <v>#REF!</v>
      </c>
      <c r="I922" s="52">
        <f t="shared" si="342"/>
        <v>0</v>
      </c>
      <c r="J922" s="52" t="e">
        <f t="shared" si="342"/>
        <v>#REF!</v>
      </c>
      <c r="K922" s="52">
        <f t="shared" si="342"/>
        <v>0</v>
      </c>
      <c r="L922" s="52">
        <f t="shared" si="342"/>
        <v>0</v>
      </c>
      <c r="M922" s="52">
        <f t="shared" si="342"/>
        <v>0</v>
      </c>
      <c r="N922" s="52">
        <f t="shared" si="342"/>
        <v>243560000</v>
      </c>
      <c r="O922" s="52" t="e">
        <f t="shared" si="342"/>
        <v>#REF!</v>
      </c>
      <c r="P922" s="52" t="e">
        <f t="shared" si="342"/>
        <v>#REF!</v>
      </c>
      <c r="Q922" s="70"/>
      <c r="R922" s="53"/>
      <c r="S922" s="53"/>
      <c r="T922" s="53"/>
      <c r="U922" s="53"/>
      <c r="V922" s="53"/>
      <c r="W922" s="53"/>
      <c r="X922" s="53"/>
      <c r="Y922" s="53"/>
      <c r="Z922" s="53"/>
      <c r="AA922" s="53"/>
      <c r="AB922" s="53"/>
      <c r="AC922" s="53"/>
      <c r="AD922" s="53"/>
      <c r="AE922" s="53"/>
      <c r="AF922" s="53"/>
      <c r="AG922" s="53"/>
      <c r="AH922" s="53"/>
      <c r="AI922" s="51"/>
      <c r="AJ922" s="372"/>
      <c r="AK922" s="284" t="e">
        <f t="shared" si="317"/>
        <v>#REF!</v>
      </c>
      <c r="AL922" s="164" t="e">
        <f t="shared" si="327"/>
        <v>#REF!</v>
      </c>
      <c r="AM922" s="328" t="e">
        <f t="shared" si="334"/>
        <v>#REF!</v>
      </c>
      <c r="AN922" s="200"/>
      <c r="AO922" s="200"/>
      <c r="AP922" s="200"/>
      <c r="AQ922" s="200"/>
      <c r="AR922" s="200"/>
      <c r="AS922" s="200"/>
      <c r="AU922" s="335" t="e">
        <f t="shared" si="329"/>
        <v>#REF!</v>
      </c>
      <c r="AV922" s="72" t="e">
        <f t="shared" si="301"/>
        <v>#REF!</v>
      </c>
      <c r="AW922" s="335" t="e">
        <f t="shared" si="321"/>
        <v>#REF!</v>
      </c>
      <c r="AX922" s="336" t="e">
        <f t="shared" si="335"/>
        <v>#REF!</v>
      </c>
      <c r="AY922" s="152" t="e">
        <f t="shared" si="320"/>
        <v>#REF!</v>
      </c>
    </row>
    <row r="923" spans="1:51" s="72" customFormat="1">
      <c r="A923" s="65"/>
      <c r="B923" s="66"/>
      <c r="C923" s="406"/>
      <c r="D923" s="406"/>
      <c r="E923" s="269" t="s">
        <v>230</v>
      </c>
      <c r="F923" s="68" t="e">
        <f>#REF!</f>
        <v>#REF!</v>
      </c>
      <c r="G923" s="69">
        <v>11000000</v>
      </c>
      <c r="H923" s="69" t="e">
        <f>#REF!</f>
        <v>#REF!</v>
      </c>
      <c r="I923" s="70"/>
      <c r="J923" s="70" t="e">
        <f t="shared" si="340"/>
        <v>#REF!</v>
      </c>
      <c r="K923" s="70"/>
      <c r="L923" s="70"/>
      <c r="M923" s="70"/>
      <c r="N923" s="70">
        <v>11000000</v>
      </c>
      <c r="O923" s="70" t="e">
        <f>#REF!</f>
        <v>#REF!</v>
      </c>
      <c r="P923" s="70" t="e">
        <f t="shared" si="341"/>
        <v>#REF!</v>
      </c>
      <c r="Q923" s="70"/>
      <c r="R923" s="70"/>
      <c r="S923" s="70"/>
      <c r="T923" s="70"/>
      <c r="U923" s="70"/>
      <c r="V923" s="70"/>
      <c r="W923" s="70"/>
      <c r="X923" s="70"/>
      <c r="Y923" s="70"/>
      <c r="Z923" s="70"/>
      <c r="AA923" s="70"/>
      <c r="AB923" s="70"/>
      <c r="AC923" s="70"/>
      <c r="AD923" s="70"/>
      <c r="AE923" s="70"/>
      <c r="AF923" s="70"/>
      <c r="AG923" s="70"/>
      <c r="AH923" s="70"/>
      <c r="AI923" s="71"/>
      <c r="AJ923" s="374"/>
      <c r="AK923" s="284" t="e">
        <f t="shared" si="317"/>
        <v>#REF!</v>
      </c>
      <c r="AL923" s="164" t="e">
        <f t="shared" si="327"/>
        <v>#REF!</v>
      </c>
      <c r="AM923" s="328" t="e">
        <f t="shared" si="334"/>
        <v>#REF!</v>
      </c>
      <c r="AN923" s="232"/>
      <c r="AO923" s="232"/>
      <c r="AP923" s="232"/>
      <c r="AQ923" s="232"/>
      <c r="AR923" s="232"/>
      <c r="AS923" s="232"/>
      <c r="AU923" s="335" t="e">
        <f t="shared" si="329"/>
        <v>#REF!</v>
      </c>
      <c r="AV923" s="72" t="e">
        <f t="shared" si="301"/>
        <v>#REF!</v>
      </c>
      <c r="AW923" s="335" t="e">
        <f t="shared" si="321"/>
        <v>#REF!</v>
      </c>
      <c r="AX923" s="336" t="e">
        <f t="shared" si="335"/>
        <v>#REF!</v>
      </c>
      <c r="AY923" s="152" t="e">
        <f t="shared" si="320"/>
        <v>#REF!</v>
      </c>
    </row>
    <row r="924" spans="1:51" s="72" customFormat="1">
      <c r="A924" s="65"/>
      <c r="B924" s="66"/>
      <c r="C924" s="406"/>
      <c r="D924" s="406"/>
      <c r="E924" s="67" t="s">
        <v>178</v>
      </c>
      <c r="F924" s="68" t="s">
        <v>179</v>
      </c>
      <c r="G924" s="69">
        <v>112000000</v>
      </c>
      <c r="H924" s="69" t="e">
        <f>#REF!</f>
        <v>#REF!</v>
      </c>
      <c r="I924" s="70"/>
      <c r="J924" s="70" t="e">
        <f t="shared" si="340"/>
        <v>#REF!</v>
      </c>
      <c r="K924" s="70"/>
      <c r="L924" s="70"/>
      <c r="M924" s="70"/>
      <c r="N924" s="70">
        <v>112000000</v>
      </c>
      <c r="O924" s="70">
        <v>99000000</v>
      </c>
      <c r="P924" s="70">
        <f t="shared" si="341"/>
        <v>13000000</v>
      </c>
      <c r="Q924" s="70"/>
      <c r="R924" s="70"/>
      <c r="S924" s="70"/>
      <c r="T924" s="70"/>
      <c r="U924" s="70"/>
      <c r="V924" s="70"/>
      <c r="W924" s="70"/>
      <c r="X924" s="70"/>
      <c r="Y924" s="70"/>
      <c r="Z924" s="70"/>
      <c r="AA924" s="70"/>
      <c r="AB924" s="70"/>
      <c r="AC924" s="70"/>
      <c r="AD924" s="70"/>
      <c r="AE924" s="70"/>
      <c r="AF924" s="70"/>
      <c r="AG924" s="70"/>
      <c r="AH924" s="70"/>
      <c r="AI924" s="71"/>
      <c r="AJ924" s="374"/>
      <c r="AK924" s="284" t="e">
        <f t="shared" si="317"/>
        <v>#REF!</v>
      </c>
      <c r="AL924" s="164" t="e">
        <f t="shared" si="327"/>
        <v>#REF!</v>
      </c>
      <c r="AM924" s="328" t="e">
        <f t="shared" si="334"/>
        <v>#REF!</v>
      </c>
      <c r="AN924" s="232"/>
      <c r="AO924" s="232"/>
      <c r="AP924" s="232"/>
      <c r="AQ924" s="232"/>
      <c r="AR924" s="232"/>
      <c r="AS924" s="232"/>
      <c r="AU924" s="335" t="e">
        <f t="shared" si="329"/>
        <v>#REF!</v>
      </c>
      <c r="AV924" s="72" t="e">
        <f t="shared" si="301"/>
        <v>#REF!</v>
      </c>
      <c r="AW924" s="335">
        <f t="shared" si="321"/>
        <v>99000000</v>
      </c>
      <c r="AX924" s="336" t="e">
        <f t="shared" si="335"/>
        <v>#REF!</v>
      </c>
      <c r="AY924" s="152" t="e">
        <f t="shared" si="320"/>
        <v>#REF!</v>
      </c>
    </row>
    <row r="925" spans="1:51" s="72" customFormat="1">
      <c r="A925" s="65"/>
      <c r="B925" s="66"/>
      <c r="C925" s="406"/>
      <c r="D925" s="406"/>
      <c r="E925" s="67" t="s">
        <v>180</v>
      </c>
      <c r="F925" s="68" t="s">
        <v>181</v>
      </c>
      <c r="G925" s="69">
        <v>21560000</v>
      </c>
      <c r="H925" s="69" t="e">
        <f>#REF!</f>
        <v>#REF!</v>
      </c>
      <c r="I925" s="70"/>
      <c r="J925" s="70" t="e">
        <f t="shared" si="340"/>
        <v>#REF!</v>
      </c>
      <c r="K925" s="70"/>
      <c r="L925" s="70"/>
      <c r="M925" s="70"/>
      <c r="N925" s="70">
        <v>21560000</v>
      </c>
      <c r="O925" s="70" t="e">
        <f>#REF!</f>
        <v>#REF!</v>
      </c>
      <c r="P925" s="70" t="e">
        <f t="shared" si="341"/>
        <v>#REF!</v>
      </c>
      <c r="Q925" s="70"/>
      <c r="R925" s="70"/>
      <c r="S925" s="70"/>
      <c r="T925" s="70"/>
      <c r="U925" s="70"/>
      <c r="V925" s="70"/>
      <c r="W925" s="70"/>
      <c r="X925" s="70"/>
      <c r="Y925" s="70"/>
      <c r="Z925" s="70"/>
      <c r="AA925" s="70"/>
      <c r="AB925" s="70"/>
      <c r="AC925" s="70"/>
      <c r="AD925" s="70"/>
      <c r="AE925" s="70"/>
      <c r="AF925" s="70"/>
      <c r="AG925" s="70"/>
      <c r="AH925" s="70"/>
      <c r="AI925" s="71"/>
      <c r="AJ925" s="374"/>
      <c r="AK925" s="284" t="e">
        <f t="shared" si="317"/>
        <v>#REF!</v>
      </c>
      <c r="AL925" s="164" t="e">
        <f t="shared" si="327"/>
        <v>#REF!</v>
      </c>
      <c r="AM925" s="328" t="e">
        <f t="shared" si="334"/>
        <v>#REF!</v>
      </c>
      <c r="AN925" s="232"/>
      <c r="AO925" s="232"/>
      <c r="AP925" s="232"/>
      <c r="AQ925" s="232"/>
      <c r="AR925" s="232"/>
      <c r="AS925" s="232"/>
      <c r="AU925" s="335" t="e">
        <f t="shared" si="329"/>
        <v>#REF!</v>
      </c>
      <c r="AV925" s="72" t="e">
        <f t="shared" si="301"/>
        <v>#REF!</v>
      </c>
      <c r="AW925" s="335" t="e">
        <f t="shared" si="321"/>
        <v>#REF!</v>
      </c>
      <c r="AX925" s="336" t="e">
        <f t="shared" si="335"/>
        <v>#REF!</v>
      </c>
      <c r="AY925" s="152" t="e">
        <f t="shared" si="320"/>
        <v>#REF!</v>
      </c>
    </row>
    <row r="926" spans="1:51" s="72" customFormat="1">
      <c r="A926" s="65"/>
      <c r="B926" s="66"/>
      <c r="C926" s="406"/>
      <c r="D926" s="406"/>
      <c r="E926" s="67" t="s">
        <v>182</v>
      </c>
      <c r="F926" s="68" t="s">
        <v>183</v>
      </c>
      <c r="G926" s="69">
        <v>99000000</v>
      </c>
      <c r="H926" s="69" t="e">
        <f>#REF!</f>
        <v>#REF!</v>
      </c>
      <c r="I926" s="70"/>
      <c r="J926" s="70" t="e">
        <f t="shared" si="340"/>
        <v>#REF!</v>
      </c>
      <c r="K926" s="70"/>
      <c r="L926" s="70"/>
      <c r="M926" s="70"/>
      <c r="N926" s="70">
        <v>99000000</v>
      </c>
      <c r="O926" s="70">
        <v>99000000</v>
      </c>
      <c r="P926" s="70">
        <f t="shared" si="341"/>
        <v>0</v>
      </c>
      <c r="Q926" s="70"/>
      <c r="R926" s="70"/>
      <c r="S926" s="70"/>
      <c r="T926" s="70"/>
      <c r="U926" s="70"/>
      <c r="V926" s="70"/>
      <c r="W926" s="70"/>
      <c r="X926" s="70"/>
      <c r="Y926" s="70"/>
      <c r="Z926" s="70"/>
      <c r="AA926" s="70"/>
      <c r="AB926" s="70"/>
      <c r="AC926" s="70"/>
      <c r="AD926" s="70"/>
      <c r="AE926" s="70"/>
      <c r="AF926" s="70"/>
      <c r="AG926" s="70"/>
      <c r="AH926" s="70"/>
      <c r="AI926" s="71"/>
      <c r="AJ926" s="374"/>
      <c r="AK926" s="284" t="e">
        <f t="shared" si="317"/>
        <v>#REF!</v>
      </c>
      <c r="AL926" s="164" t="e">
        <f t="shared" si="327"/>
        <v>#REF!</v>
      </c>
      <c r="AM926" s="328" t="e">
        <f t="shared" si="334"/>
        <v>#REF!</v>
      </c>
      <c r="AN926" s="232"/>
      <c r="AO926" s="232"/>
      <c r="AP926" s="232"/>
      <c r="AQ926" s="232"/>
      <c r="AR926" s="232"/>
      <c r="AS926" s="232"/>
      <c r="AU926" s="335" t="e">
        <f t="shared" si="329"/>
        <v>#REF!</v>
      </c>
      <c r="AV926" s="72" t="e">
        <f t="shared" si="301"/>
        <v>#REF!</v>
      </c>
      <c r="AW926" s="335">
        <f t="shared" si="321"/>
        <v>99000000</v>
      </c>
      <c r="AX926" s="336" t="e">
        <f t="shared" si="335"/>
        <v>#REF!</v>
      </c>
      <c r="AY926" s="152" t="e">
        <f t="shared" ref="AY926:AY957" si="343">G926=AX926</f>
        <v>#REF!</v>
      </c>
    </row>
    <row r="927" spans="1:51" s="54" customFormat="1">
      <c r="A927" s="50"/>
      <c r="B927" s="60"/>
      <c r="C927" s="61"/>
      <c r="D927" s="61"/>
      <c r="E927" s="62"/>
      <c r="F927" s="63"/>
      <c r="G927" s="52"/>
      <c r="H927" s="52"/>
      <c r="I927" s="53"/>
      <c r="J927" s="53"/>
      <c r="K927" s="53"/>
      <c r="L927" s="53"/>
      <c r="M927" s="53"/>
      <c r="N927" s="53"/>
      <c r="O927" s="53"/>
      <c r="P927" s="53"/>
      <c r="Q927" s="53"/>
      <c r="R927" s="53"/>
      <c r="S927" s="53"/>
      <c r="T927" s="53"/>
      <c r="U927" s="53"/>
      <c r="V927" s="53"/>
      <c r="W927" s="53"/>
      <c r="X927" s="53"/>
      <c r="Y927" s="53"/>
      <c r="Z927" s="53"/>
      <c r="AA927" s="53"/>
      <c r="AB927" s="53"/>
      <c r="AC927" s="53"/>
      <c r="AD927" s="53"/>
      <c r="AE927" s="53"/>
      <c r="AF927" s="53"/>
      <c r="AG927" s="53"/>
      <c r="AH927" s="53"/>
      <c r="AI927" s="51"/>
      <c r="AJ927" s="372"/>
      <c r="AK927" s="284">
        <f t="shared" si="317"/>
        <v>0</v>
      </c>
      <c r="AL927" s="164" t="b">
        <f t="shared" si="327"/>
        <v>1</v>
      </c>
      <c r="AM927" s="328">
        <f t="shared" si="334"/>
        <v>0</v>
      </c>
      <c r="AN927" s="200"/>
      <c r="AO927" s="200"/>
      <c r="AP927" s="200"/>
      <c r="AQ927" s="200"/>
      <c r="AR927" s="200"/>
      <c r="AS927" s="200"/>
      <c r="AU927" s="335">
        <f t="shared" si="329"/>
        <v>0</v>
      </c>
      <c r="AV927" s="72" t="b">
        <f t="shared" si="301"/>
        <v>1</v>
      </c>
      <c r="AW927" s="335">
        <f t="shared" si="321"/>
        <v>0</v>
      </c>
      <c r="AX927" s="336">
        <f t="shared" si="335"/>
        <v>0</v>
      </c>
      <c r="AY927" s="152" t="b">
        <f t="shared" si="343"/>
        <v>1</v>
      </c>
    </row>
    <row r="928" spans="1:51" s="54" customFormat="1">
      <c r="A928" s="50"/>
      <c r="B928" s="60"/>
      <c r="C928" s="61"/>
      <c r="D928" s="61"/>
      <c r="E928" s="62"/>
      <c r="F928" s="63"/>
      <c r="G928" s="52"/>
      <c r="H928" s="52"/>
      <c r="I928" s="53"/>
      <c r="J928" s="53"/>
      <c r="K928" s="53"/>
      <c r="L928" s="53"/>
      <c r="M928" s="53"/>
      <c r="N928" s="53"/>
      <c r="O928" s="53"/>
      <c r="P928" s="53"/>
      <c r="Q928" s="53"/>
      <c r="R928" s="53"/>
      <c r="S928" s="53"/>
      <c r="T928" s="53"/>
      <c r="U928" s="53"/>
      <c r="V928" s="53"/>
      <c r="W928" s="53"/>
      <c r="X928" s="53"/>
      <c r="Y928" s="53"/>
      <c r="Z928" s="53"/>
      <c r="AA928" s="53"/>
      <c r="AB928" s="53"/>
      <c r="AC928" s="53"/>
      <c r="AD928" s="53"/>
      <c r="AE928" s="53"/>
      <c r="AF928" s="53"/>
      <c r="AG928" s="53"/>
      <c r="AH928" s="53"/>
      <c r="AI928" s="51"/>
      <c r="AJ928" s="372"/>
      <c r="AK928" s="284">
        <f t="shared" si="317"/>
        <v>0</v>
      </c>
      <c r="AL928" s="164" t="b">
        <f t="shared" si="327"/>
        <v>1</v>
      </c>
      <c r="AM928" s="328">
        <f t="shared" si="334"/>
        <v>0</v>
      </c>
      <c r="AN928" s="200"/>
      <c r="AO928" s="200"/>
      <c r="AP928" s="200"/>
      <c r="AQ928" s="200"/>
      <c r="AR928" s="200"/>
      <c r="AS928" s="200"/>
      <c r="AU928" s="335"/>
      <c r="AV928" s="72"/>
      <c r="AW928" s="335">
        <f t="shared" ref="AW928:AW974" si="344">I928+L928+O928+R928+U928+X928</f>
        <v>0</v>
      </c>
      <c r="AX928" s="336">
        <f t="shared" si="335"/>
        <v>0</v>
      </c>
      <c r="AY928" s="152" t="b">
        <f t="shared" si="343"/>
        <v>1</v>
      </c>
    </row>
    <row r="929" spans="1:51" s="54" customFormat="1">
      <c r="A929" s="50"/>
      <c r="B929" s="60"/>
      <c r="C929" s="61"/>
      <c r="D929" s="61"/>
      <c r="E929" s="62"/>
      <c r="F929" s="63"/>
      <c r="G929" s="52"/>
      <c r="H929" s="52"/>
      <c r="I929" s="53"/>
      <c r="J929" s="53"/>
      <c r="K929" s="53"/>
      <c r="L929" s="53"/>
      <c r="M929" s="53"/>
      <c r="N929" s="53"/>
      <c r="O929" s="53"/>
      <c r="P929" s="53"/>
      <c r="Q929" s="53"/>
      <c r="R929" s="53"/>
      <c r="S929" s="53"/>
      <c r="T929" s="53"/>
      <c r="U929" s="53"/>
      <c r="V929" s="53"/>
      <c r="W929" s="53"/>
      <c r="X929" s="53"/>
      <c r="Y929" s="53"/>
      <c r="Z929" s="53"/>
      <c r="AA929" s="53"/>
      <c r="AB929" s="53"/>
      <c r="AC929" s="53"/>
      <c r="AD929" s="53"/>
      <c r="AE929" s="53"/>
      <c r="AF929" s="53"/>
      <c r="AG929" s="53"/>
      <c r="AH929" s="53"/>
      <c r="AI929" s="51"/>
      <c r="AJ929" s="372"/>
      <c r="AK929" s="284">
        <f t="shared" si="317"/>
        <v>0</v>
      </c>
      <c r="AL929" s="164" t="b">
        <f t="shared" si="327"/>
        <v>1</v>
      </c>
      <c r="AM929" s="328">
        <f t="shared" si="334"/>
        <v>0</v>
      </c>
      <c r="AN929" s="200"/>
      <c r="AO929" s="200"/>
      <c r="AP929" s="200"/>
      <c r="AQ929" s="200"/>
      <c r="AR929" s="200"/>
      <c r="AS929" s="200"/>
      <c r="AU929" s="41"/>
      <c r="AV929" s="42"/>
      <c r="AW929" s="96">
        <f t="shared" si="344"/>
        <v>0</v>
      </c>
      <c r="AX929" s="118">
        <f t="shared" si="335"/>
        <v>0</v>
      </c>
      <c r="AY929" s="152" t="b">
        <f t="shared" si="343"/>
        <v>1</v>
      </c>
    </row>
    <row r="930" spans="1:51" s="54" customFormat="1">
      <c r="A930" s="50"/>
      <c r="B930" s="60"/>
      <c r="C930" s="61"/>
      <c r="D930" s="61"/>
      <c r="E930" s="62"/>
      <c r="F930" s="63"/>
      <c r="G930" s="52"/>
      <c r="H930" s="52"/>
      <c r="I930" s="53"/>
      <c r="J930" s="53"/>
      <c r="K930" s="53"/>
      <c r="L930" s="53"/>
      <c r="M930" s="53"/>
      <c r="N930" s="53"/>
      <c r="O930" s="53"/>
      <c r="P930" s="53"/>
      <c r="Q930" s="53"/>
      <c r="R930" s="53"/>
      <c r="S930" s="53"/>
      <c r="T930" s="53"/>
      <c r="U930" s="53"/>
      <c r="V930" s="53"/>
      <c r="W930" s="53"/>
      <c r="X930" s="53"/>
      <c r="Y930" s="53"/>
      <c r="Z930" s="53"/>
      <c r="AA930" s="53"/>
      <c r="AB930" s="53"/>
      <c r="AC930" s="53"/>
      <c r="AD930" s="53"/>
      <c r="AE930" s="53"/>
      <c r="AF930" s="53"/>
      <c r="AG930" s="53"/>
      <c r="AH930" s="53"/>
      <c r="AI930" s="51"/>
      <c r="AJ930" s="372"/>
      <c r="AK930" s="284">
        <f t="shared" si="317"/>
        <v>0</v>
      </c>
      <c r="AL930" s="164" t="b">
        <f t="shared" si="327"/>
        <v>1</v>
      </c>
      <c r="AM930" s="328">
        <f t="shared" si="334"/>
        <v>0</v>
      </c>
      <c r="AN930" s="200"/>
      <c r="AO930" s="200"/>
      <c r="AP930" s="200"/>
      <c r="AQ930" s="200"/>
      <c r="AR930" s="200"/>
      <c r="AS930" s="200"/>
      <c r="AU930" s="41"/>
      <c r="AV930" s="42"/>
      <c r="AW930" s="96">
        <f t="shared" si="344"/>
        <v>0</v>
      </c>
      <c r="AX930" s="118">
        <f t="shared" si="335"/>
        <v>0</v>
      </c>
      <c r="AY930" s="152" t="b">
        <f t="shared" si="343"/>
        <v>1</v>
      </c>
    </row>
    <row r="931" spans="1:51" s="54" customFormat="1">
      <c r="A931" s="50"/>
      <c r="B931" s="60"/>
      <c r="C931" s="61"/>
      <c r="D931" s="61"/>
      <c r="E931" s="62"/>
      <c r="F931" s="63"/>
      <c r="G931" s="52"/>
      <c r="H931" s="52"/>
      <c r="I931" s="53"/>
      <c r="J931" s="53"/>
      <c r="K931" s="53"/>
      <c r="L931" s="53"/>
      <c r="M931" s="53"/>
      <c r="N931" s="53"/>
      <c r="O931" s="53"/>
      <c r="P931" s="53"/>
      <c r="Q931" s="53"/>
      <c r="R931" s="53"/>
      <c r="S931" s="53"/>
      <c r="T931" s="53"/>
      <c r="U931" s="53"/>
      <c r="V931" s="53"/>
      <c r="W931" s="53"/>
      <c r="X931" s="53"/>
      <c r="Y931" s="53"/>
      <c r="Z931" s="53"/>
      <c r="AA931" s="53"/>
      <c r="AB931" s="53"/>
      <c r="AC931" s="53"/>
      <c r="AD931" s="53"/>
      <c r="AE931" s="53"/>
      <c r="AF931" s="53"/>
      <c r="AG931" s="53"/>
      <c r="AH931" s="53"/>
      <c r="AI931" s="51"/>
      <c r="AJ931" s="372"/>
      <c r="AK931" s="284">
        <f t="shared" si="317"/>
        <v>0</v>
      </c>
      <c r="AL931" s="164" t="b">
        <f t="shared" si="327"/>
        <v>1</v>
      </c>
      <c r="AM931" s="328">
        <f t="shared" si="334"/>
        <v>0</v>
      </c>
      <c r="AN931" s="200"/>
      <c r="AO931" s="200"/>
      <c r="AP931" s="200"/>
      <c r="AQ931" s="200"/>
      <c r="AR931" s="200"/>
      <c r="AS931" s="200"/>
      <c r="AU931" s="41"/>
      <c r="AV931" s="42"/>
      <c r="AW931" s="96">
        <f t="shared" si="344"/>
        <v>0</v>
      </c>
      <c r="AX931" s="118">
        <f t="shared" si="335"/>
        <v>0</v>
      </c>
      <c r="AY931" s="152" t="b">
        <f t="shared" si="343"/>
        <v>1</v>
      </c>
    </row>
    <row r="932" spans="1:51" s="54" customFormat="1">
      <c r="A932" s="50"/>
      <c r="B932" s="60"/>
      <c r="C932" s="61"/>
      <c r="D932" s="61"/>
      <c r="E932" s="62"/>
      <c r="F932" s="63"/>
      <c r="G932" s="52"/>
      <c r="H932" s="52"/>
      <c r="I932" s="53"/>
      <c r="J932" s="53"/>
      <c r="K932" s="53"/>
      <c r="L932" s="53"/>
      <c r="M932" s="53"/>
      <c r="N932" s="53"/>
      <c r="O932" s="53"/>
      <c r="P932" s="53"/>
      <c r="Q932" s="53"/>
      <c r="R932" s="53"/>
      <c r="S932" s="53"/>
      <c r="T932" s="53"/>
      <c r="U932" s="53"/>
      <c r="V932" s="53"/>
      <c r="W932" s="53"/>
      <c r="X932" s="53"/>
      <c r="Y932" s="53"/>
      <c r="Z932" s="53"/>
      <c r="AA932" s="53"/>
      <c r="AB932" s="53"/>
      <c r="AC932" s="53"/>
      <c r="AD932" s="53"/>
      <c r="AE932" s="53"/>
      <c r="AF932" s="53"/>
      <c r="AG932" s="53"/>
      <c r="AH932" s="53"/>
      <c r="AI932" s="51"/>
      <c r="AJ932" s="372"/>
      <c r="AK932" s="284">
        <f t="shared" si="317"/>
        <v>0</v>
      </c>
      <c r="AL932" s="164" t="b">
        <f t="shared" ref="AL932:AL972" si="345">AK932=G932</f>
        <v>1</v>
      </c>
      <c r="AM932" s="328">
        <f t="shared" si="334"/>
        <v>0</v>
      </c>
      <c r="AN932" s="200"/>
      <c r="AO932" s="200"/>
      <c r="AP932" s="200"/>
      <c r="AQ932" s="200"/>
      <c r="AR932" s="200"/>
      <c r="AS932" s="200"/>
      <c r="AU932" s="41"/>
      <c r="AV932" s="42"/>
      <c r="AW932" s="96">
        <f t="shared" si="344"/>
        <v>0</v>
      </c>
      <c r="AX932" s="118">
        <f t="shared" si="335"/>
        <v>0</v>
      </c>
      <c r="AY932" s="152" t="b">
        <f t="shared" si="343"/>
        <v>1</v>
      </c>
    </row>
    <row r="933" spans="1:51" s="54" customFormat="1">
      <c r="A933" s="50"/>
      <c r="B933" s="60"/>
      <c r="C933" s="61"/>
      <c r="D933" s="61"/>
      <c r="E933" s="62"/>
      <c r="F933" s="63"/>
      <c r="G933" s="52"/>
      <c r="H933" s="52"/>
      <c r="I933" s="53"/>
      <c r="J933" s="53"/>
      <c r="K933" s="53"/>
      <c r="L933" s="53"/>
      <c r="M933" s="53"/>
      <c r="N933" s="53"/>
      <c r="O933" s="53"/>
      <c r="P933" s="53"/>
      <c r="Q933" s="53"/>
      <c r="R933" s="53"/>
      <c r="S933" s="53"/>
      <c r="T933" s="53"/>
      <c r="U933" s="53"/>
      <c r="V933" s="53"/>
      <c r="W933" s="53"/>
      <c r="X933" s="53"/>
      <c r="Y933" s="53"/>
      <c r="Z933" s="53"/>
      <c r="AA933" s="53"/>
      <c r="AB933" s="53"/>
      <c r="AC933" s="53"/>
      <c r="AD933" s="53"/>
      <c r="AE933" s="53"/>
      <c r="AF933" s="53"/>
      <c r="AG933" s="53"/>
      <c r="AH933" s="53"/>
      <c r="AI933" s="51"/>
      <c r="AJ933" s="372"/>
      <c r="AK933" s="284">
        <f t="shared" si="317"/>
        <v>0</v>
      </c>
      <c r="AL933" s="164" t="b">
        <f t="shared" si="345"/>
        <v>1</v>
      </c>
      <c r="AM933" s="328">
        <f t="shared" si="334"/>
        <v>0</v>
      </c>
      <c r="AN933" s="200"/>
      <c r="AO933" s="200"/>
      <c r="AP933" s="200"/>
      <c r="AQ933" s="200"/>
      <c r="AR933" s="200"/>
      <c r="AS933" s="200"/>
      <c r="AU933" s="41"/>
      <c r="AV933" s="42"/>
      <c r="AW933" s="96">
        <f t="shared" si="344"/>
        <v>0</v>
      </c>
      <c r="AX933" s="118">
        <f t="shared" si="335"/>
        <v>0</v>
      </c>
      <c r="AY933" s="152" t="b">
        <f t="shared" si="343"/>
        <v>1</v>
      </c>
    </row>
    <row r="934" spans="1:51" s="54" customFormat="1">
      <c r="A934" s="50"/>
      <c r="B934" s="60"/>
      <c r="C934" s="61"/>
      <c r="D934" s="61"/>
      <c r="E934" s="62"/>
      <c r="F934" s="63"/>
      <c r="G934" s="52"/>
      <c r="H934" s="52"/>
      <c r="I934" s="53"/>
      <c r="J934" s="53"/>
      <c r="K934" s="53"/>
      <c r="L934" s="53"/>
      <c r="M934" s="53"/>
      <c r="N934" s="53"/>
      <c r="O934" s="53"/>
      <c r="P934" s="53"/>
      <c r="Q934" s="53"/>
      <c r="R934" s="53"/>
      <c r="S934" s="53"/>
      <c r="T934" s="53"/>
      <c r="U934" s="53"/>
      <c r="V934" s="53"/>
      <c r="W934" s="53"/>
      <c r="X934" s="53"/>
      <c r="Y934" s="53"/>
      <c r="Z934" s="53"/>
      <c r="AA934" s="53"/>
      <c r="AB934" s="53"/>
      <c r="AC934" s="53"/>
      <c r="AD934" s="53"/>
      <c r="AE934" s="53"/>
      <c r="AF934" s="53"/>
      <c r="AG934" s="53"/>
      <c r="AH934" s="53"/>
      <c r="AI934" s="51"/>
      <c r="AJ934" s="372"/>
      <c r="AK934" s="284">
        <f t="shared" si="317"/>
        <v>0</v>
      </c>
      <c r="AL934" s="164" t="b">
        <f t="shared" si="345"/>
        <v>1</v>
      </c>
      <c r="AM934" s="328">
        <f t="shared" si="334"/>
        <v>0</v>
      </c>
      <c r="AN934" s="200"/>
      <c r="AO934" s="200"/>
      <c r="AP934" s="200"/>
      <c r="AQ934" s="200"/>
      <c r="AR934" s="200"/>
      <c r="AS934" s="200"/>
      <c r="AU934" s="41"/>
      <c r="AV934" s="42"/>
      <c r="AW934" s="96">
        <f t="shared" si="344"/>
        <v>0</v>
      </c>
      <c r="AX934" s="118">
        <f t="shared" si="335"/>
        <v>0</v>
      </c>
      <c r="AY934" s="152" t="b">
        <f t="shared" si="343"/>
        <v>1</v>
      </c>
    </row>
    <row r="935" spans="1:51" s="54" customFormat="1">
      <c r="A935" s="50"/>
      <c r="B935" s="60"/>
      <c r="C935" s="61"/>
      <c r="D935" s="61"/>
      <c r="E935" s="62"/>
      <c r="F935" s="63"/>
      <c r="G935" s="52"/>
      <c r="H935" s="52"/>
      <c r="I935" s="53"/>
      <c r="J935" s="53"/>
      <c r="K935" s="53"/>
      <c r="L935" s="53"/>
      <c r="M935" s="53"/>
      <c r="N935" s="53"/>
      <c r="O935" s="53"/>
      <c r="P935" s="53"/>
      <c r="Q935" s="53"/>
      <c r="R935" s="53"/>
      <c r="S935" s="53"/>
      <c r="T935" s="53"/>
      <c r="U935" s="53"/>
      <c r="V935" s="53"/>
      <c r="W935" s="53"/>
      <c r="X935" s="53"/>
      <c r="Y935" s="53"/>
      <c r="Z935" s="53"/>
      <c r="AA935" s="53"/>
      <c r="AB935" s="53"/>
      <c r="AC935" s="53"/>
      <c r="AD935" s="53"/>
      <c r="AE935" s="53"/>
      <c r="AF935" s="53"/>
      <c r="AG935" s="53"/>
      <c r="AH935" s="53"/>
      <c r="AI935" s="51"/>
      <c r="AJ935" s="372"/>
      <c r="AK935" s="284">
        <f t="shared" si="317"/>
        <v>0</v>
      </c>
      <c r="AL935" s="164" t="b">
        <f t="shared" si="345"/>
        <v>1</v>
      </c>
      <c r="AM935" s="328">
        <f t="shared" si="334"/>
        <v>0</v>
      </c>
      <c r="AN935" s="200"/>
      <c r="AO935" s="200"/>
      <c r="AP935" s="200"/>
      <c r="AQ935" s="200"/>
      <c r="AR935" s="200"/>
      <c r="AS935" s="200"/>
      <c r="AU935" s="41"/>
      <c r="AV935" s="42"/>
      <c r="AW935" s="96">
        <f t="shared" si="344"/>
        <v>0</v>
      </c>
      <c r="AX935" s="118">
        <f t="shared" si="335"/>
        <v>0</v>
      </c>
      <c r="AY935" s="152" t="b">
        <f t="shared" si="343"/>
        <v>1</v>
      </c>
    </row>
    <row r="936" spans="1:51" s="54" customFormat="1">
      <c r="A936" s="50"/>
      <c r="B936" s="60"/>
      <c r="C936" s="61"/>
      <c r="D936" s="61"/>
      <c r="E936" s="62"/>
      <c r="F936" s="63"/>
      <c r="G936" s="52"/>
      <c r="H936" s="52"/>
      <c r="I936" s="53"/>
      <c r="J936" s="53"/>
      <c r="K936" s="53"/>
      <c r="L936" s="53"/>
      <c r="M936" s="53"/>
      <c r="N936" s="53"/>
      <c r="O936" s="53"/>
      <c r="P936" s="53"/>
      <c r="Q936" s="53"/>
      <c r="R936" s="53"/>
      <c r="S936" s="53"/>
      <c r="T936" s="53"/>
      <c r="U936" s="53"/>
      <c r="V936" s="53"/>
      <c r="W936" s="53"/>
      <c r="X936" s="53"/>
      <c r="Y936" s="53"/>
      <c r="Z936" s="53"/>
      <c r="AA936" s="53"/>
      <c r="AB936" s="53"/>
      <c r="AC936" s="53"/>
      <c r="AD936" s="53"/>
      <c r="AE936" s="53"/>
      <c r="AF936" s="53"/>
      <c r="AG936" s="53"/>
      <c r="AH936" s="53"/>
      <c r="AI936" s="51"/>
      <c r="AJ936" s="372"/>
      <c r="AK936" s="284">
        <f t="shared" si="317"/>
        <v>0</v>
      </c>
      <c r="AL936" s="164" t="b">
        <f t="shared" si="345"/>
        <v>1</v>
      </c>
      <c r="AM936" s="328">
        <f t="shared" si="334"/>
        <v>0</v>
      </c>
      <c r="AN936" s="200"/>
      <c r="AO936" s="200"/>
      <c r="AP936" s="200"/>
      <c r="AQ936" s="200"/>
      <c r="AR936" s="200"/>
      <c r="AS936" s="200"/>
      <c r="AU936" s="41"/>
      <c r="AV936" s="42"/>
      <c r="AW936" s="96">
        <f t="shared" si="344"/>
        <v>0</v>
      </c>
      <c r="AX936" s="118">
        <f t="shared" si="335"/>
        <v>0</v>
      </c>
      <c r="AY936" s="152" t="b">
        <f t="shared" si="343"/>
        <v>1</v>
      </c>
    </row>
    <row r="937" spans="1:51" s="54" customFormat="1">
      <c r="A937" s="50"/>
      <c r="B937" s="60"/>
      <c r="C937" s="61"/>
      <c r="D937" s="61"/>
      <c r="E937" s="62"/>
      <c r="F937" s="63"/>
      <c r="G937" s="52"/>
      <c r="H937" s="52"/>
      <c r="I937" s="53"/>
      <c r="J937" s="53"/>
      <c r="K937" s="53"/>
      <c r="L937" s="53"/>
      <c r="M937" s="53"/>
      <c r="N937" s="53"/>
      <c r="O937" s="53"/>
      <c r="P937" s="53"/>
      <c r="Q937" s="53"/>
      <c r="R937" s="53"/>
      <c r="S937" s="53"/>
      <c r="T937" s="53"/>
      <c r="U937" s="53"/>
      <c r="V937" s="53"/>
      <c r="W937" s="53"/>
      <c r="X937" s="53"/>
      <c r="Y937" s="53"/>
      <c r="Z937" s="53"/>
      <c r="AA937" s="53"/>
      <c r="AB937" s="53"/>
      <c r="AC937" s="53"/>
      <c r="AD937" s="53"/>
      <c r="AE937" s="53"/>
      <c r="AF937" s="53"/>
      <c r="AG937" s="53"/>
      <c r="AH937" s="53"/>
      <c r="AI937" s="51"/>
      <c r="AJ937" s="372"/>
      <c r="AK937" s="284">
        <f t="shared" si="317"/>
        <v>0</v>
      </c>
      <c r="AL937" s="164" t="b">
        <f t="shared" si="345"/>
        <v>1</v>
      </c>
      <c r="AM937" s="328">
        <f t="shared" si="334"/>
        <v>0</v>
      </c>
      <c r="AN937" s="200"/>
      <c r="AO937" s="200"/>
      <c r="AP937" s="200"/>
      <c r="AQ937" s="200"/>
      <c r="AR937" s="200"/>
      <c r="AS937" s="200"/>
      <c r="AU937" s="41"/>
      <c r="AV937" s="42"/>
      <c r="AW937" s="96">
        <f t="shared" si="344"/>
        <v>0</v>
      </c>
      <c r="AX937" s="118">
        <f t="shared" si="335"/>
        <v>0</v>
      </c>
      <c r="AY937" s="152" t="b">
        <f t="shared" si="343"/>
        <v>1</v>
      </c>
    </row>
    <row r="938" spans="1:51" s="54" customFormat="1">
      <c r="A938" s="50"/>
      <c r="B938" s="60"/>
      <c r="C938" s="61"/>
      <c r="D938" s="61"/>
      <c r="E938" s="62"/>
      <c r="F938" s="63"/>
      <c r="G938" s="52"/>
      <c r="H938" s="52"/>
      <c r="I938" s="53"/>
      <c r="J938" s="53"/>
      <c r="K938" s="53"/>
      <c r="L938" s="53"/>
      <c r="M938" s="53"/>
      <c r="N938" s="53"/>
      <c r="O938" s="53"/>
      <c r="P938" s="53"/>
      <c r="Q938" s="53"/>
      <c r="R938" s="53"/>
      <c r="S938" s="53"/>
      <c r="T938" s="53"/>
      <c r="U938" s="53"/>
      <c r="V938" s="53"/>
      <c r="W938" s="53"/>
      <c r="X938" s="53"/>
      <c r="Y938" s="53"/>
      <c r="Z938" s="53"/>
      <c r="AA938" s="53"/>
      <c r="AB938" s="53"/>
      <c r="AC938" s="53"/>
      <c r="AD938" s="53"/>
      <c r="AE938" s="53"/>
      <c r="AF938" s="53"/>
      <c r="AG938" s="53"/>
      <c r="AH938" s="53"/>
      <c r="AI938" s="51"/>
      <c r="AJ938" s="372"/>
      <c r="AK938" s="284">
        <f t="shared" si="317"/>
        <v>0</v>
      </c>
      <c r="AL938" s="164" t="b">
        <f t="shared" si="345"/>
        <v>1</v>
      </c>
      <c r="AM938" s="328">
        <f t="shared" si="334"/>
        <v>0</v>
      </c>
      <c r="AN938" s="200"/>
      <c r="AO938" s="200"/>
      <c r="AP938" s="200"/>
      <c r="AQ938" s="200"/>
      <c r="AR938" s="200"/>
      <c r="AS938" s="200"/>
      <c r="AU938" s="41"/>
      <c r="AV938" s="42"/>
      <c r="AW938" s="96">
        <f t="shared" si="344"/>
        <v>0</v>
      </c>
      <c r="AX938" s="118">
        <f t="shared" si="335"/>
        <v>0</v>
      </c>
      <c r="AY938" s="152" t="b">
        <f t="shared" si="343"/>
        <v>1</v>
      </c>
    </row>
    <row r="939" spans="1:51" s="54" customFormat="1">
      <c r="A939" s="50"/>
      <c r="B939" s="60"/>
      <c r="C939" s="61"/>
      <c r="D939" s="61"/>
      <c r="E939" s="62"/>
      <c r="F939" s="63"/>
      <c r="G939" s="52"/>
      <c r="H939" s="52"/>
      <c r="I939" s="53"/>
      <c r="J939" s="53"/>
      <c r="K939" s="53"/>
      <c r="L939" s="53"/>
      <c r="M939" s="53"/>
      <c r="N939" s="53"/>
      <c r="O939" s="53"/>
      <c r="P939" s="53"/>
      <c r="Q939" s="53"/>
      <c r="R939" s="53"/>
      <c r="S939" s="53"/>
      <c r="T939" s="53"/>
      <c r="U939" s="53"/>
      <c r="V939" s="53"/>
      <c r="W939" s="53"/>
      <c r="X939" s="53"/>
      <c r="Y939" s="53"/>
      <c r="Z939" s="53"/>
      <c r="AA939" s="53"/>
      <c r="AB939" s="53"/>
      <c r="AC939" s="53"/>
      <c r="AD939" s="53"/>
      <c r="AE939" s="53"/>
      <c r="AF939" s="53"/>
      <c r="AG939" s="53"/>
      <c r="AH939" s="53"/>
      <c r="AI939" s="51"/>
      <c r="AJ939" s="372"/>
      <c r="AK939" s="284">
        <f t="shared" si="317"/>
        <v>0</v>
      </c>
      <c r="AL939" s="164" t="b">
        <f t="shared" si="345"/>
        <v>1</v>
      </c>
      <c r="AM939" s="328">
        <f t="shared" si="334"/>
        <v>0</v>
      </c>
      <c r="AN939" s="200"/>
      <c r="AO939" s="200"/>
      <c r="AP939" s="200"/>
      <c r="AQ939" s="200"/>
      <c r="AR939" s="200"/>
      <c r="AS939" s="200"/>
      <c r="AU939" s="41"/>
      <c r="AV939" s="42"/>
      <c r="AW939" s="96">
        <f t="shared" si="344"/>
        <v>0</v>
      </c>
      <c r="AX939" s="118">
        <f t="shared" si="335"/>
        <v>0</v>
      </c>
      <c r="AY939" s="152" t="b">
        <f t="shared" si="343"/>
        <v>1</v>
      </c>
    </row>
    <row r="940" spans="1:51" s="54" customFormat="1">
      <c r="A940" s="50"/>
      <c r="B940" s="60"/>
      <c r="C940" s="61"/>
      <c r="D940" s="61"/>
      <c r="E940" s="62"/>
      <c r="F940" s="63"/>
      <c r="G940" s="52"/>
      <c r="H940" s="52"/>
      <c r="I940" s="53"/>
      <c r="J940" s="53"/>
      <c r="K940" s="53"/>
      <c r="L940" s="53"/>
      <c r="M940" s="53"/>
      <c r="N940" s="53"/>
      <c r="O940" s="53"/>
      <c r="P940" s="53"/>
      <c r="Q940" s="53"/>
      <c r="R940" s="53"/>
      <c r="S940" s="53"/>
      <c r="T940" s="53"/>
      <c r="U940" s="53"/>
      <c r="V940" s="53"/>
      <c r="W940" s="53"/>
      <c r="X940" s="53"/>
      <c r="Y940" s="53"/>
      <c r="Z940" s="53"/>
      <c r="AA940" s="53"/>
      <c r="AB940" s="53"/>
      <c r="AC940" s="53"/>
      <c r="AD940" s="53"/>
      <c r="AE940" s="53"/>
      <c r="AF940" s="53"/>
      <c r="AG940" s="53"/>
      <c r="AH940" s="53"/>
      <c r="AI940" s="51"/>
      <c r="AJ940" s="372"/>
      <c r="AK940" s="284">
        <f t="shared" si="317"/>
        <v>0</v>
      </c>
      <c r="AL940" s="164" t="b">
        <f t="shared" si="345"/>
        <v>1</v>
      </c>
      <c r="AM940" s="328">
        <f t="shared" si="334"/>
        <v>0</v>
      </c>
      <c r="AN940" s="200"/>
      <c r="AO940" s="200"/>
      <c r="AP940" s="200"/>
      <c r="AQ940" s="200"/>
      <c r="AR940" s="200"/>
      <c r="AS940" s="200"/>
      <c r="AU940" s="41"/>
      <c r="AV940" s="42"/>
      <c r="AW940" s="96">
        <f t="shared" si="344"/>
        <v>0</v>
      </c>
      <c r="AX940" s="118">
        <f t="shared" si="335"/>
        <v>0</v>
      </c>
      <c r="AY940" s="152" t="b">
        <f t="shared" si="343"/>
        <v>1</v>
      </c>
    </row>
    <row r="941" spans="1:51" s="54" customFormat="1">
      <c r="A941" s="50"/>
      <c r="B941" s="60"/>
      <c r="C941" s="61"/>
      <c r="D941" s="61"/>
      <c r="E941" s="62"/>
      <c r="F941" s="63"/>
      <c r="G941" s="52"/>
      <c r="H941" s="52"/>
      <c r="I941" s="53"/>
      <c r="J941" s="53"/>
      <c r="K941" s="53"/>
      <c r="L941" s="53"/>
      <c r="M941" s="53"/>
      <c r="N941" s="53"/>
      <c r="O941" s="53"/>
      <c r="P941" s="53"/>
      <c r="Q941" s="53"/>
      <c r="R941" s="53"/>
      <c r="S941" s="53"/>
      <c r="T941" s="53"/>
      <c r="U941" s="53"/>
      <c r="V941" s="53"/>
      <c r="W941" s="53"/>
      <c r="X941" s="53"/>
      <c r="Y941" s="53"/>
      <c r="Z941" s="53"/>
      <c r="AA941" s="53"/>
      <c r="AB941" s="53"/>
      <c r="AC941" s="53"/>
      <c r="AD941" s="53"/>
      <c r="AE941" s="53"/>
      <c r="AF941" s="53"/>
      <c r="AG941" s="53"/>
      <c r="AH941" s="53"/>
      <c r="AI941" s="51"/>
      <c r="AJ941" s="372"/>
      <c r="AK941" s="284">
        <f t="shared" si="317"/>
        <v>0</v>
      </c>
      <c r="AL941" s="164" t="b">
        <f t="shared" si="345"/>
        <v>1</v>
      </c>
      <c r="AM941" s="328">
        <f t="shared" si="334"/>
        <v>0</v>
      </c>
      <c r="AN941" s="200"/>
      <c r="AO941" s="200"/>
      <c r="AP941" s="200"/>
      <c r="AQ941" s="200"/>
      <c r="AR941" s="200"/>
      <c r="AS941" s="200"/>
      <c r="AU941" s="41"/>
      <c r="AV941" s="42"/>
      <c r="AW941" s="96">
        <f t="shared" si="344"/>
        <v>0</v>
      </c>
      <c r="AX941" s="118">
        <f t="shared" si="335"/>
        <v>0</v>
      </c>
      <c r="AY941" s="152" t="b">
        <f t="shared" si="343"/>
        <v>1</v>
      </c>
    </row>
    <row r="942" spans="1:51" s="54" customFormat="1">
      <c r="A942" s="50"/>
      <c r="B942" s="60"/>
      <c r="C942" s="187"/>
      <c r="D942" s="187"/>
      <c r="E942" s="188"/>
      <c r="F942" s="63"/>
      <c r="G942" s="52"/>
      <c r="H942" s="52"/>
      <c r="I942" s="53"/>
      <c r="J942" s="53"/>
      <c r="K942" s="53"/>
      <c r="L942" s="53"/>
      <c r="M942" s="53"/>
      <c r="N942" s="53"/>
      <c r="O942" s="53"/>
      <c r="P942" s="53"/>
      <c r="Q942" s="53"/>
      <c r="R942" s="53"/>
      <c r="S942" s="53"/>
      <c r="T942" s="53"/>
      <c r="U942" s="53"/>
      <c r="V942" s="53"/>
      <c r="W942" s="53"/>
      <c r="X942" s="53"/>
      <c r="Y942" s="53"/>
      <c r="Z942" s="53"/>
      <c r="AA942" s="53"/>
      <c r="AB942" s="53"/>
      <c r="AC942" s="53"/>
      <c r="AD942" s="53"/>
      <c r="AE942" s="53"/>
      <c r="AF942" s="53"/>
      <c r="AG942" s="53"/>
      <c r="AH942" s="53"/>
      <c r="AI942" s="51"/>
      <c r="AJ942" s="372"/>
      <c r="AK942" s="284">
        <f t="shared" si="317"/>
        <v>0</v>
      </c>
      <c r="AL942" s="164" t="b">
        <f t="shared" si="345"/>
        <v>1</v>
      </c>
      <c r="AM942" s="328">
        <f t="shared" si="334"/>
        <v>0</v>
      </c>
      <c r="AN942" s="200"/>
      <c r="AO942" s="200"/>
      <c r="AP942" s="200"/>
      <c r="AQ942" s="200"/>
      <c r="AR942" s="200"/>
      <c r="AS942" s="200"/>
      <c r="AU942" s="41"/>
      <c r="AV942" s="42"/>
      <c r="AW942" s="96">
        <f t="shared" si="344"/>
        <v>0</v>
      </c>
      <c r="AX942" s="118">
        <f t="shared" si="335"/>
        <v>0</v>
      </c>
      <c r="AY942" s="152" t="b">
        <f t="shared" si="343"/>
        <v>1</v>
      </c>
    </row>
    <row r="943" spans="1:51" s="54" customFormat="1">
      <c r="A943" s="189"/>
      <c r="B943" s="190"/>
      <c r="C943" s="190"/>
      <c r="D943" s="190"/>
      <c r="E943" s="190"/>
      <c r="F943" s="191"/>
      <c r="G943" s="192"/>
      <c r="H943" s="192"/>
      <c r="I943" s="193"/>
      <c r="J943" s="193"/>
      <c r="K943" s="193"/>
      <c r="L943" s="193"/>
      <c r="M943" s="193"/>
      <c r="N943" s="193"/>
      <c r="O943" s="193"/>
      <c r="P943" s="193"/>
      <c r="Q943" s="193"/>
      <c r="R943" s="193"/>
      <c r="S943" s="193"/>
      <c r="T943" s="193"/>
      <c r="U943" s="193"/>
      <c r="V943" s="193"/>
      <c r="W943" s="193"/>
      <c r="X943" s="193"/>
      <c r="Y943" s="193"/>
      <c r="Z943" s="193"/>
      <c r="AA943" s="193"/>
      <c r="AB943" s="193"/>
      <c r="AC943" s="193"/>
      <c r="AD943" s="193"/>
      <c r="AE943" s="193"/>
      <c r="AF943" s="193"/>
      <c r="AG943" s="193"/>
      <c r="AH943" s="193"/>
      <c r="AI943" s="194"/>
      <c r="AJ943" s="372"/>
      <c r="AK943" s="284">
        <f t="shared" si="317"/>
        <v>0</v>
      </c>
      <c r="AL943" s="164" t="b">
        <f t="shared" si="345"/>
        <v>1</v>
      </c>
      <c r="AM943" s="328">
        <f t="shared" si="334"/>
        <v>0</v>
      </c>
      <c r="AN943" s="200"/>
      <c r="AO943" s="200"/>
      <c r="AP943" s="200"/>
      <c r="AQ943" s="200"/>
      <c r="AR943" s="200"/>
      <c r="AS943" s="200"/>
      <c r="AU943" s="41"/>
      <c r="AV943" s="42"/>
      <c r="AW943" s="96">
        <f t="shared" si="344"/>
        <v>0</v>
      </c>
      <c r="AX943" s="118">
        <f t="shared" si="335"/>
        <v>0</v>
      </c>
      <c r="AY943" s="152" t="b">
        <f t="shared" si="343"/>
        <v>1</v>
      </c>
    </row>
    <row r="944" spans="1:51" s="54" customFormat="1">
      <c r="A944" s="195"/>
      <c r="B944" s="196"/>
      <c r="C944" s="196"/>
      <c r="D944" s="196"/>
      <c r="E944" s="196"/>
      <c r="F944" s="197"/>
      <c r="G944" s="198"/>
      <c r="H944" s="198"/>
      <c r="I944" s="199"/>
      <c r="J944" s="199"/>
      <c r="K944" s="199"/>
      <c r="L944" s="199"/>
      <c r="M944" s="199"/>
      <c r="N944" s="199"/>
      <c r="O944" s="199"/>
      <c r="P944" s="199"/>
      <c r="Q944" s="199"/>
      <c r="R944" s="199"/>
      <c r="S944" s="199"/>
      <c r="T944" s="199"/>
      <c r="U944" s="199"/>
      <c r="V944" s="199"/>
      <c r="W944" s="199"/>
      <c r="X944" s="199"/>
      <c r="Y944" s="199"/>
      <c r="Z944" s="199"/>
      <c r="AA944" s="199"/>
      <c r="AB944" s="199"/>
      <c r="AC944" s="199"/>
      <c r="AD944" s="199"/>
      <c r="AE944" s="199"/>
      <c r="AF944" s="199"/>
      <c r="AG944" s="199"/>
      <c r="AH944" s="199"/>
      <c r="AI944" s="200"/>
      <c r="AJ944" s="372"/>
      <c r="AK944" s="284">
        <f t="shared" si="317"/>
        <v>0</v>
      </c>
      <c r="AL944" s="164" t="b">
        <f t="shared" si="345"/>
        <v>1</v>
      </c>
      <c r="AM944" s="328">
        <f t="shared" si="334"/>
        <v>0</v>
      </c>
      <c r="AN944" s="200"/>
      <c r="AO944" s="200"/>
      <c r="AP944" s="200"/>
      <c r="AQ944" s="200"/>
      <c r="AR944" s="200"/>
      <c r="AS944" s="200"/>
      <c r="AU944" s="41"/>
      <c r="AV944" s="42"/>
      <c r="AW944" s="96">
        <f t="shared" si="344"/>
        <v>0</v>
      </c>
      <c r="AX944" s="118">
        <f t="shared" si="335"/>
        <v>0</v>
      </c>
      <c r="AY944" s="152" t="b">
        <f t="shared" si="343"/>
        <v>1</v>
      </c>
    </row>
    <row r="945" spans="1:51" s="54" customFormat="1">
      <c r="A945" s="195"/>
      <c r="B945" s="196"/>
      <c r="C945" s="196"/>
      <c r="D945" s="196"/>
      <c r="E945" s="196"/>
      <c r="F945" s="197"/>
      <c r="G945" s="198"/>
      <c r="H945" s="198"/>
      <c r="I945" s="199"/>
      <c r="J945" s="199"/>
      <c r="K945" s="199"/>
      <c r="L945" s="199"/>
      <c r="M945" s="199"/>
      <c r="N945" s="199"/>
      <c r="O945" s="199"/>
      <c r="P945" s="199"/>
      <c r="Q945" s="199"/>
      <c r="R945" s="199"/>
      <c r="S945" s="199"/>
      <c r="T945" s="199"/>
      <c r="U945" s="199"/>
      <c r="V945" s="199"/>
      <c r="W945" s="199"/>
      <c r="X945" s="199"/>
      <c r="Y945" s="199"/>
      <c r="Z945" s="199"/>
      <c r="AA945" s="199"/>
      <c r="AB945" s="199"/>
      <c r="AC945" s="199"/>
      <c r="AD945" s="199"/>
      <c r="AE945" s="199"/>
      <c r="AF945" s="199"/>
      <c r="AG945" s="199"/>
      <c r="AH945" s="199"/>
      <c r="AI945" s="200"/>
      <c r="AJ945" s="372"/>
      <c r="AK945" s="284">
        <f t="shared" si="317"/>
        <v>0</v>
      </c>
      <c r="AL945" s="164" t="b">
        <f t="shared" si="345"/>
        <v>1</v>
      </c>
      <c r="AM945" s="328">
        <f t="shared" si="334"/>
        <v>0</v>
      </c>
      <c r="AN945" s="200"/>
      <c r="AO945" s="200"/>
      <c r="AP945" s="200"/>
      <c r="AQ945" s="200"/>
      <c r="AR945" s="200"/>
      <c r="AS945" s="200"/>
      <c r="AU945" s="41"/>
      <c r="AV945" s="42"/>
      <c r="AW945" s="96"/>
      <c r="AX945" s="118"/>
      <c r="AY945" s="152"/>
    </row>
    <row r="946" spans="1:51" s="54" customFormat="1">
      <c r="A946" s="195"/>
      <c r="B946" s="196"/>
      <c r="C946" s="196"/>
      <c r="D946" s="196"/>
      <c r="E946" s="196"/>
      <c r="F946" s="197"/>
      <c r="G946" s="198"/>
      <c r="H946" s="198"/>
      <c r="I946" s="199"/>
      <c r="J946" s="199"/>
      <c r="K946" s="199"/>
      <c r="L946" s="199"/>
      <c r="M946" s="199"/>
      <c r="N946" s="199"/>
      <c r="O946" s="199"/>
      <c r="P946" s="199"/>
      <c r="Q946" s="199"/>
      <c r="R946" s="199"/>
      <c r="S946" s="199"/>
      <c r="T946" s="199"/>
      <c r="U946" s="199"/>
      <c r="V946" s="199"/>
      <c r="W946" s="199"/>
      <c r="X946" s="199"/>
      <c r="Y946" s="199"/>
      <c r="Z946" s="199"/>
      <c r="AA946" s="199"/>
      <c r="AB946" s="199"/>
      <c r="AC946" s="199"/>
      <c r="AD946" s="199"/>
      <c r="AE946" s="199"/>
      <c r="AF946" s="199"/>
      <c r="AG946" s="199"/>
      <c r="AH946" s="199"/>
      <c r="AI946" s="200"/>
      <c r="AJ946" s="372"/>
      <c r="AK946" s="284">
        <f t="shared" si="317"/>
        <v>0</v>
      </c>
      <c r="AL946" s="164" t="b">
        <f t="shared" si="345"/>
        <v>1</v>
      </c>
      <c r="AM946" s="328">
        <f t="shared" si="334"/>
        <v>0</v>
      </c>
      <c r="AN946" s="200"/>
      <c r="AO946" s="200"/>
      <c r="AP946" s="200"/>
      <c r="AQ946" s="200"/>
      <c r="AR946" s="200"/>
      <c r="AS946" s="200"/>
      <c r="AU946" s="41"/>
      <c r="AV946" s="42"/>
      <c r="AW946" s="96"/>
      <c r="AX946" s="118"/>
      <c r="AY946" s="152"/>
    </row>
    <row r="947" spans="1:51" s="54" customFormat="1">
      <c r="A947" s="195"/>
      <c r="B947" s="196"/>
      <c r="C947" s="196"/>
      <c r="D947" s="196"/>
      <c r="E947" s="196"/>
      <c r="F947" s="197"/>
      <c r="G947" s="198"/>
      <c r="H947" s="198"/>
      <c r="I947" s="199"/>
      <c r="J947" s="199"/>
      <c r="K947" s="199"/>
      <c r="L947" s="199"/>
      <c r="M947" s="199"/>
      <c r="N947" s="199"/>
      <c r="O947" s="199"/>
      <c r="P947" s="199"/>
      <c r="Q947" s="199"/>
      <c r="R947" s="199"/>
      <c r="S947" s="199"/>
      <c r="T947" s="199"/>
      <c r="U947" s="199"/>
      <c r="V947" s="199"/>
      <c r="W947" s="199"/>
      <c r="X947" s="199"/>
      <c r="Y947" s="199"/>
      <c r="Z947" s="199"/>
      <c r="AA947" s="199"/>
      <c r="AB947" s="199"/>
      <c r="AC947" s="199"/>
      <c r="AD947" s="199"/>
      <c r="AE947" s="199"/>
      <c r="AF947" s="199"/>
      <c r="AG947" s="199"/>
      <c r="AH947" s="199"/>
      <c r="AI947" s="200"/>
      <c r="AJ947" s="372"/>
      <c r="AK947" s="284">
        <f t="shared" ref="AK947:AK975" si="346">H947+K947+N947+Q947+T947+W947+Z947+AC947+AF947</f>
        <v>0</v>
      </c>
      <c r="AL947" s="164" t="b">
        <f t="shared" si="345"/>
        <v>1</v>
      </c>
      <c r="AM947" s="328">
        <f t="shared" si="334"/>
        <v>0</v>
      </c>
      <c r="AN947" s="200"/>
      <c r="AO947" s="200"/>
      <c r="AP947" s="200"/>
      <c r="AQ947" s="200"/>
      <c r="AR947" s="200"/>
      <c r="AS947" s="200"/>
      <c r="AU947" s="41"/>
      <c r="AV947" s="42"/>
      <c r="AW947" s="96"/>
      <c r="AX947" s="118"/>
      <c r="AY947" s="152"/>
    </row>
    <row r="948" spans="1:51" s="54" customFormat="1">
      <c r="A948" s="195"/>
      <c r="B948" s="196"/>
      <c r="C948" s="196"/>
      <c r="D948" s="196"/>
      <c r="E948" s="196"/>
      <c r="F948" s="197"/>
      <c r="G948" s="198"/>
      <c r="H948" s="198"/>
      <c r="I948" s="199"/>
      <c r="J948" s="199"/>
      <c r="K948" s="199"/>
      <c r="L948" s="199"/>
      <c r="M948" s="199"/>
      <c r="N948" s="199"/>
      <c r="O948" s="199"/>
      <c r="P948" s="199"/>
      <c r="Q948" s="199"/>
      <c r="R948" s="199"/>
      <c r="S948" s="199"/>
      <c r="T948" s="199"/>
      <c r="U948" s="199"/>
      <c r="V948" s="199"/>
      <c r="W948" s="199"/>
      <c r="X948" s="199"/>
      <c r="Y948" s="199"/>
      <c r="Z948" s="199"/>
      <c r="AA948" s="199"/>
      <c r="AB948" s="199"/>
      <c r="AC948" s="199"/>
      <c r="AD948" s="199"/>
      <c r="AE948" s="199"/>
      <c r="AF948" s="199"/>
      <c r="AG948" s="199"/>
      <c r="AH948" s="199"/>
      <c r="AI948" s="200"/>
      <c r="AJ948" s="372"/>
      <c r="AK948" s="284">
        <f t="shared" si="346"/>
        <v>0</v>
      </c>
      <c r="AL948" s="164" t="b">
        <f t="shared" si="345"/>
        <v>1</v>
      </c>
      <c r="AM948" s="328">
        <f t="shared" si="334"/>
        <v>0</v>
      </c>
      <c r="AN948" s="200"/>
      <c r="AO948" s="200"/>
      <c r="AP948" s="200"/>
      <c r="AQ948" s="200"/>
      <c r="AR948" s="200"/>
      <c r="AS948" s="200"/>
      <c r="AU948" s="41"/>
      <c r="AV948" s="42"/>
      <c r="AW948" s="96"/>
      <c r="AX948" s="118"/>
      <c r="AY948" s="152"/>
    </row>
    <row r="949" spans="1:51" s="54" customFormat="1">
      <c r="A949" s="195"/>
      <c r="B949" s="196"/>
      <c r="C949" s="196"/>
      <c r="D949" s="196"/>
      <c r="E949" s="196"/>
      <c r="F949" s="197"/>
      <c r="G949" s="198"/>
      <c r="H949" s="198"/>
      <c r="I949" s="199"/>
      <c r="J949" s="199"/>
      <c r="K949" s="199"/>
      <c r="L949" s="199"/>
      <c r="M949" s="199"/>
      <c r="N949" s="199"/>
      <c r="O949" s="199"/>
      <c r="P949" s="199"/>
      <c r="Q949" s="199"/>
      <c r="R949" s="199"/>
      <c r="S949" s="199"/>
      <c r="T949" s="199"/>
      <c r="U949" s="199"/>
      <c r="V949" s="199"/>
      <c r="W949" s="199"/>
      <c r="X949" s="199"/>
      <c r="Y949" s="199"/>
      <c r="Z949" s="199"/>
      <c r="AA949" s="199"/>
      <c r="AB949" s="199"/>
      <c r="AC949" s="199"/>
      <c r="AD949" s="199"/>
      <c r="AE949" s="199"/>
      <c r="AF949" s="199"/>
      <c r="AG949" s="199"/>
      <c r="AH949" s="199"/>
      <c r="AI949" s="200"/>
      <c r="AJ949" s="372"/>
      <c r="AK949" s="284">
        <f t="shared" si="346"/>
        <v>0</v>
      </c>
      <c r="AL949" s="164" t="b">
        <f t="shared" si="345"/>
        <v>1</v>
      </c>
      <c r="AM949" s="328">
        <f t="shared" si="334"/>
        <v>0</v>
      </c>
      <c r="AN949" s="200"/>
      <c r="AO949" s="200"/>
      <c r="AP949" s="200"/>
      <c r="AQ949" s="200"/>
      <c r="AR949" s="200"/>
      <c r="AS949" s="200"/>
      <c r="AU949" s="41"/>
      <c r="AV949" s="42"/>
      <c r="AW949" s="96"/>
      <c r="AX949" s="118"/>
      <c r="AY949" s="152"/>
    </row>
    <row r="950" spans="1:51" s="54" customFormat="1">
      <c r="A950" s="195"/>
      <c r="B950" s="196"/>
      <c r="C950" s="196"/>
      <c r="D950" s="196"/>
      <c r="E950" s="196"/>
      <c r="F950" s="197"/>
      <c r="G950" s="198"/>
      <c r="H950" s="198"/>
      <c r="I950" s="199"/>
      <c r="J950" s="199"/>
      <c r="K950" s="199"/>
      <c r="L950" s="199"/>
      <c r="M950" s="199"/>
      <c r="N950" s="199"/>
      <c r="O950" s="199"/>
      <c r="P950" s="199"/>
      <c r="Q950" s="199"/>
      <c r="R950" s="199"/>
      <c r="S950" s="199"/>
      <c r="T950" s="199"/>
      <c r="U950" s="199"/>
      <c r="V950" s="199"/>
      <c r="W950" s="199"/>
      <c r="X950" s="199"/>
      <c r="Y950" s="199"/>
      <c r="Z950" s="199"/>
      <c r="AA950" s="199"/>
      <c r="AB950" s="199"/>
      <c r="AC950" s="199"/>
      <c r="AD950" s="199"/>
      <c r="AE950" s="199"/>
      <c r="AF950" s="199"/>
      <c r="AG950" s="199"/>
      <c r="AH950" s="199"/>
      <c r="AI950" s="200"/>
      <c r="AJ950" s="372"/>
      <c r="AK950" s="284">
        <f t="shared" si="346"/>
        <v>0</v>
      </c>
      <c r="AL950" s="164" t="b">
        <f t="shared" si="345"/>
        <v>1</v>
      </c>
      <c r="AM950" s="328">
        <f t="shared" si="334"/>
        <v>0</v>
      </c>
      <c r="AN950" s="200"/>
      <c r="AO950" s="200"/>
      <c r="AP950" s="200"/>
      <c r="AQ950" s="200"/>
      <c r="AR950" s="200"/>
      <c r="AS950" s="200"/>
      <c r="AU950" s="41"/>
      <c r="AV950" s="42"/>
      <c r="AW950" s="96">
        <f t="shared" si="344"/>
        <v>0</v>
      </c>
      <c r="AX950" s="118">
        <f t="shared" si="335"/>
        <v>0</v>
      </c>
      <c r="AY950" s="152" t="b">
        <f t="shared" si="343"/>
        <v>1</v>
      </c>
    </row>
    <row r="951" spans="1:51" s="54" customFormat="1">
      <c r="A951" s="195"/>
      <c r="B951" s="196"/>
      <c r="C951" s="196"/>
      <c r="D951" s="196"/>
      <c r="E951" s="196"/>
      <c r="F951" s="197"/>
      <c r="G951" s="198"/>
      <c r="H951" s="198"/>
      <c r="I951" s="199"/>
      <c r="J951" s="199"/>
      <c r="K951" s="199"/>
      <c r="L951" s="199"/>
      <c r="M951" s="199"/>
      <c r="N951" s="199"/>
      <c r="O951" s="199"/>
      <c r="P951" s="199"/>
      <c r="Q951" s="199"/>
      <c r="R951" s="199"/>
      <c r="S951" s="199"/>
      <c r="T951" s="199"/>
      <c r="U951" s="199"/>
      <c r="V951" s="199"/>
      <c r="W951" s="199"/>
      <c r="X951" s="199"/>
      <c r="Y951" s="199"/>
      <c r="Z951" s="199"/>
      <c r="AA951" s="199"/>
      <c r="AB951" s="199"/>
      <c r="AC951" s="199"/>
      <c r="AD951" s="199"/>
      <c r="AE951" s="199"/>
      <c r="AF951" s="199"/>
      <c r="AG951" s="199"/>
      <c r="AH951" s="199"/>
      <c r="AI951" s="200"/>
      <c r="AJ951" s="372"/>
      <c r="AK951" s="284">
        <f t="shared" si="346"/>
        <v>0</v>
      </c>
      <c r="AL951" s="164" t="b">
        <f t="shared" si="345"/>
        <v>1</v>
      </c>
      <c r="AM951" s="328">
        <f t="shared" si="334"/>
        <v>0</v>
      </c>
      <c r="AN951" s="200"/>
      <c r="AO951" s="200"/>
      <c r="AP951" s="200"/>
      <c r="AQ951" s="200"/>
      <c r="AR951" s="200"/>
      <c r="AS951" s="200"/>
      <c r="AU951" s="41"/>
      <c r="AV951" s="42"/>
      <c r="AW951" s="96">
        <f t="shared" si="344"/>
        <v>0</v>
      </c>
      <c r="AX951" s="118">
        <f t="shared" si="335"/>
        <v>0</v>
      </c>
      <c r="AY951" s="152" t="b">
        <f t="shared" si="343"/>
        <v>1</v>
      </c>
    </row>
    <row r="952" spans="1:51" s="54" customFormat="1">
      <c r="A952" s="195"/>
      <c r="B952" s="196"/>
      <c r="C952" s="196"/>
      <c r="D952" s="196"/>
      <c r="E952" s="196"/>
      <c r="F952" s="197"/>
      <c r="G952" s="198"/>
      <c r="H952" s="198"/>
      <c r="I952" s="199"/>
      <c r="J952" s="199"/>
      <c r="K952" s="199"/>
      <c r="L952" s="199"/>
      <c r="M952" s="199"/>
      <c r="N952" s="199"/>
      <c r="O952" s="199"/>
      <c r="P952" s="199"/>
      <c r="Q952" s="199"/>
      <c r="R952" s="199"/>
      <c r="S952" s="199"/>
      <c r="T952" s="199"/>
      <c r="U952" s="199"/>
      <c r="V952" s="199"/>
      <c r="W952" s="199"/>
      <c r="X952" s="199"/>
      <c r="Y952" s="199"/>
      <c r="Z952" s="199"/>
      <c r="AA952" s="199"/>
      <c r="AB952" s="199"/>
      <c r="AC952" s="199"/>
      <c r="AD952" s="199"/>
      <c r="AE952" s="199"/>
      <c r="AF952" s="199"/>
      <c r="AG952" s="199"/>
      <c r="AH952" s="199"/>
      <c r="AI952" s="200"/>
      <c r="AJ952" s="372"/>
      <c r="AK952" s="284">
        <f t="shared" si="346"/>
        <v>0</v>
      </c>
      <c r="AL952" s="164" t="b">
        <f t="shared" si="345"/>
        <v>1</v>
      </c>
      <c r="AM952" s="328">
        <f t="shared" si="334"/>
        <v>0</v>
      </c>
      <c r="AN952" s="200"/>
      <c r="AO952" s="200"/>
      <c r="AP952" s="200"/>
      <c r="AQ952" s="200"/>
      <c r="AR952" s="200"/>
      <c r="AS952" s="200"/>
      <c r="AU952" s="41"/>
      <c r="AV952" s="42"/>
      <c r="AW952" s="96">
        <f t="shared" si="344"/>
        <v>0</v>
      </c>
      <c r="AX952" s="118">
        <f t="shared" si="335"/>
        <v>0</v>
      </c>
      <c r="AY952" s="152" t="b">
        <f t="shared" si="343"/>
        <v>1</v>
      </c>
    </row>
    <row r="953" spans="1:51" s="54" customFormat="1">
      <c r="A953" s="201"/>
      <c r="B953" s="202"/>
      <c r="C953" s="202"/>
      <c r="D953" s="202"/>
      <c r="E953" s="202"/>
      <c r="F953" s="203"/>
      <c r="G953" s="204"/>
      <c r="H953" s="204"/>
      <c r="I953" s="205"/>
      <c r="J953" s="205"/>
      <c r="K953" s="205"/>
      <c r="L953" s="205"/>
      <c r="M953" s="205"/>
      <c r="N953" s="205"/>
      <c r="O953" s="205"/>
      <c r="P953" s="205"/>
      <c r="Q953" s="205"/>
      <c r="R953" s="205"/>
      <c r="S953" s="205"/>
      <c r="T953" s="205"/>
      <c r="U953" s="205"/>
      <c r="V953" s="205"/>
      <c r="W953" s="205"/>
      <c r="X953" s="205"/>
      <c r="Y953" s="205"/>
      <c r="Z953" s="205"/>
      <c r="AA953" s="205"/>
      <c r="AB953" s="205"/>
      <c r="AC953" s="205"/>
      <c r="AD953" s="205"/>
      <c r="AE953" s="205"/>
      <c r="AF953" s="205"/>
      <c r="AG953" s="205"/>
      <c r="AH953" s="205"/>
      <c r="AI953" s="206"/>
      <c r="AJ953" s="372"/>
      <c r="AK953" s="284">
        <f t="shared" si="346"/>
        <v>0</v>
      </c>
      <c r="AL953" s="164" t="b">
        <f t="shared" si="345"/>
        <v>1</v>
      </c>
      <c r="AM953" s="328">
        <f t="shared" si="334"/>
        <v>0</v>
      </c>
      <c r="AN953" s="200"/>
      <c r="AO953" s="200"/>
      <c r="AP953" s="200"/>
      <c r="AQ953" s="200"/>
      <c r="AR953" s="200"/>
      <c r="AS953" s="200"/>
      <c r="AU953" s="41"/>
      <c r="AV953" s="42"/>
      <c r="AW953" s="96">
        <f t="shared" si="344"/>
        <v>0</v>
      </c>
      <c r="AX953" s="118">
        <f t="shared" si="335"/>
        <v>0</v>
      </c>
      <c r="AY953" s="152" t="b">
        <f t="shared" si="343"/>
        <v>1</v>
      </c>
    </row>
    <row r="954" spans="1:51" s="3" customFormat="1">
      <c r="A954" s="632" t="s">
        <v>0</v>
      </c>
      <c r="B954" s="632" t="s">
        <v>1</v>
      </c>
      <c r="C954" s="632"/>
      <c r="D954" s="632"/>
      <c r="E954" s="632"/>
      <c r="F954" s="632" t="s">
        <v>3</v>
      </c>
      <c r="G954" s="632" t="s">
        <v>4</v>
      </c>
      <c r="H954" s="637" t="s">
        <v>229</v>
      </c>
      <c r="I954" s="638"/>
      <c r="J954" s="638"/>
      <c r="K954" s="638"/>
      <c r="L954" s="638"/>
      <c r="M954" s="638"/>
      <c r="N954" s="638"/>
      <c r="O954" s="638"/>
      <c r="P954" s="638"/>
      <c r="Q954" s="638"/>
      <c r="R954" s="638"/>
      <c r="S954" s="638"/>
      <c r="T954" s="638"/>
      <c r="U954" s="638"/>
      <c r="V954" s="638"/>
      <c r="W954" s="638"/>
      <c r="X954" s="638"/>
      <c r="Y954" s="638"/>
      <c r="Z954" s="638"/>
      <c r="AA954" s="638"/>
      <c r="AB954" s="638"/>
      <c r="AC954" s="638"/>
      <c r="AD954" s="638"/>
      <c r="AE954" s="638"/>
      <c r="AF954" s="638"/>
      <c r="AG954" s="638"/>
      <c r="AH954" s="639"/>
      <c r="AI954" s="632" t="s">
        <v>11</v>
      </c>
      <c r="AJ954" s="375"/>
      <c r="AK954" s="284"/>
      <c r="AL954" s="164"/>
      <c r="AM954" s="328" t="e">
        <f t="shared" si="334"/>
        <v>#VALUE!</v>
      </c>
      <c r="AN954" s="311"/>
      <c r="AO954" s="311"/>
      <c r="AP954" s="311"/>
      <c r="AQ954" s="311"/>
      <c r="AR954" s="311"/>
      <c r="AS954" s="311"/>
      <c r="AT954" s="152"/>
      <c r="AW954" s="96">
        <f t="shared" si="344"/>
        <v>0</v>
      </c>
      <c r="AX954" s="118" t="e">
        <f t="shared" si="335"/>
        <v>#VALUE!</v>
      </c>
      <c r="AY954" s="152" t="e">
        <f t="shared" si="343"/>
        <v>#VALUE!</v>
      </c>
    </row>
    <row r="955" spans="1:51" s="3" customFormat="1">
      <c r="A955" s="633"/>
      <c r="B955" s="633"/>
      <c r="C955" s="633"/>
      <c r="D955" s="633"/>
      <c r="E955" s="633"/>
      <c r="F955" s="633"/>
      <c r="G955" s="633"/>
      <c r="H955" s="634" t="s">
        <v>5</v>
      </c>
      <c r="I955" s="635"/>
      <c r="J955" s="636"/>
      <c r="K955" s="634" t="s">
        <v>6</v>
      </c>
      <c r="L955" s="635"/>
      <c r="M955" s="636"/>
      <c r="N955" s="634" t="s">
        <v>7</v>
      </c>
      <c r="O955" s="635"/>
      <c r="P955" s="636"/>
      <c r="Q955" s="634" t="s">
        <v>8</v>
      </c>
      <c r="R955" s="635"/>
      <c r="S955" s="636"/>
      <c r="T955" s="634" t="s">
        <v>9</v>
      </c>
      <c r="U955" s="635"/>
      <c r="V955" s="636"/>
      <c r="W955" s="637" t="s">
        <v>10</v>
      </c>
      <c r="X955" s="638"/>
      <c r="Y955" s="639"/>
      <c r="Z955" s="637" t="s">
        <v>240</v>
      </c>
      <c r="AA955" s="638"/>
      <c r="AB955" s="639"/>
      <c r="AC955" s="637" t="s">
        <v>241</v>
      </c>
      <c r="AD955" s="638"/>
      <c r="AE955" s="639"/>
      <c r="AF955" s="637" t="s">
        <v>246</v>
      </c>
      <c r="AG955" s="638"/>
      <c r="AH955" s="639"/>
      <c r="AI955" s="633"/>
      <c r="AJ955" s="375"/>
      <c r="AK955" s="284"/>
      <c r="AL955" s="164"/>
      <c r="AM955" s="328">
        <f t="shared" si="334"/>
        <v>0</v>
      </c>
      <c r="AN955" s="311"/>
      <c r="AO955" s="311"/>
      <c r="AP955" s="311"/>
      <c r="AQ955" s="311"/>
      <c r="AR955" s="311"/>
      <c r="AS955" s="311"/>
      <c r="AT955" s="152"/>
      <c r="AW955" s="96" t="e">
        <f>I955+L955+O955+R955+U955+W955</f>
        <v>#VALUE!</v>
      </c>
      <c r="AX955" s="118" t="e">
        <f>H955+K955+N955+Q955+T955+#REF!</f>
        <v>#VALUE!</v>
      </c>
      <c r="AY955" s="152" t="e">
        <f t="shared" si="343"/>
        <v>#VALUE!</v>
      </c>
    </row>
    <row r="956" spans="1:51">
      <c r="A956" s="142"/>
      <c r="B956" s="143"/>
      <c r="C956" s="144"/>
      <c r="D956" s="144"/>
      <c r="E956" s="145"/>
      <c r="F956" s="146"/>
      <c r="G956" s="146"/>
      <c r="H956" s="402" t="s">
        <v>237</v>
      </c>
      <c r="I956" s="141" t="s">
        <v>238</v>
      </c>
      <c r="J956" s="403" t="s">
        <v>235</v>
      </c>
      <c r="K956" s="402" t="s">
        <v>237</v>
      </c>
      <c r="L956" s="141" t="s">
        <v>238</v>
      </c>
      <c r="M956" s="403" t="s">
        <v>235</v>
      </c>
      <c r="N956" s="402" t="s">
        <v>237</v>
      </c>
      <c r="O956" s="141" t="s">
        <v>238</v>
      </c>
      <c r="P956" s="403" t="s">
        <v>235</v>
      </c>
      <c r="Q956" s="402" t="s">
        <v>237</v>
      </c>
      <c r="R956" s="141" t="s">
        <v>238</v>
      </c>
      <c r="S956" s="403" t="s">
        <v>235</v>
      </c>
      <c r="T956" s="402" t="s">
        <v>237</v>
      </c>
      <c r="U956" s="141" t="s">
        <v>238</v>
      </c>
      <c r="V956" s="403" t="s">
        <v>235</v>
      </c>
      <c r="W956" s="402" t="s">
        <v>237</v>
      </c>
      <c r="X956" s="141" t="s">
        <v>238</v>
      </c>
      <c r="Y956" s="403" t="s">
        <v>235</v>
      </c>
      <c r="Z956" s="402" t="s">
        <v>237</v>
      </c>
      <c r="AA956" s="141" t="s">
        <v>238</v>
      </c>
      <c r="AB956" s="403" t="s">
        <v>235</v>
      </c>
      <c r="AC956" s="402" t="s">
        <v>237</v>
      </c>
      <c r="AD956" s="141" t="s">
        <v>238</v>
      </c>
      <c r="AE956" s="403" t="s">
        <v>235</v>
      </c>
      <c r="AF956" s="402" t="s">
        <v>237</v>
      </c>
      <c r="AG956" s="141" t="s">
        <v>238</v>
      </c>
      <c r="AH956" s="403" t="s">
        <v>235</v>
      </c>
      <c r="AI956" s="146"/>
      <c r="AJ956" s="376"/>
      <c r="AK956" s="284"/>
      <c r="AL956" s="164"/>
      <c r="AM956" s="328">
        <f t="shared" si="334"/>
        <v>0</v>
      </c>
      <c r="AN956" s="278"/>
      <c r="AO956" s="278"/>
      <c r="AP956" s="278"/>
      <c r="AQ956" s="278"/>
      <c r="AR956" s="278"/>
      <c r="AS956" s="278"/>
      <c r="AW956" s="96" t="e">
        <f t="shared" si="344"/>
        <v>#VALUE!</v>
      </c>
      <c r="AX956" s="118" t="e">
        <f t="shared" si="335"/>
        <v>#VALUE!</v>
      </c>
      <c r="AY956" s="152" t="e">
        <f t="shared" si="343"/>
        <v>#VALUE!</v>
      </c>
    </row>
    <row r="957" spans="1:51">
      <c r="A957" s="147"/>
      <c r="B957" s="148"/>
      <c r="C957" s="149"/>
      <c r="D957" s="149"/>
      <c r="E957" s="150"/>
      <c r="F957" s="151"/>
      <c r="G957" s="151"/>
      <c r="H957" s="151"/>
      <c r="I957" s="151"/>
      <c r="J957" s="151"/>
      <c r="K957" s="151"/>
      <c r="L957" s="151"/>
      <c r="M957" s="151"/>
      <c r="N957" s="151"/>
      <c r="O957" s="151"/>
      <c r="P957" s="151"/>
      <c r="Q957" s="151"/>
      <c r="R957" s="151"/>
      <c r="S957" s="151"/>
      <c r="T957" s="151"/>
      <c r="U957" s="151"/>
      <c r="V957" s="151"/>
      <c r="W957" s="151"/>
      <c r="X957" s="151"/>
      <c r="Y957" s="151"/>
      <c r="Z957" s="151"/>
      <c r="AA957" s="151"/>
      <c r="AB957" s="151"/>
      <c r="AC957" s="151"/>
      <c r="AD957" s="151"/>
      <c r="AE957" s="151"/>
      <c r="AF957" s="151"/>
      <c r="AG957" s="151"/>
      <c r="AH957" s="151"/>
      <c r="AI957" s="151"/>
      <c r="AJ957" s="376"/>
      <c r="AK957" s="284">
        <f t="shared" si="346"/>
        <v>0</v>
      </c>
      <c r="AL957" s="164" t="b">
        <f t="shared" si="345"/>
        <v>1</v>
      </c>
      <c r="AM957" s="328">
        <f t="shared" si="334"/>
        <v>0</v>
      </c>
      <c r="AN957" s="278"/>
      <c r="AO957" s="278"/>
      <c r="AP957" s="278"/>
      <c r="AQ957" s="278"/>
      <c r="AR957" s="278"/>
      <c r="AS957" s="278"/>
      <c r="AV957" s="42" t="b">
        <f t="shared" ref="AV957:AV970" si="347">G957=AU957</f>
        <v>1</v>
      </c>
      <c r="AW957" s="96">
        <f t="shared" si="344"/>
        <v>0</v>
      </c>
      <c r="AX957" s="118">
        <f t="shared" si="335"/>
        <v>0</v>
      </c>
      <c r="AY957" s="152" t="b">
        <f t="shared" si="343"/>
        <v>1</v>
      </c>
    </row>
    <row r="958" spans="1:51" s="117" customFormat="1">
      <c r="A958" s="115"/>
      <c r="B958" s="127" t="s">
        <v>22</v>
      </c>
      <c r="C958" s="630" t="s">
        <v>163</v>
      </c>
      <c r="D958" s="651"/>
      <c r="E958" s="652"/>
      <c r="F958" s="94" t="s">
        <v>169</v>
      </c>
      <c r="G958" s="116" t="e">
        <f>G959+G962</f>
        <v>#REF!</v>
      </c>
      <c r="H958" s="116">
        <f t="shared" ref="H958:AH958" si="348">H959+H962</f>
        <v>0</v>
      </c>
      <c r="I958" s="116">
        <f t="shared" si="348"/>
        <v>0</v>
      </c>
      <c r="J958" s="116">
        <f t="shared" si="348"/>
        <v>0</v>
      </c>
      <c r="K958" s="116">
        <f t="shared" si="348"/>
        <v>0</v>
      </c>
      <c r="L958" s="116">
        <f t="shared" si="348"/>
        <v>0</v>
      </c>
      <c r="M958" s="116">
        <f t="shared" si="348"/>
        <v>0</v>
      </c>
      <c r="N958" s="116" t="e">
        <f t="shared" si="348"/>
        <v>#REF!</v>
      </c>
      <c r="O958" s="116" t="e">
        <f t="shared" si="348"/>
        <v>#REF!</v>
      </c>
      <c r="P958" s="116" t="e">
        <f t="shared" si="348"/>
        <v>#REF!</v>
      </c>
      <c r="Q958" s="116">
        <f t="shared" si="348"/>
        <v>0</v>
      </c>
      <c r="R958" s="116">
        <f t="shared" si="348"/>
        <v>0</v>
      </c>
      <c r="S958" s="116">
        <f t="shared" si="348"/>
        <v>0</v>
      </c>
      <c r="T958" s="116">
        <f t="shared" si="348"/>
        <v>0</v>
      </c>
      <c r="U958" s="116">
        <f t="shared" si="348"/>
        <v>0</v>
      </c>
      <c r="V958" s="116">
        <f t="shared" si="348"/>
        <v>0</v>
      </c>
      <c r="W958" s="116">
        <f t="shared" si="348"/>
        <v>0</v>
      </c>
      <c r="X958" s="116">
        <f t="shared" si="348"/>
        <v>0</v>
      </c>
      <c r="Y958" s="116">
        <f t="shared" si="348"/>
        <v>0</v>
      </c>
      <c r="Z958" s="116">
        <f t="shared" si="348"/>
        <v>0</v>
      </c>
      <c r="AA958" s="116">
        <f t="shared" si="348"/>
        <v>0</v>
      </c>
      <c r="AB958" s="116">
        <f t="shared" si="348"/>
        <v>0</v>
      </c>
      <c r="AC958" s="116">
        <f t="shared" si="348"/>
        <v>0</v>
      </c>
      <c r="AD958" s="116">
        <f t="shared" si="348"/>
        <v>0</v>
      </c>
      <c r="AE958" s="116">
        <f t="shared" si="348"/>
        <v>0</v>
      </c>
      <c r="AF958" s="116">
        <f t="shared" si="348"/>
        <v>0</v>
      </c>
      <c r="AG958" s="116">
        <f t="shared" si="348"/>
        <v>0</v>
      </c>
      <c r="AH958" s="116">
        <f t="shared" si="348"/>
        <v>0</v>
      </c>
      <c r="AI958" s="94"/>
      <c r="AJ958" s="373"/>
      <c r="AK958" s="284" t="e">
        <f t="shared" si="346"/>
        <v>#REF!</v>
      </c>
      <c r="AL958" s="164" t="e">
        <f t="shared" si="345"/>
        <v>#REF!</v>
      </c>
      <c r="AM958" s="328" t="e">
        <f t="shared" ref="AM958:AM972" si="349">G958-AK958</f>
        <v>#REF!</v>
      </c>
      <c r="AN958" s="221"/>
      <c r="AO958" s="221"/>
      <c r="AP958" s="221"/>
      <c r="AQ958" s="221"/>
      <c r="AR958" s="221"/>
      <c r="AS958" s="221"/>
      <c r="AT958" s="152"/>
      <c r="AU958" s="123" t="e">
        <f t="shared" si="329"/>
        <v>#REF!</v>
      </c>
      <c r="AV958" s="124" t="e">
        <f t="shared" si="347"/>
        <v>#REF!</v>
      </c>
      <c r="AW958" s="96" t="e">
        <f t="shared" si="344"/>
        <v>#REF!</v>
      </c>
      <c r="AX958" s="118" t="e">
        <f t="shared" si="335"/>
        <v>#REF!</v>
      </c>
      <c r="AY958" s="117" t="e">
        <f>G958=AX958</f>
        <v>#REF!</v>
      </c>
    </row>
    <row r="959" spans="1:51" s="80" customFormat="1">
      <c r="A959" s="337"/>
      <c r="B959" s="338"/>
      <c r="C959" s="339"/>
      <c r="D959" s="645" t="s">
        <v>14</v>
      </c>
      <c r="E959" s="646"/>
      <c r="F959" s="81" t="s">
        <v>131</v>
      </c>
      <c r="G959" s="87">
        <f>SUM(G960:G961)</f>
        <v>0</v>
      </c>
      <c r="H959" s="87">
        <f t="shared" ref="H959:P959" si="350">SUM(H960:H961)</f>
        <v>0</v>
      </c>
      <c r="I959" s="87">
        <f t="shared" si="350"/>
        <v>0</v>
      </c>
      <c r="J959" s="87">
        <f t="shared" si="350"/>
        <v>0</v>
      </c>
      <c r="K959" s="87">
        <f t="shared" si="350"/>
        <v>0</v>
      </c>
      <c r="L959" s="87">
        <f t="shared" si="350"/>
        <v>0</v>
      </c>
      <c r="M959" s="87">
        <f t="shared" si="350"/>
        <v>0</v>
      </c>
      <c r="N959" s="87">
        <f t="shared" si="350"/>
        <v>0</v>
      </c>
      <c r="O959" s="87">
        <f t="shared" si="350"/>
        <v>0</v>
      </c>
      <c r="P959" s="87">
        <f t="shared" si="350"/>
        <v>0</v>
      </c>
      <c r="Q959" s="102"/>
      <c r="R959" s="102"/>
      <c r="S959" s="102"/>
      <c r="T959" s="102"/>
      <c r="U959" s="102"/>
      <c r="V959" s="102"/>
      <c r="W959" s="102"/>
      <c r="X959" s="102"/>
      <c r="Y959" s="102"/>
      <c r="Z959" s="102"/>
      <c r="AA959" s="102"/>
      <c r="AB959" s="102"/>
      <c r="AC959" s="102"/>
      <c r="AD959" s="102"/>
      <c r="AE959" s="102"/>
      <c r="AF959" s="102"/>
      <c r="AG959" s="102"/>
      <c r="AH959" s="102"/>
      <c r="AI959" s="81"/>
      <c r="AJ959" s="372"/>
      <c r="AK959" s="284">
        <f t="shared" si="346"/>
        <v>0</v>
      </c>
      <c r="AL959" s="164" t="b">
        <f t="shared" si="345"/>
        <v>1</v>
      </c>
      <c r="AM959" s="328">
        <f t="shared" si="349"/>
        <v>0</v>
      </c>
      <c r="AN959" s="164"/>
      <c r="AO959" s="164"/>
      <c r="AP959" s="164"/>
      <c r="AQ959" s="164"/>
      <c r="AR959" s="164"/>
      <c r="AS959" s="164"/>
      <c r="AU959" s="335">
        <f t="shared" si="329"/>
        <v>0</v>
      </c>
      <c r="AV959" s="72" t="b">
        <f t="shared" si="347"/>
        <v>1</v>
      </c>
      <c r="AW959" s="335">
        <f t="shared" si="344"/>
        <v>0</v>
      </c>
      <c r="AX959" s="336">
        <f t="shared" si="335"/>
        <v>0</v>
      </c>
      <c r="AY959" s="152" t="b">
        <f t="shared" ref="AY959:AY974" si="351">G959=AX959</f>
        <v>1</v>
      </c>
    </row>
    <row r="960" spans="1:51" s="80" customFormat="1">
      <c r="A960" s="337"/>
      <c r="B960" s="338"/>
      <c r="C960" s="339"/>
      <c r="D960" s="334"/>
      <c r="E960" s="88" t="s">
        <v>164</v>
      </c>
      <c r="F960" s="81" t="s">
        <v>165</v>
      </c>
      <c r="G960" s="87">
        <v>0</v>
      </c>
      <c r="H960" s="87"/>
      <c r="I960" s="102"/>
      <c r="J960" s="102"/>
      <c r="K960" s="102"/>
      <c r="L960" s="102"/>
      <c r="M960" s="102"/>
      <c r="N960" s="102">
        <v>0</v>
      </c>
      <c r="O960" s="102"/>
      <c r="P960" s="102">
        <f>N960-O960</f>
        <v>0</v>
      </c>
      <c r="Q960" s="102"/>
      <c r="R960" s="102"/>
      <c r="S960" s="102"/>
      <c r="T960" s="102"/>
      <c r="U960" s="102"/>
      <c r="V960" s="102"/>
      <c r="W960" s="102"/>
      <c r="X960" s="102"/>
      <c r="Y960" s="102"/>
      <c r="Z960" s="102"/>
      <c r="AA960" s="102"/>
      <c r="AB960" s="102"/>
      <c r="AC960" s="102"/>
      <c r="AD960" s="102"/>
      <c r="AE960" s="102"/>
      <c r="AF960" s="102"/>
      <c r="AG960" s="102"/>
      <c r="AH960" s="102"/>
      <c r="AI960" s="81"/>
      <c r="AJ960" s="372"/>
      <c r="AK960" s="284">
        <f t="shared" si="346"/>
        <v>0</v>
      </c>
      <c r="AL960" s="164" t="b">
        <f t="shared" si="345"/>
        <v>1</v>
      </c>
      <c r="AM960" s="328">
        <f t="shared" si="349"/>
        <v>0</v>
      </c>
      <c r="AN960" s="164"/>
      <c r="AO960" s="164"/>
      <c r="AP960" s="164"/>
      <c r="AQ960" s="164"/>
      <c r="AR960" s="164"/>
      <c r="AS960" s="164"/>
      <c r="AU960" s="335">
        <f t="shared" si="329"/>
        <v>0</v>
      </c>
      <c r="AV960" s="72" t="b">
        <f t="shared" si="347"/>
        <v>1</v>
      </c>
      <c r="AW960" s="335">
        <f t="shared" si="344"/>
        <v>0</v>
      </c>
      <c r="AX960" s="336">
        <f t="shared" si="335"/>
        <v>0</v>
      </c>
      <c r="AY960" s="152" t="b">
        <f t="shared" si="351"/>
        <v>1</v>
      </c>
    </row>
    <row r="961" spans="1:51" s="153" customFormat="1">
      <c r="A961" s="332"/>
      <c r="B961" s="333"/>
      <c r="C961" s="334"/>
      <c r="D961" s="334"/>
      <c r="E961" s="88" t="s">
        <v>166</v>
      </c>
      <c r="F961" s="71" t="s">
        <v>167</v>
      </c>
      <c r="G961" s="69">
        <v>0</v>
      </c>
      <c r="H961" s="69"/>
      <c r="I961" s="70"/>
      <c r="J961" s="70"/>
      <c r="K961" s="70"/>
      <c r="L961" s="70"/>
      <c r="M961" s="70"/>
      <c r="N961" s="102">
        <v>0</v>
      </c>
      <c r="O961" s="70"/>
      <c r="P961" s="102">
        <f t="shared" ref="P961:P970" si="352">N961-O961</f>
        <v>0</v>
      </c>
      <c r="Q961" s="70"/>
      <c r="R961" s="70"/>
      <c r="S961" s="70"/>
      <c r="T961" s="70"/>
      <c r="U961" s="70"/>
      <c r="V961" s="70"/>
      <c r="W961" s="70"/>
      <c r="X961" s="70"/>
      <c r="Y961" s="70"/>
      <c r="Z961" s="70"/>
      <c r="AA961" s="70"/>
      <c r="AB961" s="70"/>
      <c r="AC961" s="70"/>
      <c r="AD961" s="70"/>
      <c r="AE961" s="70"/>
      <c r="AF961" s="70"/>
      <c r="AG961" s="70"/>
      <c r="AH961" s="70"/>
      <c r="AI961" s="71"/>
      <c r="AJ961" s="374"/>
      <c r="AK961" s="284">
        <f t="shared" si="346"/>
        <v>0</v>
      </c>
      <c r="AL961" s="164" t="b">
        <f t="shared" si="345"/>
        <v>1</v>
      </c>
      <c r="AM961" s="328">
        <f t="shared" si="349"/>
        <v>0</v>
      </c>
      <c r="AN961" s="232"/>
      <c r="AO961" s="232"/>
      <c r="AP961" s="232"/>
      <c r="AQ961" s="232"/>
      <c r="AR961" s="232"/>
      <c r="AS961" s="232"/>
      <c r="AU961" s="335">
        <f t="shared" si="329"/>
        <v>0</v>
      </c>
      <c r="AV961" s="72" t="b">
        <f t="shared" si="347"/>
        <v>1</v>
      </c>
      <c r="AW961" s="335">
        <f t="shared" si="344"/>
        <v>0</v>
      </c>
      <c r="AX961" s="336">
        <f t="shared" si="335"/>
        <v>0</v>
      </c>
      <c r="AY961" s="152" t="b">
        <f t="shared" si="351"/>
        <v>1</v>
      </c>
    </row>
    <row r="962" spans="1:51" s="80" customFormat="1">
      <c r="A962" s="81"/>
      <c r="B962" s="338"/>
      <c r="C962" s="339"/>
      <c r="D962" s="645" t="s">
        <v>15</v>
      </c>
      <c r="E962" s="646"/>
      <c r="F962" s="81" t="s">
        <v>130</v>
      </c>
      <c r="G962" s="87" t="e">
        <f>SUM(G963:G969)</f>
        <v>#REF!</v>
      </c>
      <c r="H962" s="87">
        <f t="shared" ref="H962:P962" si="353">SUM(H963:H969)</f>
        <v>0</v>
      </c>
      <c r="I962" s="87">
        <f t="shared" si="353"/>
        <v>0</v>
      </c>
      <c r="J962" s="87">
        <f t="shared" si="353"/>
        <v>0</v>
      </c>
      <c r="K962" s="87">
        <f t="shared" si="353"/>
        <v>0</v>
      </c>
      <c r="L962" s="87">
        <f t="shared" si="353"/>
        <v>0</v>
      </c>
      <c r="M962" s="87">
        <f t="shared" si="353"/>
        <v>0</v>
      </c>
      <c r="N962" s="87" t="e">
        <f t="shared" si="353"/>
        <v>#REF!</v>
      </c>
      <c r="O962" s="87" t="e">
        <f t="shared" si="353"/>
        <v>#REF!</v>
      </c>
      <c r="P962" s="87" t="e">
        <f t="shared" si="353"/>
        <v>#REF!</v>
      </c>
      <c r="Q962" s="102"/>
      <c r="R962" s="81"/>
      <c r="S962" s="81"/>
      <c r="T962" s="81"/>
      <c r="U962" s="81"/>
      <c r="V962" s="81"/>
      <c r="W962" s="81"/>
      <c r="X962" s="81"/>
      <c r="Y962" s="81"/>
      <c r="Z962" s="81"/>
      <c r="AA962" s="81"/>
      <c r="AB962" s="81"/>
      <c r="AC962" s="81"/>
      <c r="AD962" s="81"/>
      <c r="AE962" s="81"/>
      <c r="AF962" s="81"/>
      <c r="AG962" s="81"/>
      <c r="AH962" s="81"/>
      <c r="AI962" s="81"/>
      <c r="AJ962" s="372"/>
      <c r="AK962" s="284" t="e">
        <f t="shared" si="346"/>
        <v>#REF!</v>
      </c>
      <c r="AL962" s="164" t="e">
        <f t="shared" si="345"/>
        <v>#REF!</v>
      </c>
      <c r="AM962" s="328" t="e">
        <f t="shared" si="349"/>
        <v>#REF!</v>
      </c>
      <c r="AN962" s="164"/>
      <c r="AO962" s="164"/>
      <c r="AP962" s="164"/>
      <c r="AQ962" s="164"/>
      <c r="AR962" s="164"/>
      <c r="AS962" s="164"/>
      <c r="AU962" s="335" t="e">
        <f t="shared" si="329"/>
        <v>#REF!</v>
      </c>
      <c r="AV962" s="72" t="e">
        <f t="shared" si="347"/>
        <v>#REF!</v>
      </c>
      <c r="AW962" s="335" t="e">
        <f t="shared" si="344"/>
        <v>#REF!</v>
      </c>
      <c r="AX962" s="336" t="e">
        <f t="shared" si="335"/>
        <v>#REF!</v>
      </c>
      <c r="AY962" s="152" t="e">
        <f t="shared" si="351"/>
        <v>#REF!</v>
      </c>
    </row>
    <row r="963" spans="1:51" s="80" customFormat="1">
      <c r="A963" s="81"/>
      <c r="B963" s="338"/>
      <c r="C963" s="339"/>
      <c r="D963" s="334"/>
      <c r="E963" s="88" t="s">
        <v>55</v>
      </c>
      <c r="F963" s="81" t="s">
        <v>56</v>
      </c>
      <c r="G963" s="87">
        <v>2334400</v>
      </c>
      <c r="H963" s="87"/>
      <c r="I963" s="81"/>
      <c r="J963" s="81"/>
      <c r="K963" s="81"/>
      <c r="L963" s="81"/>
      <c r="M963" s="81"/>
      <c r="N963" s="102">
        <v>2334400</v>
      </c>
      <c r="O963" s="102" t="e">
        <f>#REF!</f>
        <v>#REF!</v>
      </c>
      <c r="P963" s="102" t="e">
        <f t="shared" si="352"/>
        <v>#REF!</v>
      </c>
      <c r="Q963" s="102"/>
      <c r="R963" s="81"/>
      <c r="S963" s="81"/>
      <c r="T963" s="81"/>
      <c r="U963" s="81"/>
      <c r="V963" s="81"/>
      <c r="W963" s="81"/>
      <c r="X963" s="81"/>
      <c r="Y963" s="81"/>
      <c r="Z963" s="81"/>
      <c r="AA963" s="81"/>
      <c r="AB963" s="81"/>
      <c r="AC963" s="81"/>
      <c r="AD963" s="81"/>
      <c r="AE963" s="81"/>
      <c r="AF963" s="81"/>
      <c r="AG963" s="81"/>
      <c r="AH963" s="81"/>
      <c r="AI963" s="81"/>
      <c r="AJ963" s="372"/>
      <c r="AK963" s="284">
        <f t="shared" si="346"/>
        <v>2334400</v>
      </c>
      <c r="AL963" s="164" t="b">
        <f t="shared" si="345"/>
        <v>1</v>
      </c>
      <c r="AM963" s="328">
        <f t="shared" si="349"/>
        <v>0</v>
      </c>
      <c r="AN963" s="164"/>
      <c r="AO963" s="164"/>
      <c r="AP963" s="164"/>
      <c r="AQ963" s="164"/>
      <c r="AR963" s="164"/>
      <c r="AS963" s="164"/>
      <c r="AU963" s="335" t="e">
        <f t="shared" si="329"/>
        <v>#REF!</v>
      </c>
      <c r="AV963" s="72" t="e">
        <f t="shared" si="347"/>
        <v>#REF!</v>
      </c>
      <c r="AW963" s="335" t="e">
        <f t="shared" si="344"/>
        <v>#REF!</v>
      </c>
      <c r="AX963" s="336">
        <f t="shared" si="335"/>
        <v>2334400</v>
      </c>
      <c r="AY963" s="152" t="b">
        <f t="shared" si="351"/>
        <v>1</v>
      </c>
    </row>
    <row r="964" spans="1:51" s="153" customFormat="1">
      <c r="A964" s="71"/>
      <c r="B964" s="333"/>
      <c r="C964" s="334"/>
      <c r="D964" s="334"/>
      <c r="E964" s="88" t="s">
        <v>16</v>
      </c>
      <c r="F964" s="71" t="s">
        <v>19</v>
      </c>
      <c r="G964" s="69" t="e">
        <f>#REF!</f>
        <v>#REF!</v>
      </c>
      <c r="H964" s="69"/>
      <c r="I964" s="71"/>
      <c r="J964" s="71"/>
      <c r="K964" s="71"/>
      <c r="L964" s="71"/>
      <c r="M964" s="71"/>
      <c r="N964" s="102" t="e">
        <f>#REF!</f>
        <v>#REF!</v>
      </c>
      <c r="O964" s="70" t="e">
        <f>#REF!</f>
        <v>#REF!</v>
      </c>
      <c r="P964" s="102" t="e">
        <f t="shared" si="352"/>
        <v>#REF!</v>
      </c>
      <c r="Q964" s="70"/>
      <c r="R964" s="71"/>
      <c r="S964" s="71"/>
      <c r="T964" s="71"/>
      <c r="U964" s="71"/>
      <c r="V964" s="71"/>
      <c r="W964" s="71"/>
      <c r="X964" s="71"/>
      <c r="Y964" s="71"/>
      <c r="Z964" s="71"/>
      <c r="AA964" s="71"/>
      <c r="AB964" s="71"/>
      <c r="AC964" s="71"/>
      <c r="AD964" s="71"/>
      <c r="AE964" s="71"/>
      <c r="AF964" s="71"/>
      <c r="AG964" s="71"/>
      <c r="AH964" s="71"/>
      <c r="AI964" s="71"/>
      <c r="AJ964" s="374"/>
      <c r="AK964" s="284" t="e">
        <f t="shared" si="346"/>
        <v>#REF!</v>
      </c>
      <c r="AL964" s="164" t="e">
        <f t="shared" si="345"/>
        <v>#REF!</v>
      </c>
      <c r="AM964" s="328" t="e">
        <f t="shared" si="349"/>
        <v>#REF!</v>
      </c>
      <c r="AN964" s="232"/>
      <c r="AO964" s="232"/>
      <c r="AP964" s="232"/>
      <c r="AQ964" s="232"/>
      <c r="AR964" s="232"/>
      <c r="AS964" s="232"/>
      <c r="AU964" s="335" t="e">
        <f t="shared" si="329"/>
        <v>#REF!</v>
      </c>
      <c r="AV964" s="72" t="e">
        <f t="shared" si="347"/>
        <v>#REF!</v>
      </c>
      <c r="AW964" s="335" t="e">
        <f t="shared" si="344"/>
        <v>#REF!</v>
      </c>
      <c r="AX964" s="336" t="e">
        <f t="shared" ref="AX964:AX974" si="354">H964+K964+N964+Q964+T964+W964</f>
        <v>#REF!</v>
      </c>
      <c r="AY964" s="152" t="e">
        <f t="shared" si="351"/>
        <v>#REF!</v>
      </c>
    </row>
    <row r="965" spans="1:51" s="153" customFormat="1">
      <c r="A965" s="71"/>
      <c r="B965" s="333"/>
      <c r="C965" s="334"/>
      <c r="D965" s="334"/>
      <c r="E965" s="88" t="s">
        <v>59</v>
      </c>
      <c r="F965" s="71" t="s">
        <v>60</v>
      </c>
      <c r="G965" s="69">
        <v>481000</v>
      </c>
      <c r="H965" s="69"/>
      <c r="I965" s="71"/>
      <c r="J965" s="71"/>
      <c r="K965" s="71"/>
      <c r="L965" s="71"/>
      <c r="M965" s="71"/>
      <c r="N965" s="102">
        <v>481000</v>
      </c>
      <c r="O965" s="70"/>
      <c r="P965" s="102">
        <f t="shared" si="352"/>
        <v>481000</v>
      </c>
      <c r="Q965" s="70"/>
      <c r="R965" s="71"/>
      <c r="S965" s="71"/>
      <c r="T965" s="71"/>
      <c r="U965" s="71"/>
      <c r="V965" s="71"/>
      <c r="W965" s="71"/>
      <c r="X965" s="71"/>
      <c r="Y965" s="71"/>
      <c r="Z965" s="71"/>
      <c r="AA965" s="71"/>
      <c r="AB965" s="71"/>
      <c r="AC965" s="71"/>
      <c r="AD965" s="71"/>
      <c r="AE965" s="71"/>
      <c r="AF965" s="71"/>
      <c r="AG965" s="71"/>
      <c r="AH965" s="71"/>
      <c r="AI965" s="71"/>
      <c r="AJ965" s="374"/>
      <c r="AK965" s="284">
        <f t="shared" si="346"/>
        <v>481000</v>
      </c>
      <c r="AL965" s="164" t="b">
        <f t="shared" si="345"/>
        <v>1</v>
      </c>
      <c r="AM965" s="328">
        <f t="shared" si="349"/>
        <v>0</v>
      </c>
      <c r="AN965" s="232"/>
      <c r="AO965" s="232"/>
      <c r="AP965" s="232"/>
      <c r="AQ965" s="232"/>
      <c r="AR965" s="232"/>
      <c r="AS965" s="232"/>
      <c r="AU965" s="335">
        <f t="shared" si="329"/>
        <v>962000</v>
      </c>
      <c r="AV965" s="72" t="b">
        <f t="shared" si="347"/>
        <v>0</v>
      </c>
      <c r="AW965" s="335">
        <f t="shared" si="344"/>
        <v>0</v>
      </c>
      <c r="AX965" s="336">
        <f t="shared" si="354"/>
        <v>481000</v>
      </c>
      <c r="AY965" s="152" t="b">
        <f t="shared" si="351"/>
        <v>1</v>
      </c>
    </row>
    <row r="966" spans="1:51" s="153" customFormat="1">
      <c r="A966" s="71"/>
      <c r="B966" s="333"/>
      <c r="C966" s="334"/>
      <c r="D966" s="334"/>
      <c r="E966" s="88" t="s">
        <v>33</v>
      </c>
      <c r="F966" s="71" t="s">
        <v>34</v>
      </c>
      <c r="G966" s="69">
        <v>0</v>
      </c>
      <c r="H966" s="69"/>
      <c r="I966" s="71"/>
      <c r="J966" s="71"/>
      <c r="K966" s="71"/>
      <c r="L966" s="71"/>
      <c r="M966" s="71"/>
      <c r="N966" s="102">
        <v>0</v>
      </c>
      <c r="O966" s="70"/>
      <c r="P966" s="102">
        <f t="shared" si="352"/>
        <v>0</v>
      </c>
      <c r="Q966" s="70"/>
      <c r="R966" s="71"/>
      <c r="S966" s="71"/>
      <c r="T966" s="71"/>
      <c r="U966" s="71"/>
      <c r="V966" s="71"/>
      <c r="W966" s="71"/>
      <c r="X966" s="71"/>
      <c r="Y966" s="71"/>
      <c r="Z966" s="71"/>
      <c r="AA966" s="71"/>
      <c r="AB966" s="71"/>
      <c r="AC966" s="71"/>
      <c r="AD966" s="71"/>
      <c r="AE966" s="71"/>
      <c r="AF966" s="71"/>
      <c r="AG966" s="71"/>
      <c r="AH966" s="71"/>
      <c r="AI966" s="71"/>
      <c r="AJ966" s="374"/>
      <c r="AK966" s="284">
        <f t="shared" si="346"/>
        <v>0</v>
      </c>
      <c r="AL966" s="164" t="b">
        <f t="shared" si="345"/>
        <v>1</v>
      </c>
      <c r="AM966" s="328">
        <f t="shared" si="349"/>
        <v>0</v>
      </c>
      <c r="AN966" s="232"/>
      <c r="AO966" s="232"/>
      <c r="AP966" s="232"/>
      <c r="AQ966" s="232"/>
      <c r="AR966" s="232"/>
      <c r="AS966" s="232"/>
      <c r="AU966" s="335">
        <f t="shared" si="329"/>
        <v>0</v>
      </c>
      <c r="AV966" s="72" t="b">
        <f t="shared" si="347"/>
        <v>1</v>
      </c>
      <c r="AW966" s="335">
        <f t="shared" si="344"/>
        <v>0</v>
      </c>
      <c r="AX966" s="336">
        <f t="shared" si="354"/>
        <v>0</v>
      </c>
      <c r="AY966" s="152" t="b">
        <f t="shared" si="351"/>
        <v>1</v>
      </c>
    </row>
    <row r="967" spans="1:51" s="153" customFormat="1">
      <c r="A967" s="71"/>
      <c r="B967" s="333"/>
      <c r="C967" s="334"/>
      <c r="D967" s="334"/>
      <c r="E967" s="88" t="s">
        <v>125</v>
      </c>
      <c r="F967" s="71" t="s">
        <v>126</v>
      </c>
      <c r="G967" s="69">
        <v>6075000</v>
      </c>
      <c r="H967" s="69"/>
      <c r="I967" s="71"/>
      <c r="J967" s="71"/>
      <c r="K967" s="71"/>
      <c r="L967" s="71"/>
      <c r="M967" s="71"/>
      <c r="N967" s="102">
        <v>6075000</v>
      </c>
      <c r="O967" s="70" t="e">
        <f>#REF!</f>
        <v>#REF!</v>
      </c>
      <c r="P967" s="102" t="e">
        <f t="shared" si="352"/>
        <v>#REF!</v>
      </c>
      <c r="Q967" s="70"/>
      <c r="R967" s="71"/>
      <c r="S967" s="71"/>
      <c r="T967" s="71"/>
      <c r="U967" s="71"/>
      <c r="V967" s="71"/>
      <c r="W967" s="71"/>
      <c r="X967" s="71"/>
      <c r="Y967" s="71"/>
      <c r="Z967" s="71"/>
      <c r="AA967" s="71"/>
      <c r="AB967" s="71"/>
      <c r="AC967" s="71"/>
      <c r="AD967" s="71"/>
      <c r="AE967" s="71"/>
      <c r="AF967" s="71"/>
      <c r="AG967" s="71"/>
      <c r="AH967" s="71"/>
      <c r="AI967" s="71"/>
      <c r="AJ967" s="374"/>
      <c r="AK967" s="284">
        <f t="shared" si="346"/>
        <v>6075000</v>
      </c>
      <c r="AL967" s="164" t="b">
        <f t="shared" si="345"/>
        <v>1</v>
      </c>
      <c r="AM967" s="328">
        <f t="shared" si="349"/>
        <v>0</v>
      </c>
      <c r="AN967" s="232"/>
      <c r="AO967" s="232"/>
      <c r="AP967" s="232"/>
      <c r="AQ967" s="232"/>
      <c r="AR967" s="232"/>
      <c r="AS967" s="232"/>
      <c r="AU967" s="335" t="e">
        <f t="shared" si="329"/>
        <v>#REF!</v>
      </c>
      <c r="AV967" s="72" t="e">
        <f t="shared" si="347"/>
        <v>#REF!</v>
      </c>
      <c r="AW967" s="335" t="e">
        <f t="shared" si="344"/>
        <v>#REF!</v>
      </c>
      <c r="AX967" s="336">
        <f t="shared" si="354"/>
        <v>6075000</v>
      </c>
      <c r="AY967" s="152" t="b">
        <f t="shared" si="351"/>
        <v>1</v>
      </c>
    </row>
    <row r="968" spans="1:51" s="153" customFormat="1">
      <c r="A968" s="71"/>
      <c r="B968" s="333"/>
      <c r="C968" s="334"/>
      <c r="D968" s="334"/>
      <c r="E968" s="88" t="s">
        <v>61</v>
      </c>
      <c r="F968" s="71" t="s">
        <v>62</v>
      </c>
      <c r="G968" s="69">
        <v>7000000</v>
      </c>
      <c r="H968" s="69"/>
      <c r="I968" s="71"/>
      <c r="J968" s="71"/>
      <c r="K968" s="71"/>
      <c r="L968" s="71"/>
      <c r="M968" s="71"/>
      <c r="N968" s="102">
        <v>7000000</v>
      </c>
      <c r="O968" s="70" t="e">
        <f>#REF!+400000</f>
        <v>#REF!</v>
      </c>
      <c r="P968" s="102" t="e">
        <f t="shared" si="352"/>
        <v>#REF!</v>
      </c>
      <c r="Q968" s="70"/>
      <c r="R968" s="71"/>
      <c r="S968" s="71"/>
      <c r="T968" s="71"/>
      <c r="U968" s="71"/>
      <c r="V968" s="71"/>
      <c r="W968" s="71"/>
      <c r="X968" s="71"/>
      <c r="Y968" s="71"/>
      <c r="Z968" s="71"/>
      <c r="AA968" s="71"/>
      <c r="AB968" s="71"/>
      <c r="AC968" s="71"/>
      <c r="AD968" s="71"/>
      <c r="AE968" s="71"/>
      <c r="AF968" s="71"/>
      <c r="AG968" s="71"/>
      <c r="AH968" s="71"/>
      <c r="AI968" s="71"/>
      <c r="AJ968" s="374"/>
      <c r="AK968" s="284">
        <f t="shared" si="346"/>
        <v>7000000</v>
      </c>
      <c r="AL968" s="164" t="b">
        <f t="shared" si="345"/>
        <v>1</v>
      </c>
      <c r="AM968" s="328">
        <f t="shared" si="349"/>
        <v>0</v>
      </c>
      <c r="AN968" s="232"/>
      <c r="AO968" s="232"/>
      <c r="AP968" s="232"/>
      <c r="AQ968" s="232"/>
      <c r="AR968" s="232"/>
      <c r="AS968" s="232"/>
      <c r="AU968" s="335" t="e">
        <f t="shared" si="329"/>
        <v>#REF!</v>
      </c>
      <c r="AV968" s="72" t="e">
        <f t="shared" si="347"/>
        <v>#REF!</v>
      </c>
      <c r="AW968" s="335" t="e">
        <f t="shared" si="344"/>
        <v>#REF!</v>
      </c>
      <c r="AX968" s="336">
        <f t="shared" si="354"/>
        <v>7000000</v>
      </c>
      <c r="AY968" s="152" t="b">
        <f t="shared" si="351"/>
        <v>1</v>
      </c>
    </row>
    <row r="969" spans="1:51" s="153" customFormat="1">
      <c r="A969" s="71"/>
      <c r="B969" s="333"/>
      <c r="C969" s="334"/>
      <c r="D969" s="334"/>
      <c r="E969" s="88" t="s">
        <v>20</v>
      </c>
      <c r="F969" s="71" t="s">
        <v>21</v>
      </c>
      <c r="G969" s="69">
        <v>839600</v>
      </c>
      <c r="H969" s="69"/>
      <c r="I969" s="71"/>
      <c r="J969" s="71"/>
      <c r="K969" s="71"/>
      <c r="L969" s="71"/>
      <c r="M969" s="71"/>
      <c r="N969" s="102">
        <v>839600</v>
      </c>
      <c r="O969" s="70"/>
      <c r="P969" s="102">
        <f t="shared" si="352"/>
        <v>839600</v>
      </c>
      <c r="Q969" s="70"/>
      <c r="R969" s="71"/>
      <c r="S969" s="71"/>
      <c r="T969" s="71"/>
      <c r="U969" s="71"/>
      <c r="V969" s="71"/>
      <c r="W969" s="71"/>
      <c r="X969" s="71"/>
      <c r="Y969" s="71"/>
      <c r="Z969" s="71"/>
      <c r="AA969" s="71"/>
      <c r="AB969" s="71"/>
      <c r="AC969" s="71"/>
      <c r="AD969" s="71"/>
      <c r="AE969" s="71"/>
      <c r="AF969" s="71"/>
      <c r="AG969" s="71"/>
      <c r="AH969" s="71"/>
      <c r="AI969" s="71"/>
      <c r="AJ969" s="374"/>
      <c r="AK969" s="284">
        <f t="shared" si="346"/>
        <v>839600</v>
      </c>
      <c r="AL969" s="164" t="b">
        <f t="shared" si="345"/>
        <v>1</v>
      </c>
      <c r="AM969" s="328">
        <f t="shared" si="349"/>
        <v>0</v>
      </c>
      <c r="AN969" s="232"/>
      <c r="AO969" s="232"/>
      <c r="AP969" s="232"/>
      <c r="AQ969" s="232"/>
      <c r="AR969" s="232"/>
      <c r="AS969" s="232"/>
      <c r="AU969" s="335">
        <f t="shared" si="329"/>
        <v>1679200</v>
      </c>
      <c r="AV969" s="72" t="b">
        <f t="shared" si="347"/>
        <v>0</v>
      </c>
      <c r="AW969" s="335">
        <f t="shared" si="344"/>
        <v>0</v>
      </c>
      <c r="AX969" s="336">
        <f t="shared" si="354"/>
        <v>839600</v>
      </c>
      <c r="AY969" s="152" t="b">
        <f t="shared" si="351"/>
        <v>1</v>
      </c>
    </row>
    <row r="970" spans="1:51">
      <c r="A970" s="10"/>
      <c r="B970" s="11"/>
      <c r="C970" s="12"/>
      <c r="D970" s="12"/>
      <c r="E970" s="13"/>
      <c r="F970" s="81"/>
      <c r="G970" s="87"/>
      <c r="H970" s="87"/>
      <c r="I970" s="81"/>
      <c r="J970" s="81"/>
      <c r="K970" s="81"/>
      <c r="L970" s="81"/>
      <c r="M970" s="81"/>
      <c r="N970" s="102"/>
      <c r="O970" s="10"/>
      <c r="P970" s="31">
        <f t="shared" si="352"/>
        <v>0</v>
      </c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0"/>
      <c r="AE970" s="10"/>
      <c r="AF970" s="10"/>
      <c r="AG970" s="10"/>
      <c r="AH970" s="10"/>
      <c r="AI970" s="10"/>
      <c r="AJ970" s="372"/>
      <c r="AK970" s="284">
        <f t="shared" si="346"/>
        <v>0</v>
      </c>
      <c r="AL970" s="164" t="b">
        <f t="shared" si="345"/>
        <v>1</v>
      </c>
      <c r="AM970" s="328">
        <f t="shared" si="349"/>
        <v>0</v>
      </c>
      <c r="AN970" s="164"/>
      <c r="AO970" s="164"/>
      <c r="AP970" s="164"/>
      <c r="AQ970" s="164"/>
      <c r="AR970" s="164"/>
      <c r="AS970" s="164"/>
      <c r="AU970" s="41">
        <f t="shared" si="329"/>
        <v>0</v>
      </c>
      <c r="AV970" s="42" t="b">
        <f t="shared" si="347"/>
        <v>1</v>
      </c>
      <c r="AW970" s="96">
        <f t="shared" si="344"/>
        <v>0</v>
      </c>
      <c r="AX970" s="118">
        <f t="shared" si="354"/>
        <v>0</v>
      </c>
      <c r="AY970" s="152" t="b">
        <f t="shared" si="351"/>
        <v>1</v>
      </c>
    </row>
    <row r="971" spans="1:51">
      <c r="A971" s="10"/>
      <c r="B971" s="11"/>
      <c r="C971" s="12"/>
      <c r="D971" s="12"/>
      <c r="E971" s="13"/>
      <c r="F971" s="81"/>
      <c r="G971" s="87" t="e">
        <f>G958+G905+G884+G866+G796+G741+G686+G635+G579+G523+G497+G449+G440+G404+G384+G353+G348+G341+G337+G333+G296+G292+G233+G175+G136+G128+G122+G118+G98+G92+G88+G83+G64+G33+G25+G18+G12</f>
        <v>#REF!</v>
      </c>
      <c r="H971" s="87" t="e">
        <f>H958+H905+H884+H866+H796+H741+H686+H635+H579+H523+H497+H449+H440+H404+H384+H353+H348+H341+H337+H333+H296+H292+H233+H175+H136+H128+H122+H118+H98+H92+H88+H83+H64+H33+H25+H18+H12</f>
        <v>#REF!</v>
      </c>
      <c r="I971" s="87" t="e">
        <f t="shared" ref="I971:AH971" si="355">I958+I905+I884+I866+I796+I741+I686+I635+I579+I523+I497+I449+I440+I404+I384+I353+I348+I341+I337+I333+I296+I292+I233+I175+I136+I128+I122+I118+I98+I92+I88+I83+I64+I33+I25+I18+I12</f>
        <v>#REF!</v>
      </c>
      <c r="J971" s="87" t="e">
        <f t="shared" si="355"/>
        <v>#REF!</v>
      </c>
      <c r="K971" s="87" t="e">
        <f t="shared" si="355"/>
        <v>#REF!</v>
      </c>
      <c r="L971" s="87" t="e">
        <f t="shared" si="355"/>
        <v>#REF!</v>
      </c>
      <c r="M971" s="87" t="e">
        <f t="shared" si="355"/>
        <v>#REF!</v>
      </c>
      <c r="N971" s="87" t="e">
        <f t="shared" si="355"/>
        <v>#REF!</v>
      </c>
      <c r="O971" s="87" t="e">
        <f t="shared" si="355"/>
        <v>#REF!</v>
      </c>
      <c r="P971" s="87" t="e">
        <f t="shared" si="355"/>
        <v>#REF!</v>
      </c>
      <c r="Q971" s="87" t="e">
        <f t="shared" si="355"/>
        <v>#REF!</v>
      </c>
      <c r="R971" s="87">
        <f t="shared" si="355"/>
        <v>0</v>
      </c>
      <c r="S971" s="87">
        <f t="shared" si="355"/>
        <v>7250654.1699999999</v>
      </c>
      <c r="T971" s="87" t="e">
        <f t="shared" si="355"/>
        <v>#REF!</v>
      </c>
      <c r="U971" s="87">
        <f t="shared" si="355"/>
        <v>0</v>
      </c>
      <c r="V971" s="87" t="e">
        <f t="shared" si="355"/>
        <v>#REF!</v>
      </c>
      <c r="W971" s="87" t="e">
        <f t="shared" si="355"/>
        <v>#REF!</v>
      </c>
      <c r="X971" s="87">
        <f t="shared" si="355"/>
        <v>5700000</v>
      </c>
      <c r="Y971" s="87" t="e">
        <f t="shared" si="355"/>
        <v>#REF!</v>
      </c>
      <c r="Z971" s="87" t="e">
        <f t="shared" si="355"/>
        <v>#REF!</v>
      </c>
      <c r="AA971" s="87">
        <f t="shared" si="355"/>
        <v>0</v>
      </c>
      <c r="AB971" s="87" t="e">
        <f t="shared" si="355"/>
        <v>#REF!</v>
      </c>
      <c r="AC971" s="87">
        <f t="shared" si="355"/>
        <v>1131955200</v>
      </c>
      <c r="AD971" s="87">
        <f t="shared" si="355"/>
        <v>0</v>
      </c>
      <c r="AE971" s="87">
        <f t="shared" si="355"/>
        <v>1131955200</v>
      </c>
      <c r="AF971" s="87">
        <f t="shared" si="355"/>
        <v>300000000</v>
      </c>
      <c r="AG971" s="87">
        <f t="shared" si="355"/>
        <v>0</v>
      </c>
      <c r="AH971" s="87">
        <f t="shared" si="355"/>
        <v>0</v>
      </c>
      <c r="AI971" s="10"/>
      <c r="AJ971" s="372"/>
      <c r="AK971" s="284" t="e">
        <f>H971+K971+N971+Q971+T971+W971+Z971+AC971+AF971</f>
        <v>#REF!</v>
      </c>
      <c r="AL971" s="164" t="e">
        <f t="shared" si="345"/>
        <v>#REF!</v>
      </c>
      <c r="AM971" s="328" t="e">
        <f t="shared" si="349"/>
        <v>#REF!</v>
      </c>
      <c r="AN971" s="164"/>
      <c r="AO971" s="164"/>
      <c r="AP971" s="164"/>
      <c r="AQ971" s="164"/>
      <c r="AR971" s="164"/>
      <c r="AS971" s="164"/>
      <c r="AU971" s="41"/>
      <c r="AV971" s="42"/>
      <c r="AW971" s="96" t="e">
        <f t="shared" si="344"/>
        <v>#REF!</v>
      </c>
      <c r="AX971" s="118" t="e">
        <f t="shared" si="354"/>
        <v>#REF!</v>
      </c>
      <c r="AY971" s="152" t="e">
        <f t="shared" si="351"/>
        <v>#REF!</v>
      </c>
    </row>
    <row r="972" spans="1:51">
      <c r="A972" s="262"/>
      <c r="B972" s="263"/>
      <c r="C972" s="159"/>
      <c r="D972" s="159"/>
      <c r="E972" s="264" t="s">
        <v>234</v>
      </c>
      <c r="F972" s="265"/>
      <c r="G972" s="277" t="e">
        <f>H972+K972+N972+Q972+T972+W972+Z972+AC972+AF972</f>
        <v>#REF!</v>
      </c>
      <c r="H972" s="277" t="e">
        <f t="shared" ref="H972:AH972" si="356">H795+H740+H685+H634+H578+H439+H403+H383+H347+H135+H11</f>
        <v>#REF!</v>
      </c>
      <c r="I972" s="277" t="e">
        <f t="shared" si="356"/>
        <v>#REF!</v>
      </c>
      <c r="J972" s="277" t="e">
        <f t="shared" si="356"/>
        <v>#REF!</v>
      </c>
      <c r="K972" s="277" t="e">
        <f t="shared" si="356"/>
        <v>#REF!</v>
      </c>
      <c r="L972" s="277" t="e">
        <f t="shared" si="356"/>
        <v>#REF!</v>
      </c>
      <c r="M972" s="277" t="e">
        <f t="shared" si="356"/>
        <v>#REF!</v>
      </c>
      <c r="N972" s="289" t="e">
        <f t="shared" si="356"/>
        <v>#REF!</v>
      </c>
      <c r="O972" s="277" t="e">
        <f t="shared" si="356"/>
        <v>#REF!</v>
      </c>
      <c r="P972" s="289" t="e">
        <f t="shared" si="356"/>
        <v>#REF!</v>
      </c>
      <c r="Q972" s="289" t="e">
        <f t="shared" si="356"/>
        <v>#REF!</v>
      </c>
      <c r="R972" s="277">
        <f t="shared" si="356"/>
        <v>0</v>
      </c>
      <c r="S972" s="289">
        <f t="shared" si="356"/>
        <v>7250654.1699999999</v>
      </c>
      <c r="T972" s="277" t="e">
        <f t="shared" si="356"/>
        <v>#REF!</v>
      </c>
      <c r="U972" s="277">
        <f t="shared" si="356"/>
        <v>0</v>
      </c>
      <c r="V972" s="277" t="e">
        <f t="shared" si="356"/>
        <v>#REF!</v>
      </c>
      <c r="W972" s="277" t="e">
        <f t="shared" si="356"/>
        <v>#REF!</v>
      </c>
      <c r="X972" s="277">
        <f t="shared" si="356"/>
        <v>5700000</v>
      </c>
      <c r="Y972" s="277" t="e">
        <f t="shared" si="356"/>
        <v>#REF!</v>
      </c>
      <c r="Z972" s="277" t="e">
        <f t="shared" si="356"/>
        <v>#REF!</v>
      </c>
      <c r="AA972" s="277">
        <f t="shared" si="356"/>
        <v>0</v>
      </c>
      <c r="AB972" s="277" t="e">
        <f t="shared" si="356"/>
        <v>#REF!</v>
      </c>
      <c r="AC972" s="277">
        <f t="shared" si="356"/>
        <v>1131955200</v>
      </c>
      <c r="AD972" s="277">
        <f t="shared" si="356"/>
        <v>0</v>
      </c>
      <c r="AE972" s="277">
        <f t="shared" si="356"/>
        <v>1131955200</v>
      </c>
      <c r="AF972" s="277">
        <f t="shared" si="356"/>
        <v>300000000</v>
      </c>
      <c r="AG972" s="277">
        <f t="shared" si="356"/>
        <v>0</v>
      </c>
      <c r="AH972" s="277">
        <f t="shared" si="356"/>
        <v>0</v>
      </c>
      <c r="AI972" s="262"/>
      <c r="AJ972" s="372"/>
      <c r="AK972" s="284" t="e">
        <f t="shared" si="346"/>
        <v>#REF!</v>
      </c>
      <c r="AL972" s="164" t="e">
        <f t="shared" si="345"/>
        <v>#REF!</v>
      </c>
      <c r="AM972" s="328" t="e">
        <f t="shared" si="349"/>
        <v>#REF!</v>
      </c>
      <c r="AN972" s="164"/>
      <c r="AO972" s="164"/>
      <c r="AP972" s="164"/>
      <c r="AQ972" s="164"/>
      <c r="AR972" s="164"/>
      <c r="AS972" s="164"/>
      <c r="AW972" s="96" t="e">
        <f t="shared" si="344"/>
        <v>#REF!</v>
      </c>
      <c r="AX972" s="118" t="e">
        <f t="shared" si="354"/>
        <v>#REF!</v>
      </c>
      <c r="AY972" s="152" t="e">
        <f t="shared" si="351"/>
        <v>#REF!</v>
      </c>
    </row>
    <row r="973" spans="1:51">
      <c r="A973" s="2"/>
      <c r="B973" s="136"/>
      <c r="C973" s="137"/>
      <c r="D973" s="137"/>
      <c r="E973" s="261" t="s">
        <v>161</v>
      </c>
      <c r="F973" s="138"/>
      <c r="G973" s="139" t="e">
        <f>SUM(I973:X973)</f>
        <v>#REF!</v>
      </c>
      <c r="H973" s="139"/>
      <c r="I973" s="267" t="e">
        <f>I795+I740+I685+I634+I578+I439+I403+I383+I347+I135+I11</f>
        <v>#REF!</v>
      </c>
      <c r="J973" s="267"/>
      <c r="K973" s="267"/>
      <c r="L973" s="267" t="e">
        <f>L795+L740+L685+L634+L578+L439+L403+L383+L347+L135+L11</f>
        <v>#REF!</v>
      </c>
      <c r="M973" s="267"/>
      <c r="N973" s="267"/>
      <c r="O973" s="267" t="e">
        <f>O795+O740+O685+O634+O578+O439+O403+O383+O347+O135+O11</f>
        <v>#REF!</v>
      </c>
      <c r="P973" s="267"/>
      <c r="Q973" s="267"/>
      <c r="R973" s="267">
        <f>R795+R740+R685+R634+R578+R439+R403+R383+R347+R135+R11</f>
        <v>0</v>
      </c>
      <c r="S973" s="267"/>
      <c r="T973" s="267"/>
      <c r="U973" s="267">
        <f>U795+U740+U685+U634+U578+U439+U403+U383+U347+U135+U11</f>
        <v>0</v>
      </c>
      <c r="V973" s="267"/>
      <c r="W973" s="267"/>
      <c r="X973" s="267">
        <f>X795+X740+X685+X634+X578+X439+X403+X383+X347+X135+X11</f>
        <v>5700000</v>
      </c>
      <c r="Y973" s="267"/>
      <c r="Z973" s="267"/>
      <c r="AA973" s="267"/>
      <c r="AB973" s="267"/>
      <c r="AC973" s="267"/>
      <c r="AD973" s="267"/>
      <c r="AE973" s="267"/>
      <c r="AF973" s="267"/>
      <c r="AG973" s="267"/>
      <c r="AH973" s="267"/>
      <c r="AI973" s="140"/>
      <c r="AJ973" s="379"/>
      <c r="AK973" s="284">
        <f t="shared" si="346"/>
        <v>0</v>
      </c>
      <c r="AL973" s="312"/>
      <c r="AM973" s="312"/>
      <c r="AN973" s="312"/>
      <c r="AO973" s="312"/>
      <c r="AP973" s="312"/>
      <c r="AQ973" s="312"/>
      <c r="AR973" s="312"/>
      <c r="AS973" s="312"/>
      <c r="AW973" s="96" t="e">
        <f t="shared" si="344"/>
        <v>#REF!</v>
      </c>
      <c r="AX973" s="118">
        <f t="shared" si="354"/>
        <v>0</v>
      </c>
      <c r="AY973" s="152" t="e">
        <f t="shared" si="351"/>
        <v>#REF!</v>
      </c>
    </row>
    <row r="974" spans="1:51">
      <c r="A974" s="256"/>
      <c r="B974" s="259"/>
      <c r="C974" s="260"/>
      <c r="D974" s="260"/>
      <c r="E974" s="261" t="s">
        <v>235</v>
      </c>
      <c r="F974" s="258"/>
      <c r="G974" s="139" t="e">
        <f>G972-G973</f>
        <v>#REF!</v>
      </c>
      <c r="H974" s="139"/>
      <c r="I974" s="267" t="e">
        <f t="shared" ref="I974:X974" si="357">I972-I973</f>
        <v>#REF!</v>
      </c>
      <c r="J974" s="267"/>
      <c r="K974" s="267"/>
      <c r="L974" s="267" t="e">
        <f t="shared" si="357"/>
        <v>#REF!</v>
      </c>
      <c r="M974" s="267"/>
      <c r="N974" s="267"/>
      <c r="O974" s="268" t="e">
        <f>O972-O973</f>
        <v>#REF!</v>
      </c>
      <c r="P974" s="268"/>
      <c r="Q974" s="268"/>
      <c r="R974" s="273">
        <f t="shared" si="357"/>
        <v>0</v>
      </c>
      <c r="S974" s="273"/>
      <c r="T974" s="273"/>
      <c r="U974" s="268">
        <f t="shared" si="357"/>
        <v>0</v>
      </c>
      <c r="V974" s="268"/>
      <c r="W974" s="268"/>
      <c r="X974" s="268">
        <f t="shared" si="357"/>
        <v>0</v>
      </c>
      <c r="Y974" s="268"/>
      <c r="Z974" s="268"/>
      <c r="AA974" s="268"/>
      <c r="AB974" s="268"/>
      <c r="AC974" s="268"/>
      <c r="AD974" s="268"/>
      <c r="AE974" s="268"/>
      <c r="AF974" s="268"/>
      <c r="AG974" s="268"/>
      <c r="AH974" s="268"/>
      <c r="AI974" s="257"/>
      <c r="AJ974" s="376"/>
      <c r="AK974" s="284">
        <f t="shared" si="346"/>
        <v>0</v>
      </c>
      <c r="AL974" s="278"/>
      <c r="AM974" s="278"/>
      <c r="AN974" s="278"/>
      <c r="AO974" s="278"/>
      <c r="AP974" s="278"/>
      <c r="AQ974" s="278"/>
      <c r="AR974" s="278"/>
      <c r="AS974" s="278"/>
      <c r="AW974" s="96" t="e">
        <f t="shared" si="344"/>
        <v>#REF!</v>
      </c>
      <c r="AX974" s="118">
        <f t="shared" si="354"/>
        <v>0</v>
      </c>
      <c r="AY974" s="152" t="e">
        <f t="shared" si="351"/>
        <v>#REF!</v>
      </c>
    </row>
    <row r="975" spans="1:51">
      <c r="G975" s="243"/>
      <c r="H975" s="243"/>
      <c r="I975" s="243"/>
      <c r="J975" s="243"/>
      <c r="K975" s="243"/>
      <c r="L975" s="243"/>
      <c r="M975" s="243"/>
      <c r="N975" s="243"/>
      <c r="O975" s="274"/>
      <c r="P975" s="274"/>
      <c r="Q975" s="274"/>
      <c r="R975" s="274"/>
      <c r="S975" s="274"/>
      <c r="T975" s="274"/>
      <c r="U975" s="274"/>
      <c r="V975" s="274"/>
      <c r="W975" s="274"/>
      <c r="X975" s="274"/>
      <c r="Y975" s="274"/>
      <c r="Z975" s="274"/>
      <c r="AA975" s="274"/>
      <c r="AB975" s="274"/>
      <c r="AC975" s="274"/>
      <c r="AD975" s="274"/>
      <c r="AE975" s="274"/>
      <c r="AF975" s="274"/>
      <c r="AG975" s="274"/>
      <c r="AH975" s="274"/>
      <c r="AI975" s="244"/>
      <c r="AK975" s="284">
        <f t="shared" si="346"/>
        <v>0</v>
      </c>
      <c r="AL975" s="243"/>
      <c r="AM975" s="243"/>
      <c r="AN975" s="243"/>
      <c r="AO975" s="243"/>
      <c r="AP975" s="243"/>
      <c r="AQ975" s="243"/>
      <c r="AR975" s="243"/>
      <c r="AS975" s="243"/>
    </row>
    <row r="976" spans="1:51" s="266" customFormat="1">
      <c r="A976" s="391"/>
      <c r="I976" s="327"/>
      <c r="J976" s="327"/>
      <c r="K976" s="327"/>
      <c r="L976" s="327"/>
      <c r="M976" s="327"/>
      <c r="N976" s="327"/>
      <c r="O976" s="392"/>
      <c r="P976" s="392"/>
      <c r="Q976" s="392"/>
      <c r="R976" s="392"/>
      <c r="S976" s="392"/>
      <c r="T976" s="392"/>
      <c r="U976" s="327"/>
      <c r="V976" s="327"/>
      <c r="W976" s="327"/>
      <c r="X976" s="327"/>
      <c r="Y976" s="327"/>
      <c r="Z976" s="327"/>
      <c r="AA976" s="327"/>
      <c r="AB976" s="327"/>
      <c r="AC976" s="327"/>
      <c r="AD976" s="327"/>
      <c r="AE976" s="327"/>
      <c r="AF976" s="327"/>
      <c r="AG976" s="327"/>
      <c r="AH976" s="327"/>
      <c r="AJ976" s="238"/>
      <c r="AK976" s="393"/>
      <c r="AL976" s="243"/>
      <c r="AM976" s="243"/>
      <c r="AN976" s="243"/>
      <c r="AO976" s="243"/>
      <c r="AP976" s="243"/>
      <c r="AQ976" s="243"/>
      <c r="AR976" s="243"/>
      <c r="AS976" s="243"/>
      <c r="AT976" s="243"/>
    </row>
    <row r="977" spans="1:47" s="279" customFormat="1">
      <c r="A977" s="321"/>
      <c r="F977" s="322"/>
      <c r="G977" s="322" t="e">
        <f>G795+G740+G685+G634+G578+G439+G403+G383+G347+G135+G11</f>
        <v>#REF!</v>
      </c>
      <c r="H977" s="322">
        <v>1200000000</v>
      </c>
      <c r="I977" s="322"/>
      <c r="J977" s="322"/>
      <c r="K977" s="322">
        <v>912073300</v>
      </c>
      <c r="L977" s="322"/>
      <c r="M977" s="322"/>
      <c r="N977" s="323">
        <v>12382185445.83</v>
      </c>
      <c r="O977" s="324"/>
      <c r="Q977" s="324">
        <v>7250654.1699999999</v>
      </c>
      <c r="R977" s="324"/>
      <c r="T977" s="279">
        <v>2694506000</v>
      </c>
      <c r="W977" s="279">
        <v>10288075000</v>
      </c>
      <c r="Z977" s="279">
        <v>400000000</v>
      </c>
      <c r="AC977" s="279">
        <v>1131955200</v>
      </c>
      <c r="AF977" s="279">
        <v>300000000</v>
      </c>
      <c r="AJ977" s="394"/>
      <c r="AK977" s="322">
        <f>SUM(H977:AG977)</f>
        <v>29316045600</v>
      </c>
      <c r="AL977" s="322"/>
      <c r="AM977" s="322"/>
      <c r="AN977" s="322"/>
      <c r="AO977" s="322"/>
      <c r="AP977" s="322"/>
      <c r="AQ977" s="322"/>
      <c r="AR977" s="322"/>
      <c r="AS977" s="322"/>
      <c r="AT977" s="322"/>
    </row>
    <row r="978" spans="1:47" s="244" customFormat="1">
      <c r="A978" s="325"/>
      <c r="F978" s="243"/>
      <c r="G978" s="322"/>
      <c r="H978" s="322"/>
      <c r="I978" s="281" t="e">
        <f>H971-H977</f>
        <v>#REF!</v>
      </c>
      <c r="J978" s="281"/>
      <c r="K978" s="281"/>
      <c r="L978" s="281" t="e">
        <f>K972-K977</f>
        <v>#REF!</v>
      </c>
      <c r="M978" s="281"/>
      <c r="N978" s="281"/>
      <c r="O978" s="281" t="e">
        <f>N972-N977</f>
        <v>#REF!</v>
      </c>
      <c r="P978" s="281"/>
      <c r="Q978" s="281"/>
      <c r="R978" s="281" t="e">
        <f>Q972-Q977</f>
        <v>#REF!</v>
      </c>
      <c r="S978" s="281"/>
      <c r="T978" s="281"/>
      <c r="U978" s="281" t="e">
        <f>T972-T977</f>
        <v>#REF!</v>
      </c>
      <c r="V978" s="281"/>
      <c r="W978" s="281"/>
      <c r="X978" s="281" t="e">
        <f>W972-W977</f>
        <v>#REF!</v>
      </c>
      <c r="Y978" s="281"/>
      <c r="Z978" s="281"/>
      <c r="AA978" s="281" t="e">
        <f>Z972-Z977</f>
        <v>#REF!</v>
      </c>
      <c r="AB978" s="281"/>
      <c r="AC978" s="281"/>
      <c r="AD978" s="281">
        <f>AC972-AC977</f>
        <v>0</v>
      </c>
      <c r="AE978" s="281"/>
      <c r="AF978" s="281"/>
      <c r="AG978" s="281">
        <f>AF972-AF977</f>
        <v>0</v>
      </c>
      <c r="AH978" s="281"/>
      <c r="AJ978" s="238"/>
      <c r="AK978" s="243"/>
      <c r="AL978" s="243"/>
      <c r="AM978" s="243"/>
      <c r="AN978" s="243"/>
      <c r="AO978" s="243"/>
      <c r="AP978" s="243"/>
      <c r="AQ978" s="243"/>
      <c r="AR978" s="243"/>
      <c r="AS978" s="243"/>
      <c r="AT978" s="243"/>
      <c r="AU978" s="280" t="e">
        <f>SUM(I978:X978)</f>
        <v>#REF!</v>
      </c>
    </row>
    <row r="979" spans="1:47" s="244" customFormat="1">
      <c r="A979" s="325"/>
      <c r="F979" s="243"/>
      <c r="G979" s="322" t="e">
        <f>G972-G977</f>
        <v>#REF!</v>
      </c>
      <c r="H979" s="322"/>
      <c r="I979" s="243"/>
      <c r="J979" s="243"/>
      <c r="K979" s="243"/>
      <c r="L979" s="281"/>
      <c r="M979" s="281"/>
      <c r="N979" s="281"/>
      <c r="AJ979" s="238"/>
      <c r="AK979" s="243"/>
      <c r="AL979" s="243"/>
      <c r="AM979" s="243"/>
      <c r="AN979" s="243"/>
      <c r="AO979" s="243"/>
      <c r="AP979" s="243"/>
      <c r="AQ979" s="243"/>
      <c r="AR979" s="243"/>
      <c r="AS979" s="243"/>
      <c r="AT979" s="243"/>
    </row>
    <row r="980" spans="1:47" s="244" customFormat="1">
      <c r="A980" s="325"/>
      <c r="F980" s="243"/>
      <c r="G980" s="322"/>
      <c r="H980" s="322"/>
      <c r="I980" s="243"/>
      <c r="J980" s="411" t="e">
        <f>I971+L971+O971+R971+U971+X971+AA971+AD971+AG971</f>
        <v>#REF!</v>
      </c>
      <c r="K980" s="281" t="e">
        <f>G973-J980</f>
        <v>#REF!</v>
      </c>
      <c r="L980" s="281"/>
      <c r="M980" s="281"/>
      <c r="N980" s="281"/>
      <c r="AJ980" s="238"/>
      <c r="AK980" s="243"/>
      <c r="AL980" s="243"/>
      <c r="AM980" s="243"/>
      <c r="AN980" s="243"/>
      <c r="AO980" s="243"/>
      <c r="AP980" s="243"/>
      <c r="AQ980" s="243"/>
      <c r="AR980" s="243"/>
      <c r="AS980" s="243"/>
      <c r="AT980" s="243"/>
    </row>
    <row r="981" spans="1:47" s="244" customFormat="1">
      <c r="A981" s="325"/>
      <c r="F981" s="243"/>
      <c r="G981" s="322"/>
      <c r="H981" s="322"/>
      <c r="I981" s="243"/>
      <c r="J981" s="322">
        <v>21516450</v>
      </c>
      <c r="K981" s="243"/>
      <c r="L981" s="281">
        <v>17334500</v>
      </c>
      <c r="M981" s="281"/>
      <c r="N981" s="281"/>
      <c r="AJ981" s="238"/>
      <c r="AK981" s="243"/>
      <c r="AL981" s="243"/>
      <c r="AM981" s="243"/>
      <c r="AN981" s="243"/>
      <c r="AO981" s="243"/>
      <c r="AP981" s="243"/>
      <c r="AQ981" s="243"/>
      <c r="AR981" s="243"/>
      <c r="AS981" s="243"/>
      <c r="AT981" s="243"/>
    </row>
    <row r="982" spans="1:47" s="244" customFormat="1">
      <c r="A982" s="325"/>
      <c r="F982" s="243"/>
      <c r="G982" s="237" t="e">
        <f>G958+G905+G884+G866+G796+G741+G686+G635+G579+G523+G497+G449+G440+G404+G384+G353+G348+G341+G337+G333+G296+G292+G233+G175+G136+G128+G122+G118+G98+G92+G88+G83+G64+G33+G25+G18+G12</f>
        <v>#REF!</v>
      </c>
      <c r="H982" s="237"/>
      <c r="I982" s="155"/>
      <c r="J982" s="322" t="e">
        <f>H971-J981</f>
        <v>#REF!</v>
      </c>
      <c r="K982" s="155"/>
      <c r="L982" s="281" t="e">
        <f>K971-L981+700000000</f>
        <v>#REF!</v>
      </c>
      <c r="M982" s="281"/>
      <c r="N982" s="281"/>
      <c r="AJ982" s="238"/>
      <c r="AK982" s="243"/>
      <c r="AL982" s="243"/>
      <c r="AM982" s="243"/>
      <c r="AN982" s="243"/>
      <c r="AO982" s="243"/>
      <c r="AP982" s="243"/>
      <c r="AQ982" s="243"/>
      <c r="AR982" s="243"/>
      <c r="AS982" s="243"/>
      <c r="AT982" s="243"/>
    </row>
    <row r="983" spans="1:47" s="244" customFormat="1">
      <c r="A983" s="325"/>
      <c r="F983" s="243"/>
      <c r="G983" s="237" t="e">
        <f>G795+G740+G685+G634+G578+G439+G403+G383+G347+G135+G11</f>
        <v>#REF!</v>
      </c>
      <c r="H983" s="237"/>
      <c r="I983" s="155"/>
      <c r="J983" s="322" t="e">
        <f>H971-J982</f>
        <v>#REF!</v>
      </c>
      <c r="K983" s="155"/>
      <c r="L983" s="229"/>
      <c r="M983" s="281"/>
      <c r="N983" s="281"/>
      <c r="AJ983" s="238"/>
      <c r="AK983" s="243"/>
      <c r="AL983" s="243"/>
      <c r="AM983" s="243"/>
      <c r="AN983" s="243"/>
      <c r="AO983" s="243"/>
      <c r="AP983" s="243"/>
      <c r="AQ983" s="243"/>
      <c r="AR983" s="243"/>
      <c r="AS983" s="243"/>
      <c r="AT983" s="243"/>
    </row>
    <row r="984" spans="1:47" s="244" customFormat="1">
      <c r="A984" s="325"/>
      <c r="F984" s="243"/>
      <c r="G984" s="237"/>
      <c r="H984" s="237"/>
      <c r="I984" s="155"/>
      <c r="J984" s="237"/>
      <c r="K984" s="155"/>
      <c r="L984" s="411">
        <v>894738800</v>
      </c>
      <c r="M984" s="411" t="e">
        <f>K971-L984</f>
        <v>#REF!</v>
      </c>
      <c r="N984" s="243"/>
      <c r="O984" s="398" t="s">
        <v>270</v>
      </c>
      <c r="P984" s="326"/>
      <c r="Q984" s="326"/>
      <c r="AJ984" s="238"/>
      <c r="AK984" s="243"/>
      <c r="AL984" s="243"/>
      <c r="AM984" s="243"/>
      <c r="AN984" s="243"/>
      <c r="AO984" s="243"/>
      <c r="AP984" s="243"/>
      <c r="AQ984" s="243"/>
      <c r="AR984" s="243"/>
      <c r="AS984" s="243"/>
      <c r="AT984" s="243"/>
    </row>
    <row r="985" spans="1:47" s="244" customFormat="1">
      <c r="A985" s="325"/>
      <c r="F985" s="243"/>
      <c r="G985" s="237">
        <v>2209887894</v>
      </c>
      <c r="H985" s="155"/>
      <c r="I985" s="155"/>
      <c r="J985" s="155"/>
      <c r="K985" s="155"/>
      <c r="L985" s="411">
        <v>912073300</v>
      </c>
      <c r="M985" s="243"/>
      <c r="N985" s="243"/>
      <c r="O985" s="398"/>
      <c r="P985" s="326"/>
      <c r="Q985" s="326"/>
      <c r="AJ985" s="238"/>
      <c r="AK985" s="243"/>
      <c r="AL985" s="243"/>
      <c r="AM985" s="243"/>
      <c r="AN985" s="243"/>
      <c r="AO985" s="243"/>
      <c r="AP985" s="243"/>
      <c r="AQ985" s="243"/>
      <c r="AR985" s="243"/>
      <c r="AS985" s="243"/>
      <c r="AT985" s="243"/>
    </row>
    <row r="986" spans="1:47" s="244" customFormat="1">
      <c r="A986" s="325"/>
      <c r="F986" s="243"/>
      <c r="G986" s="229">
        <f>SUM(G984:G985)</f>
        <v>2209887894</v>
      </c>
      <c r="H986" s="155"/>
      <c r="I986" s="155"/>
      <c r="J986" s="155"/>
      <c r="K986" s="155"/>
      <c r="L986" s="411">
        <f>L985-L984</f>
        <v>17334500</v>
      </c>
      <c r="M986" s="243"/>
      <c r="N986" s="243"/>
      <c r="O986" s="398" t="s">
        <v>227</v>
      </c>
      <c r="P986" s="326"/>
      <c r="Q986" s="326"/>
      <c r="AJ986" s="238"/>
      <c r="AK986" s="243"/>
      <c r="AL986" s="243"/>
      <c r="AM986" s="243"/>
      <c r="AN986" s="243"/>
      <c r="AO986" s="243"/>
      <c r="AP986" s="243"/>
      <c r="AQ986" s="243"/>
      <c r="AR986" s="243"/>
      <c r="AS986" s="243"/>
      <c r="AT986" s="243"/>
    </row>
    <row r="987" spans="1:47" s="244" customFormat="1">
      <c r="A987" s="325"/>
      <c r="F987" s="281"/>
      <c r="G987" s="229" t="e">
        <f>G986-G973</f>
        <v>#REF!</v>
      </c>
      <c r="H987" s="229"/>
      <c r="I987" s="155"/>
      <c r="J987" s="155"/>
      <c r="K987" s="155"/>
      <c r="L987" s="411"/>
      <c r="M987" s="243"/>
      <c r="N987" s="243"/>
      <c r="O987" s="398" t="s">
        <v>224</v>
      </c>
      <c r="P987" s="326"/>
      <c r="Q987" s="326"/>
      <c r="AJ987" s="238"/>
      <c r="AK987" s="243"/>
      <c r="AL987" s="243"/>
      <c r="AM987" s="243"/>
      <c r="AN987" s="243"/>
      <c r="AO987" s="243"/>
      <c r="AP987" s="243"/>
      <c r="AQ987" s="243"/>
      <c r="AR987" s="243"/>
      <c r="AS987" s="243"/>
      <c r="AT987" s="243"/>
    </row>
    <row r="988" spans="1:47" s="244" customFormat="1">
      <c r="A988" s="325"/>
      <c r="F988" s="243"/>
      <c r="G988" s="155"/>
      <c r="H988" s="155"/>
      <c r="I988" s="155"/>
      <c r="J988" s="155"/>
      <c r="K988" s="155"/>
      <c r="L988" s="322">
        <v>1612073300</v>
      </c>
      <c r="M988" s="243"/>
      <c r="N988" s="243"/>
      <c r="O988" s="398"/>
      <c r="P988" s="326"/>
      <c r="Q988" s="326"/>
      <c r="AJ988" s="238"/>
      <c r="AK988" s="243"/>
      <c r="AL988" s="243"/>
      <c r="AM988" s="243"/>
      <c r="AN988" s="243"/>
      <c r="AO988" s="243"/>
      <c r="AP988" s="243"/>
      <c r="AQ988" s="243"/>
      <c r="AR988" s="243"/>
      <c r="AS988" s="243"/>
      <c r="AT988" s="243"/>
      <c r="AU988" s="395">
        <v>3504453036</v>
      </c>
    </row>
    <row r="989" spans="1:47" s="244" customFormat="1">
      <c r="A989" s="325"/>
      <c r="F989" s="243"/>
      <c r="G989" s="155"/>
      <c r="H989" s="155"/>
      <c r="I989" s="155"/>
      <c r="J989" s="155"/>
      <c r="K989" s="155"/>
      <c r="L989" s="322">
        <f>L988-L984</f>
        <v>717334500</v>
      </c>
      <c r="M989" s="243"/>
      <c r="N989" s="243"/>
      <c r="O989" s="398"/>
      <c r="P989" s="326"/>
      <c r="Q989" s="326"/>
      <c r="AJ989" s="238"/>
      <c r="AK989" s="243"/>
      <c r="AL989" s="243"/>
      <c r="AM989" s="243"/>
      <c r="AN989" s="243"/>
      <c r="AO989" s="243"/>
      <c r="AP989" s="243"/>
      <c r="AQ989" s="243"/>
      <c r="AR989" s="243"/>
      <c r="AS989" s="243"/>
      <c r="AT989" s="243"/>
      <c r="AU989" s="280" t="e">
        <f>AU988-G973</f>
        <v>#REF!</v>
      </c>
    </row>
    <row r="990" spans="1:47" s="244" customFormat="1">
      <c r="A990" s="325"/>
      <c r="F990" s="243"/>
      <c r="G990" s="237">
        <v>1485809760</v>
      </c>
      <c r="H990" s="155"/>
      <c r="I990" s="155"/>
      <c r="J990" s="155"/>
      <c r="K990" s="155"/>
      <c r="L990" s="322"/>
      <c r="M990" s="243"/>
      <c r="N990" s="243"/>
      <c r="O990" s="399" t="s">
        <v>225</v>
      </c>
      <c r="P990" s="396"/>
      <c r="Q990" s="396"/>
      <c r="AJ990" s="238"/>
      <c r="AK990" s="243"/>
      <c r="AL990" s="243"/>
      <c r="AM990" s="243"/>
      <c r="AN990" s="243"/>
      <c r="AO990" s="243"/>
      <c r="AP990" s="243"/>
      <c r="AQ990" s="243"/>
      <c r="AR990" s="243"/>
      <c r="AS990" s="243"/>
      <c r="AT990" s="243"/>
    </row>
    <row r="991" spans="1:47" s="244" customFormat="1">
      <c r="A991" s="325"/>
      <c r="F991" s="243"/>
      <c r="G991" s="237">
        <v>2018643276</v>
      </c>
      <c r="H991" s="155"/>
      <c r="I991" s="155"/>
      <c r="J991" s="155"/>
      <c r="K991" s="155"/>
      <c r="L991" s="322"/>
      <c r="M991" s="243"/>
      <c r="N991" s="243"/>
      <c r="O991" s="398" t="s">
        <v>228</v>
      </c>
      <c r="P991" s="326"/>
      <c r="Q991" s="326"/>
      <c r="AJ991" s="238"/>
      <c r="AK991" s="243"/>
      <c r="AL991" s="243"/>
      <c r="AM991" s="243"/>
      <c r="AN991" s="243"/>
      <c r="AO991" s="243"/>
      <c r="AP991" s="243"/>
      <c r="AQ991" s="243"/>
      <c r="AR991" s="243"/>
      <c r="AS991" s="243"/>
      <c r="AT991" s="243"/>
    </row>
    <row r="992" spans="1:47" s="244" customFormat="1">
      <c r="A992" s="325"/>
      <c r="F992" s="243"/>
      <c r="G992" s="237">
        <f>SUM(G990:G991)</f>
        <v>3504453036</v>
      </c>
      <c r="H992" s="155"/>
      <c r="I992" s="155"/>
      <c r="J992" s="155"/>
      <c r="K992" s="155"/>
      <c r="L992" s="322"/>
      <c r="M992" s="243"/>
      <c r="N992" s="243"/>
      <c r="O992" s="398" t="s">
        <v>226</v>
      </c>
      <c r="P992" s="326"/>
      <c r="Q992" s="326"/>
      <c r="AJ992" s="238"/>
      <c r="AK992" s="243"/>
      <c r="AL992" s="243"/>
      <c r="AM992" s="243"/>
      <c r="AN992" s="243"/>
      <c r="AO992" s="243"/>
      <c r="AP992" s="243"/>
      <c r="AQ992" s="243"/>
      <c r="AR992" s="243"/>
      <c r="AS992" s="243"/>
      <c r="AT992" s="243"/>
    </row>
    <row r="993" spans="1:46" s="244" customFormat="1">
      <c r="A993" s="325"/>
      <c r="F993" s="243"/>
      <c r="G993" s="229" t="e">
        <f>G973-G992</f>
        <v>#REF!</v>
      </c>
      <c r="H993" s="155"/>
      <c r="I993" s="155"/>
      <c r="J993" s="155"/>
      <c r="K993" s="155"/>
      <c r="L993" s="322"/>
      <c r="M993" s="243"/>
      <c r="N993" s="243"/>
      <c r="O993" s="400"/>
      <c r="P993" s="397"/>
      <c r="Q993" s="397"/>
      <c r="AJ993" s="238"/>
      <c r="AK993" s="243"/>
      <c r="AL993" s="243"/>
      <c r="AM993" s="243"/>
      <c r="AN993" s="243"/>
      <c r="AO993" s="243"/>
      <c r="AP993" s="243"/>
      <c r="AQ993" s="243"/>
      <c r="AR993" s="243"/>
      <c r="AS993" s="243"/>
      <c r="AT993" s="243"/>
    </row>
    <row r="994" spans="1:46" s="244" customFormat="1">
      <c r="A994" s="325"/>
      <c r="F994" s="243"/>
      <c r="G994" s="155"/>
      <c r="H994" s="155"/>
      <c r="I994" s="155"/>
      <c r="J994" s="155"/>
      <c r="K994" s="155"/>
      <c r="L994" s="155"/>
      <c r="M994" s="243"/>
      <c r="N994" s="243"/>
      <c r="AJ994" s="238"/>
      <c r="AK994" s="243"/>
      <c r="AL994" s="243"/>
      <c r="AM994" s="243"/>
      <c r="AN994" s="243"/>
      <c r="AO994" s="243"/>
      <c r="AP994" s="243"/>
      <c r="AQ994" s="243"/>
      <c r="AR994" s="243"/>
      <c r="AS994" s="243"/>
      <c r="AT994" s="243"/>
    </row>
    <row r="995" spans="1:46" s="244" customFormat="1">
      <c r="A995" s="325"/>
      <c r="F995" s="243"/>
      <c r="G995" s="155"/>
      <c r="H995" s="155"/>
      <c r="I995" s="155"/>
      <c r="J995" s="155"/>
      <c r="K995" s="155"/>
      <c r="L995" s="155"/>
      <c r="M995" s="243"/>
      <c r="N995" s="243"/>
      <c r="AJ995" s="238"/>
      <c r="AK995" s="243"/>
      <c r="AL995" s="243"/>
      <c r="AM995" s="243"/>
      <c r="AN995" s="243"/>
      <c r="AO995" s="243"/>
      <c r="AP995" s="243"/>
      <c r="AQ995" s="243"/>
      <c r="AR995" s="243"/>
      <c r="AS995" s="243"/>
      <c r="AT995" s="243"/>
    </row>
    <row r="996" spans="1:46" s="244" customFormat="1">
      <c r="A996" s="325"/>
      <c r="F996" s="243" t="s">
        <v>233</v>
      </c>
      <c r="G996" s="155"/>
      <c r="H996" s="155"/>
      <c r="I996" s="155"/>
      <c r="J996" s="155"/>
      <c r="K996" s="155"/>
      <c r="L996" s="155"/>
      <c r="M996" s="243"/>
      <c r="N996" s="243"/>
      <c r="O996" s="279"/>
      <c r="P996" s="279"/>
      <c r="Q996" s="279"/>
      <c r="AJ996" s="238"/>
      <c r="AK996" s="243"/>
      <c r="AL996" s="243"/>
      <c r="AM996" s="243"/>
      <c r="AN996" s="243"/>
      <c r="AO996" s="243"/>
      <c r="AP996" s="243"/>
      <c r="AQ996" s="243"/>
      <c r="AR996" s="243"/>
      <c r="AS996" s="243"/>
      <c r="AT996" s="243"/>
    </row>
    <row r="997" spans="1:46" s="244" customFormat="1">
      <c r="A997" s="325"/>
      <c r="F997" s="276"/>
      <c r="G997" s="410"/>
      <c r="H997" s="410"/>
      <c r="I997" s="276"/>
      <c r="J997" s="276"/>
      <c r="K997" s="276"/>
      <c r="L997" s="276"/>
      <c r="M997" s="276"/>
      <c r="N997" s="243"/>
      <c r="O997" s="280"/>
      <c r="P997" s="280"/>
      <c r="Q997" s="280"/>
      <c r="AJ997" s="238"/>
      <c r="AK997" s="243"/>
      <c r="AL997" s="243"/>
      <c r="AM997" s="243"/>
      <c r="AN997" s="243"/>
      <c r="AO997" s="243"/>
      <c r="AP997" s="243"/>
      <c r="AQ997" s="243"/>
      <c r="AR997" s="243"/>
      <c r="AS997" s="243"/>
      <c r="AT997" s="243"/>
    </row>
    <row r="998" spans="1:46" s="244" customFormat="1">
      <c r="A998" s="325"/>
      <c r="F998" s="276"/>
      <c r="G998" s="679" t="s">
        <v>271</v>
      </c>
      <c r="H998" s="679"/>
      <c r="I998" s="275"/>
      <c r="J998" s="275"/>
      <c r="K998" s="275"/>
      <c r="L998" s="275"/>
      <c r="M998" s="275"/>
      <c r="N998" s="281"/>
      <c r="O998" s="230" t="e">
        <f>O973-#REF!</f>
        <v>#REF!</v>
      </c>
      <c r="P998" s="280"/>
      <c r="Q998" s="280"/>
      <c r="X998" s="280" t="e">
        <f>X973-#REF!</f>
        <v>#REF!</v>
      </c>
      <c r="Y998" s="280"/>
      <c r="Z998" s="280"/>
      <c r="AA998" s="280"/>
      <c r="AB998" s="280"/>
      <c r="AC998" s="280"/>
      <c r="AD998" s="280"/>
      <c r="AE998" s="280"/>
      <c r="AF998" s="280"/>
      <c r="AG998" s="280"/>
      <c r="AH998" s="280"/>
      <c r="AJ998" s="238"/>
      <c r="AK998" s="243"/>
      <c r="AL998" s="243"/>
      <c r="AM998" s="243"/>
      <c r="AN998" s="243"/>
      <c r="AO998" s="243"/>
      <c r="AP998" s="243"/>
      <c r="AQ998" s="243"/>
      <c r="AR998" s="243"/>
      <c r="AS998" s="243"/>
      <c r="AT998" s="243"/>
    </row>
    <row r="999" spans="1:46" s="244" customFormat="1">
      <c r="A999" s="325"/>
      <c r="F999" s="276"/>
      <c r="G999" s="275"/>
      <c r="H999" s="275"/>
      <c r="I999" s="275"/>
      <c r="J999" s="275"/>
      <c r="K999" s="275"/>
      <c r="L999" s="275"/>
      <c r="M999" s="275"/>
      <c r="N999" s="281"/>
      <c r="O999" s="230"/>
      <c r="P999" s="280"/>
      <c r="Q999" s="280"/>
      <c r="X999" s="280"/>
      <c r="Y999" s="280"/>
      <c r="Z999" s="280"/>
      <c r="AA999" s="280"/>
      <c r="AB999" s="280"/>
      <c r="AC999" s="280"/>
      <c r="AD999" s="280"/>
      <c r="AE999" s="280"/>
      <c r="AF999" s="280"/>
      <c r="AG999" s="280"/>
      <c r="AH999" s="280"/>
      <c r="AJ999" s="238"/>
      <c r="AK999" s="243"/>
      <c r="AL999" s="243"/>
      <c r="AM999" s="243"/>
      <c r="AN999" s="243"/>
      <c r="AO999" s="243"/>
      <c r="AP999" s="243"/>
      <c r="AQ999" s="243"/>
      <c r="AR999" s="243"/>
      <c r="AS999" s="243"/>
      <c r="AT999" s="243"/>
    </row>
    <row r="1000" spans="1:46">
      <c r="F1000" s="276"/>
      <c r="G1000" s="276"/>
      <c r="H1000" s="276"/>
      <c r="I1000" s="276"/>
      <c r="J1000" s="276"/>
      <c r="K1000" s="276"/>
      <c r="L1000" s="282"/>
      <c r="M1000" s="282"/>
      <c r="N1000" s="237"/>
      <c r="O1000" s="228"/>
      <c r="P1000" s="228"/>
      <c r="Q1000" s="228"/>
      <c r="R1000" s="244"/>
      <c r="S1000" s="244"/>
      <c r="T1000" s="244"/>
      <c r="U1000" s="244"/>
      <c r="V1000" s="244"/>
      <c r="W1000" s="244"/>
      <c r="X1000" s="244"/>
      <c r="Y1000" s="244"/>
      <c r="Z1000" s="244"/>
      <c r="AA1000" s="244"/>
      <c r="AB1000" s="244"/>
      <c r="AC1000" s="244"/>
      <c r="AD1000" s="244"/>
      <c r="AE1000" s="244"/>
      <c r="AF1000" s="244"/>
      <c r="AG1000" s="244"/>
      <c r="AH1000" s="244"/>
      <c r="AI1000" s="244"/>
      <c r="AK1000" s="243"/>
      <c r="AL1000" s="243"/>
      <c r="AM1000" s="243"/>
      <c r="AN1000" s="243"/>
      <c r="AO1000" s="243"/>
      <c r="AP1000" s="243"/>
      <c r="AQ1000" s="243"/>
      <c r="AR1000" s="243"/>
      <c r="AS1000" s="243"/>
    </row>
    <row r="1001" spans="1:46">
      <c r="F1001" s="276"/>
      <c r="G1001" s="275" t="s">
        <v>5</v>
      </c>
      <c r="H1001" s="275">
        <v>21516450</v>
      </c>
      <c r="I1001" s="275"/>
      <c r="J1001" s="275"/>
      <c r="K1001" s="275"/>
      <c r="L1001" s="410"/>
      <c r="M1001" s="410"/>
      <c r="N1001" s="283"/>
      <c r="O1001" s="230">
        <f>I1001-L1001</f>
        <v>0</v>
      </c>
      <c r="P1001" s="230"/>
      <c r="Q1001" s="230"/>
      <c r="R1001" s="244"/>
      <c r="S1001" s="244"/>
      <c r="T1001" s="244"/>
      <c r="U1001" s="244"/>
      <c r="V1001" s="244"/>
      <c r="W1001" s="244"/>
      <c r="X1001" s="244"/>
      <c r="Y1001" s="244"/>
      <c r="Z1001" s="244"/>
      <c r="AA1001" s="244"/>
      <c r="AB1001" s="244"/>
      <c r="AC1001" s="244"/>
      <c r="AD1001" s="244"/>
      <c r="AE1001" s="244"/>
      <c r="AF1001" s="244"/>
      <c r="AG1001" s="244"/>
      <c r="AH1001" s="244"/>
      <c r="AI1001" s="244"/>
      <c r="AK1001" s="243"/>
      <c r="AL1001" s="243"/>
      <c r="AM1001" s="243"/>
      <c r="AN1001" s="243"/>
      <c r="AO1001" s="243"/>
      <c r="AP1001" s="243"/>
      <c r="AQ1001" s="243"/>
      <c r="AR1001" s="243"/>
      <c r="AS1001" s="243"/>
    </row>
    <row r="1002" spans="1:46">
      <c r="F1002" s="276"/>
      <c r="G1002" s="276" t="s">
        <v>6</v>
      </c>
      <c r="H1002" s="282">
        <v>17334500</v>
      </c>
      <c r="I1002" s="276"/>
      <c r="J1002" s="276"/>
      <c r="K1002" s="276"/>
      <c r="L1002" s="276"/>
      <c r="M1002" s="276"/>
      <c r="N1002" s="155"/>
      <c r="O1002" s="255"/>
      <c r="P1002" s="255"/>
      <c r="Q1002" s="255"/>
      <c r="R1002" s="280"/>
      <c r="S1002" s="280"/>
      <c r="T1002" s="280"/>
      <c r="U1002" s="244"/>
      <c r="V1002" s="244"/>
      <c r="W1002" s="244"/>
      <c r="X1002" s="244"/>
      <c r="Y1002" s="244"/>
      <c r="Z1002" s="244"/>
      <c r="AA1002" s="244"/>
      <c r="AB1002" s="244"/>
      <c r="AC1002" s="244"/>
      <c r="AD1002" s="244"/>
      <c r="AE1002" s="244"/>
      <c r="AF1002" s="244"/>
      <c r="AG1002" s="244"/>
      <c r="AH1002" s="244"/>
      <c r="AI1002" s="244"/>
      <c r="AK1002" s="243"/>
      <c r="AL1002" s="243"/>
      <c r="AM1002" s="243"/>
      <c r="AN1002" s="243"/>
      <c r="AO1002" s="243"/>
      <c r="AP1002" s="243"/>
      <c r="AQ1002" s="243"/>
      <c r="AR1002" s="243"/>
      <c r="AS1002" s="243"/>
    </row>
    <row r="1003" spans="1:46">
      <c r="F1003" s="276"/>
      <c r="G1003" s="276" t="s">
        <v>7</v>
      </c>
      <c r="H1003" s="282">
        <v>10341479396</v>
      </c>
      <c r="I1003" s="276"/>
      <c r="J1003" s="276"/>
      <c r="K1003" s="276"/>
      <c r="L1003" s="275"/>
      <c r="M1003" s="275"/>
      <c r="N1003" s="229"/>
      <c r="O1003" s="255"/>
      <c r="P1003" s="255"/>
      <c r="Q1003" s="255"/>
      <c r="R1003" s="244"/>
      <c r="S1003" s="244"/>
      <c r="T1003" s="244"/>
      <c r="U1003" s="244"/>
      <c r="V1003" s="244"/>
      <c r="W1003" s="244"/>
      <c r="X1003" s="244"/>
      <c r="Y1003" s="244"/>
      <c r="Z1003" s="244"/>
      <c r="AA1003" s="244"/>
      <c r="AB1003" s="244"/>
      <c r="AC1003" s="244"/>
      <c r="AD1003" s="244"/>
      <c r="AE1003" s="244"/>
      <c r="AF1003" s="244"/>
      <c r="AG1003" s="244"/>
      <c r="AH1003" s="244"/>
      <c r="AI1003" s="244"/>
      <c r="AK1003" s="243"/>
      <c r="AL1003" s="243"/>
      <c r="AM1003" s="243"/>
      <c r="AN1003" s="243"/>
      <c r="AO1003" s="243"/>
      <c r="AP1003" s="243"/>
      <c r="AQ1003" s="243"/>
      <c r="AR1003" s="243"/>
      <c r="AS1003" s="243"/>
    </row>
    <row r="1004" spans="1:46">
      <c r="F1004" s="276"/>
      <c r="G1004" s="276" t="s">
        <v>8</v>
      </c>
      <c r="H1004" s="282">
        <v>7250654.1699999999</v>
      </c>
      <c r="I1004" s="276"/>
      <c r="J1004" s="276"/>
      <c r="K1004" s="276"/>
      <c r="L1004" s="275"/>
      <c r="M1004" s="275"/>
      <c r="N1004" s="229"/>
      <c r="O1004" s="255"/>
      <c r="P1004" s="255"/>
      <c r="Q1004" s="255"/>
      <c r="R1004" s="244"/>
      <c r="S1004" s="244"/>
      <c r="T1004" s="244"/>
      <c r="U1004" s="244"/>
      <c r="V1004" s="244"/>
      <c r="W1004" s="244"/>
      <c r="X1004" s="244"/>
      <c r="Y1004" s="244"/>
      <c r="Z1004" s="244"/>
      <c r="AA1004" s="244"/>
      <c r="AB1004" s="244"/>
      <c r="AC1004" s="244"/>
      <c r="AD1004" s="244"/>
      <c r="AE1004" s="244"/>
      <c r="AF1004" s="244"/>
      <c r="AG1004" s="244"/>
      <c r="AH1004" s="244"/>
      <c r="AI1004" s="244"/>
      <c r="AK1004" s="243"/>
      <c r="AL1004" s="243"/>
      <c r="AM1004" s="243"/>
      <c r="AN1004" s="243"/>
      <c r="AO1004" s="243"/>
      <c r="AP1004" s="243"/>
      <c r="AQ1004" s="243"/>
      <c r="AR1004" s="243"/>
      <c r="AS1004" s="243"/>
    </row>
    <row r="1005" spans="1:46">
      <c r="F1005" s="276"/>
      <c r="G1005" s="276" t="s">
        <v>9</v>
      </c>
      <c r="H1005" s="282">
        <v>2694506000</v>
      </c>
      <c r="I1005" s="275"/>
      <c r="J1005" s="275"/>
      <c r="K1005" s="275"/>
      <c r="L1005" s="276"/>
      <c r="M1005" s="276"/>
      <c r="N1005" s="155"/>
      <c r="O1005" s="255"/>
      <c r="P1005" s="255"/>
      <c r="Q1005" s="255"/>
      <c r="R1005" s="244"/>
      <c r="S1005" s="244"/>
      <c r="T1005" s="244"/>
      <c r="U1005" s="244"/>
      <c r="V1005" s="244"/>
      <c r="W1005" s="244"/>
      <c r="X1005" s="244"/>
      <c r="Y1005" s="244"/>
      <c r="Z1005" s="244"/>
      <c r="AA1005" s="244"/>
      <c r="AB1005" s="244"/>
      <c r="AC1005" s="244"/>
      <c r="AD1005" s="244"/>
      <c r="AE1005" s="244"/>
      <c r="AF1005" s="244"/>
      <c r="AG1005" s="244"/>
      <c r="AH1005" s="244"/>
      <c r="AI1005" s="244"/>
      <c r="AK1005" s="243"/>
      <c r="AL1005" s="243"/>
      <c r="AM1005" s="243"/>
      <c r="AN1005" s="243"/>
      <c r="AO1005" s="243"/>
      <c r="AP1005" s="243"/>
      <c r="AQ1005" s="243"/>
      <c r="AR1005" s="243"/>
      <c r="AS1005" s="243"/>
    </row>
    <row r="1006" spans="1:46">
      <c r="F1006" s="276"/>
      <c r="G1006" s="276" t="s">
        <v>10</v>
      </c>
      <c r="H1006" s="282">
        <v>10282375000</v>
      </c>
      <c r="I1006" s="275"/>
      <c r="J1006" s="275"/>
      <c r="K1006" s="275"/>
      <c r="L1006" s="275"/>
      <c r="M1006" s="275"/>
      <c r="N1006" s="229"/>
      <c r="O1006" s="255"/>
      <c r="P1006" s="255"/>
      <c r="Q1006" s="255"/>
      <c r="R1006" s="244"/>
      <c r="S1006" s="244"/>
      <c r="T1006" s="244"/>
      <c r="U1006" s="244"/>
      <c r="V1006" s="244"/>
      <c r="W1006" s="244"/>
      <c r="X1006" s="244"/>
      <c r="Y1006" s="244"/>
      <c r="Z1006" s="244"/>
      <c r="AA1006" s="244"/>
      <c r="AB1006" s="244"/>
      <c r="AC1006" s="244"/>
      <c r="AD1006" s="244"/>
      <c r="AE1006" s="244"/>
      <c r="AF1006" s="244"/>
      <c r="AG1006" s="244"/>
      <c r="AH1006" s="244"/>
      <c r="AI1006" s="244"/>
      <c r="AK1006" s="243"/>
      <c r="AL1006" s="243"/>
      <c r="AM1006" s="243"/>
      <c r="AN1006" s="243"/>
      <c r="AO1006" s="243"/>
      <c r="AP1006" s="243"/>
      <c r="AQ1006" s="243"/>
      <c r="AR1006" s="243"/>
      <c r="AS1006" s="243"/>
    </row>
    <row r="1007" spans="1:46">
      <c r="F1007" s="276"/>
      <c r="G1007" s="276"/>
      <c r="H1007" s="276"/>
      <c r="I1007" s="275"/>
      <c r="J1007" s="275"/>
      <c r="K1007" s="275"/>
      <c r="L1007" s="275"/>
      <c r="M1007" s="275"/>
      <c r="N1007" s="229"/>
      <c r="O1007" s="230"/>
      <c r="P1007" s="230"/>
      <c r="Q1007" s="230"/>
      <c r="R1007" s="244"/>
      <c r="S1007" s="244"/>
      <c r="T1007" s="244"/>
      <c r="U1007" s="244"/>
      <c r="V1007" s="244"/>
      <c r="W1007" s="244"/>
      <c r="X1007" s="244"/>
      <c r="Y1007" s="244"/>
      <c r="Z1007" s="244"/>
      <c r="AA1007" s="244"/>
      <c r="AB1007" s="244"/>
      <c r="AC1007" s="244"/>
      <c r="AD1007" s="244"/>
      <c r="AE1007" s="244"/>
      <c r="AF1007" s="244"/>
      <c r="AG1007" s="244"/>
      <c r="AH1007" s="244"/>
      <c r="AI1007" s="244"/>
      <c r="AK1007" s="243"/>
      <c r="AL1007" s="243"/>
      <c r="AM1007" s="243"/>
      <c r="AN1007" s="243"/>
      <c r="AO1007" s="243"/>
      <c r="AP1007" s="243"/>
      <c r="AQ1007" s="243"/>
      <c r="AR1007" s="243"/>
      <c r="AS1007" s="243"/>
    </row>
    <row r="1008" spans="1:46">
      <c r="F1008" s="276"/>
      <c r="G1008" s="276"/>
      <c r="H1008" s="276"/>
      <c r="I1008" s="276"/>
      <c r="J1008" s="276"/>
      <c r="K1008" s="276"/>
      <c r="L1008" s="276"/>
      <c r="M1008" s="276"/>
      <c r="N1008" s="155"/>
      <c r="O1008" s="228"/>
      <c r="P1008" s="228"/>
      <c r="Q1008" s="228"/>
      <c r="R1008" s="244"/>
      <c r="S1008" s="244"/>
      <c r="T1008" s="244"/>
      <c r="U1008" s="244"/>
      <c r="V1008" s="244"/>
      <c r="W1008" s="244"/>
      <c r="X1008" s="244"/>
      <c r="Y1008" s="244"/>
      <c r="Z1008" s="244"/>
      <c r="AA1008" s="244"/>
      <c r="AB1008" s="244"/>
      <c r="AC1008" s="244"/>
      <c r="AD1008" s="244"/>
      <c r="AE1008" s="244"/>
      <c r="AF1008" s="244"/>
      <c r="AG1008" s="244"/>
      <c r="AH1008" s="244"/>
      <c r="AI1008" s="244"/>
      <c r="AK1008" s="243"/>
      <c r="AL1008" s="243"/>
      <c r="AM1008" s="243"/>
      <c r="AN1008" s="243"/>
      <c r="AO1008" s="243"/>
      <c r="AP1008" s="243"/>
      <c r="AQ1008" s="243"/>
      <c r="AR1008" s="243"/>
      <c r="AS1008" s="243"/>
    </row>
    <row r="1009" spans="6:34">
      <c r="F1009" s="276"/>
      <c r="G1009" s="276"/>
      <c r="H1009" s="276"/>
      <c r="I1009" s="276"/>
      <c r="J1009" s="276"/>
      <c r="K1009" s="276"/>
      <c r="L1009" s="276"/>
      <c r="M1009" s="276"/>
      <c r="N1009" s="155"/>
      <c r="O1009" s="228"/>
      <c r="P1009" s="228"/>
      <c r="Q1009" s="228"/>
      <c r="R1009" s="244"/>
      <c r="S1009" s="244"/>
      <c r="T1009" s="244"/>
      <c r="U1009" s="244"/>
      <c r="V1009" s="244"/>
      <c r="W1009" s="244"/>
      <c r="X1009" s="244"/>
      <c r="Y1009" s="244"/>
      <c r="Z1009" s="244"/>
      <c r="AA1009" s="244"/>
      <c r="AB1009" s="244"/>
      <c r="AC1009" s="244"/>
      <c r="AD1009" s="244"/>
      <c r="AE1009" s="244"/>
      <c r="AF1009" s="244"/>
      <c r="AG1009" s="244"/>
      <c r="AH1009" s="244"/>
    </row>
    <row r="1010" spans="6:34">
      <c r="F1010" s="276"/>
      <c r="G1010" s="276"/>
      <c r="H1010" s="276"/>
      <c r="I1010" s="275"/>
      <c r="J1010" s="275"/>
      <c r="K1010" s="275"/>
      <c r="L1010" s="276"/>
      <c r="M1010" s="276"/>
      <c r="N1010" s="155"/>
      <c r="O1010" s="228"/>
      <c r="P1010" s="228"/>
      <c r="Q1010" s="228"/>
      <c r="R1010" s="244"/>
      <c r="S1010" s="244"/>
      <c r="T1010" s="244"/>
      <c r="U1010" s="244"/>
      <c r="V1010" s="244"/>
      <c r="W1010" s="244"/>
      <c r="X1010" s="244"/>
      <c r="Y1010" s="244"/>
      <c r="Z1010" s="244"/>
      <c r="AA1010" s="244"/>
      <c r="AB1010" s="244"/>
      <c r="AC1010" s="244"/>
      <c r="AD1010" s="244"/>
      <c r="AE1010" s="244"/>
      <c r="AF1010" s="244"/>
      <c r="AG1010" s="244"/>
      <c r="AH1010" s="244"/>
    </row>
    <row r="1011" spans="6:34">
      <c r="F1011" s="276"/>
      <c r="G1011" s="276"/>
      <c r="H1011" s="276"/>
      <c r="I1011" s="275"/>
      <c r="J1011" s="275"/>
      <c r="K1011" s="275"/>
      <c r="L1011" s="276"/>
      <c r="M1011" s="276"/>
      <c r="N1011" s="155"/>
      <c r="O1011" s="228"/>
      <c r="P1011" s="228"/>
      <c r="Q1011" s="228"/>
      <c r="R1011" s="244"/>
      <c r="S1011" s="244"/>
      <c r="T1011" s="244"/>
      <c r="U1011" s="244"/>
      <c r="V1011" s="244"/>
      <c r="W1011" s="244"/>
      <c r="X1011" s="244"/>
      <c r="Y1011" s="244"/>
      <c r="Z1011" s="244"/>
      <c r="AA1011" s="244"/>
      <c r="AB1011" s="244"/>
      <c r="AC1011" s="244"/>
      <c r="AD1011" s="244"/>
      <c r="AE1011" s="244"/>
      <c r="AF1011" s="244"/>
      <c r="AG1011" s="244"/>
      <c r="AH1011" s="244"/>
    </row>
    <row r="1012" spans="6:34">
      <c r="F1012" s="276"/>
      <c r="G1012" s="276"/>
      <c r="H1012" s="276"/>
      <c r="I1012" s="276"/>
      <c r="J1012" s="276"/>
      <c r="K1012" s="276"/>
      <c r="L1012" s="276"/>
      <c r="M1012" s="276"/>
      <c r="N1012" s="155"/>
      <c r="O1012" s="228"/>
      <c r="P1012" s="228"/>
      <c r="Q1012" s="228"/>
    </row>
    <row r="1013" spans="6:34">
      <c r="F1013" s="276"/>
      <c r="G1013" s="276"/>
      <c r="H1013" s="276"/>
      <c r="I1013" s="276"/>
      <c r="J1013" s="276"/>
      <c r="K1013" s="276"/>
      <c r="L1013" s="276"/>
      <c r="M1013" s="276"/>
    </row>
    <row r="1014" spans="6:34">
      <c r="F1014" s="276"/>
      <c r="G1014" s="276"/>
      <c r="H1014" s="276"/>
      <c r="I1014" s="276"/>
      <c r="J1014" s="276"/>
      <c r="K1014" s="276"/>
      <c r="L1014" s="276"/>
      <c r="M1014" s="276"/>
    </row>
    <row r="1015" spans="6:34">
      <c r="F1015" s="276"/>
      <c r="G1015" s="276"/>
      <c r="H1015" s="276"/>
      <c r="I1015" s="276"/>
      <c r="J1015" s="276"/>
      <c r="K1015" s="276"/>
      <c r="L1015" s="276"/>
      <c r="M1015" s="276"/>
    </row>
    <row r="1016" spans="6:34">
      <c r="F1016" s="276"/>
      <c r="G1016" s="276"/>
      <c r="H1016" s="276"/>
      <c r="I1016" s="276"/>
      <c r="J1016" s="276"/>
      <c r="K1016" s="276"/>
      <c r="L1016" s="276"/>
      <c r="M1016" s="276"/>
    </row>
    <row r="1017" spans="6:34">
      <c r="F1017" s="276"/>
      <c r="G1017" s="276"/>
      <c r="H1017" s="276"/>
      <c r="I1017" s="276"/>
      <c r="J1017" s="276"/>
      <c r="K1017" s="276"/>
      <c r="L1017" s="276"/>
      <c r="M1017" s="276"/>
    </row>
    <row r="1018" spans="6:34">
      <c r="F1018" s="276"/>
      <c r="G1018" s="276"/>
      <c r="H1018" s="276"/>
      <c r="I1018" s="276"/>
      <c r="J1018" s="276"/>
      <c r="K1018" s="276"/>
      <c r="L1018" s="276"/>
      <c r="M1018" s="276"/>
    </row>
    <row r="1019" spans="6:34">
      <c r="F1019" s="276"/>
      <c r="G1019" s="276"/>
      <c r="H1019" s="276"/>
      <c r="I1019" s="276"/>
      <c r="J1019" s="276"/>
      <c r="K1019" s="276"/>
      <c r="L1019" s="276"/>
      <c r="M1019" s="276"/>
    </row>
    <row r="1020" spans="6:34">
      <c r="F1020" s="276"/>
      <c r="G1020" s="276"/>
      <c r="H1020" s="276"/>
      <c r="I1020" s="276"/>
      <c r="J1020" s="276"/>
      <c r="K1020" s="276"/>
      <c r="L1020" s="276"/>
      <c r="M1020" s="276"/>
    </row>
    <row r="1021" spans="6:34">
      <c r="F1021" s="276"/>
      <c r="G1021" s="276"/>
      <c r="H1021" s="276"/>
      <c r="I1021" s="276"/>
      <c r="J1021" s="276"/>
      <c r="K1021" s="276"/>
      <c r="L1021" s="276"/>
      <c r="M1021" s="276"/>
    </row>
    <row r="1022" spans="6:34">
      <c r="F1022" s="276"/>
      <c r="G1022" s="276"/>
      <c r="H1022" s="276"/>
      <c r="I1022" s="276"/>
      <c r="J1022" s="276"/>
      <c r="K1022" s="276"/>
      <c r="L1022" s="276"/>
      <c r="M1022" s="276"/>
    </row>
    <row r="1023" spans="6:34">
      <c r="F1023" s="276"/>
      <c r="G1023" s="276"/>
      <c r="H1023" s="276"/>
      <c r="I1023" s="276"/>
      <c r="J1023" s="276"/>
      <c r="K1023" s="276"/>
      <c r="L1023" s="276"/>
      <c r="M1023" s="276"/>
    </row>
    <row r="1024" spans="6:34">
      <c r="F1024" s="276"/>
      <c r="G1024" s="276"/>
      <c r="H1024" s="276"/>
      <c r="I1024" s="276"/>
      <c r="J1024" s="276"/>
      <c r="K1024" s="276"/>
      <c r="L1024" s="276"/>
      <c r="M1024" s="276"/>
    </row>
    <row r="1025" spans="6:13">
      <c r="F1025" s="276"/>
      <c r="G1025" s="276"/>
      <c r="H1025" s="276"/>
      <c r="I1025" s="276"/>
      <c r="J1025" s="276"/>
      <c r="K1025" s="276"/>
      <c r="L1025" s="276"/>
      <c r="M1025" s="276"/>
    </row>
    <row r="1026" spans="6:13">
      <c r="F1026" s="276"/>
      <c r="G1026" s="276"/>
      <c r="H1026" s="276"/>
      <c r="I1026" s="276"/>
      <c r="J1026" s="276"/>
      <c r="K1026" s="276"/>
      <c r="L1026" s="276"/>
      <c r="M1026" s="276"/>
    </row>
    <row r="1027" spans="6:13">
      <c r="F1027" s="276"/>
      <c r="G1027" s="276"/>
      <c r="H1027" s="276"/>
      <c r="I1027" s="276"/>
      <c r="J1027" s="276"/>
      <c r="K1027" s="276"/>
      <c r="L1027" s="276"/>
      <c r="M1027" s="276"/>
    </row>
    <row r="1028" spans="6:13">
      <c r="F1028" s="276"/>
      <c r="G1028" s="276"/>
      <c r="H1028" s="276"/>
      <c r="I1028" s="276"/>
      <c r="J1028" s="276"/>
      <c r="K1028" s="276"/>
      <c r="L1028" s="276"/>
      <c r="M1028" s="276"/>
    </row>
    <row r="1029" spans="6:13">
      <c r="F1029" s="276"/>
      <c r="G1029" s="276"/>
      <c r="H1029" s="276"/>
      <c r="I1029" s="276"/>
      <c r="J1029" s="276"/>
      <c r="K1029" s="276"/>
      <c r="L1029" s="276"/>
      <c r="M1029" s="276"/>
    </row>
  </sheetData>
  <mergeCells count="402">
    <mergeCell ref="A1:P1"/>
    <mergeCell ref="A2:P2"/>
    <mergeCell ref="A3:AI3"/>
    <mergeCell ref="A7:A8"/>
    <mergeCell ref="B7:E8"/>
    <mergeCell ref="F7:F8"/>
    <mergeCell ref="G7:G8"/>
    <mergeCell ref="H7:AH7"/>
    <mergeCell ref="AI7:AI8"/>
    <mergeCell ref="H8:J8"/>
    <mergeCell ref="A60:A61"/>
    <mergeCell ref="B60:E61"/>
    <mergeCell ref="AC8:AE8"/>
    <mergeCell ref="AF8:AH8"/>
    <mergeCell ref="B11:E11"/>
    <mergeCell ref="C12:E12"/>
    <mergeCell ref="D13:E13"/>
    <mergeCell ref="C18:E18"/>
    <mergeCell ref="K8:M8"/>
    <mergeCell ref="N8:P8"/>
    <mergeCell ref="Q8:S8"/>
    <mergeCell ref="T8:V8"/>
    <mergeCell ref="W8:Y8"/>
    <mergeCell ref="Z8:AB8"/>
    <mergeCell ref="AI60:AI61"/>
    <mergeCell ref="H61:J61"/>
    <mergeCell ref="K61:M61"/>
    <mergeCell ref="N61:P61"/>
    <mergeCell ref="Q61:S61"/>
    <mergeCell ref="T61:V61"/>
    <mergeCell ref="W61:Y61"/>
    <mergeCell ref="D19:E19"/>
    <mergeCell ref="C25:E25"/>
    <mergeCell ref="D26:E26"/>
    <mergeCell ref="C33:E33"/>
    <mergeCell ref="D34:E34"/>
    <mergeCell ref="Z61:AB61"/>
    <mergeCell ref="AC61:AE61"/>
    <mergeCell ref="AF61:AH61"/>
    <mergeCell ref="C64:E64"/>
    <mergeCell ref="D65:E65"/>
    <mergeCell ref="D74:E74"/>
    <mergeCell ref="F60:F61"/>
    <mergeCell ref="G60:G61"/>
    <mergeCell ref="H60:AH60"/>
    <mergeCell ref="C98:E98"/>
    <mergeCell ref="D99:E99"/>
    <mergeCell ref="D101:E101"/>
    <mergeCell ref="A114:A115"/>
    <mergeCell ref="B114:E115"/>
    <mergeCell ref="F114:F115"/>
    <mergeCell ref="C83:E83"/>
    <mergeCell ref="D84:E84"/>
    <mergeCell ref="C88:E88"/>
    <mergeCell ref="D89:E89"/>
    <mergeCell ref="C92:E92"/>
    <mergeCell ref="D93:E93"/>
    <mergeCell ref="AC115:AE115"/>
    <mergeCell ref="AF115:AH115"/>
    <mergeCell ref="C118:E118"/>
    <mergeCell ref="D119:E119"/>
    <mergeCell ref="C122:E122"/>
    <mergeCell ref="D123:E123"/>
    <mergeCell ref="G114:G115"/>
    <mergeCell ref="H114:AH114"/>
    <mergeCell ref="AI114:AI115"/>
    <mergeCell ref="H115:J115"/>
    <mergeCell ref="K115:M115"/>
    <mergeCell ref="N115:P115"/>
    <mergeCell ref="Q115:S115"/>
    <mergeCell ref="T115:V115"/>
    <mergeCell ref="W115:Y115"/>
    <mergeCell ref="Z115:AB115"/>
    <mergeCell ref="AI171:AI172"/>
    <mergeCell ref="H172:J172"/>
    <mergeCell ref="K172:M172"/>
    <mergeCell ref="N172:P172"/>
    <mergeCell ref="Q172:S172"/>
    <mergeCell ref="T172:V172"/>
    <mergeCell ref="W172:Y172"/>
    <mergeCell ref="C128:E128"/>
    <mergeCell ref="D129:E129"/>
    <mergeCell ref="B135:E135"/>
    <mergeCell ref="C136:E136"/>
    <mergeCell ref="D137:E137"/>
    <mergeCell ref="B171:E172"/>
    <mergeCell ref="Z172:AB172"/>
    <mergeCell ref="AC172:AE172"/>
    <mergeCell ref="AF172:AH172"/>
    <mergeCell ref="C175:E175"/>
    <mergeCell ref="D176:E176"/>
    <mergeCell ref="A229:A230"/>
    <mergeCell ref="B229:E230"/>
    <mergeCell ref="F229:F230"/>
    <mergeCell ref="G229:G230"/>
    <mergeCell ref="H229:AH229"/>
    <mergeCell ref="F171:F172"/>
    <mergeCell ref="G171:G172"/>
    <mergeCell ref="H171:AH171"/>
    <mergeCell ref="A171:A172"/>
    <mergeCell ref="C233:E233"/>
    <mergeCell ref="D234:E234"/>
    <mergeCell ref="A287:A288"/>
    <mergeCell ref="B287:E288"/>
    <mergeCell ref="F287:F288"/>
    <mergeCell ref="G287:G288"/>
    <mergeCell ref="AI229:AI230"/>
    <mergeCell ref="H230:J230"/>
    <mergeCell ref="K230:M230"/>
    <mergeCell ref="N230:P230"/>
    <mergeCell ref="Q230:S230"/>
    <mergeCell ref="T230:V230"/>
    <mergeCell ref="W230:Y230"/>
    <mergeCell ref="Z230:AB230"/>
    <mergeCell ref="AC230:AE230"/>
    <mergeCell ref="AF230:AH230"/>
    <mergeCell ref="H287:AH287"/>
    <mergeCell ref="AI287:AI288"/>
    <mergeCell ref="H288:J288"/>
    <mergeCell ref="K288:M288"/>
    <mergeCell ref="N288:P288"/>
    <mergeCell ref="Q288:S288"/>
    <mergeCell ref="T288:V288"/>
    <mergeCell ref="W288:Y288"/>
    <mergeCell ref="Z288:AB288"/>
    <mergeCell ref="AC288:AE288"/>
    <mergeCell ref="AF288:AH288"/>
    <mergeCell ref="C292:E292"/>
    <mergeCell ref="D293:E293"/>
    <mergeCell ref="C296:E296"/>
    <mergeCell ref="D297:E297"/>
    <mergeCell ref="A327:A328"/>
    <mergeCell ref="B327:E328"/>
    <mergeCell ref="F327:F328"/>
    <mergeCell ref="G327:G328"/>
    <mergeCell ref="H327:AH327"/>
    <mergeCell ref="C333:E333"/>
    <mergeCell ref="D334:E334"/>
    <mergeCell ref="C337:E337"/>
    <mergeCell ref="D338:E338"/>
    <mergeCell ref="C341:E341"/>
    <mergeCell ref="D342:E342"/>
    <mergeCell ref="AI327:AI328"/>
    <mergeCell ref="H328:J328"/>
    <mergeCell ref="K328:M328"/>
    <mergeCell ref="N328:P328"/>
    <mergeCell ref="Q328:S328"/>
    <mergeCell ref="T328:V328"/>
    <mergeCell ref="W328:Y328"/>
    <mergeCell ref="Z328:AB328"/>
    <mergeCell ref="AC328:AE328"/>
    <mergeCell ref="AF328:AH328"/>
    <mergeCell ref="AI379:AI380"/>
    <mergeCell ref="H380:J380"/>
    <mergeCell ref="K380:M380"/>
    <mergeCell ref="N380:P380"/>
    <mergeCell ref="Q380:S380"/>
    <mergeCell ref="T380:V380"/>
    <mergeCell ref="W380:Y380"/>
    <mergeCell ref="B347:E347"/>
    <mergeCell ref="C348:E348"/>
    <mergeCell ref="D349:E349"/>
    <mergeCell ref="C353:E353"/>
    <mergeCell ref="D354:E354"/>
    <mergeCell ref="B379:E380"/>
    <mergeCell ref="D387:E387"/>
    <mergeCell ref="A399:A400"/>
    <mergeCell ref="B399:E400"/>
    <mergeCell ref="F399:F400"/>
    <mergeCell ref="G399:G400"/>
    <mergeCell ref="H399:AH399"/>
    <mergeCell ref="Z380:AB380"/>
    <mergeCell ref="AC380:AE380"/>
    <mergeCell ref="AF380:AH380"/>
    <mergeCell ref="B383:E383"/>
    <mergeCell ref="C384:E384"/>
    <mergeCell ref="D385:E385"/>
    <mergeCell ref="F379:F380"/>
    <mergeCell ref="G379:G380"/>
    <mergeCell ref="H379:AH379"/>
    <mergeCell ref="A379:A380"/>
    <mergeCell ref="AI399:AI400"/>
    <mergeCell ref="H400:J400"/>
    <mergeCell ref="K400:M400"/>
    <mergeCell ref="N400:P400"/>
    <mergeCell ref="Q400:S400"/>
    <mergeCell ref="T400:V400"/>
    <mergeCell ref="W400:Y400"/>
    <mergeCell ref="Z400:AB400"/>
    <mergeCell ref="AC400:AE400"/>
    <mergeCell ref="AF400:AH400"/>
    <mergeCell ref="AI435:AI436"/>
    <mergeCell ref="H436:J436"/>
    <mergeCell ref="K436:M436"/>
    <mergeCell ref="N436:P436"/>
    <mergeCell ref="Q436:S436"/>
    <mergeCell ref="T436:V436"/>
    <mergeCell ref="W436:Y436"/>
    <mergeCell ref="B403:E403"/>
    <mergeCell ref="C404:E404"/>
    <mergeCell ref="D405:E405"/>
    <mergeCell ref="D407:E407"/>
    <mergeCell ref="B435:E436"/>
    <mergeCell ref="C449:E449"/>
    <mergeCell ref="D450:E450"/>
    <mergeCell ref="A493:A494"/>
    <mergeCell ref="B493:E494"/>
    <mergeCell ref="F493:F494"/>
    <mergeCell ref="G493:G494"/>
    <mergeCell ref="Z436:AB436"/>
    <mergeCell ref="AC436:AE436"/>
    <mergeCell ref="AF436:AH436"/>
    <mergeCell ref="B439:E439"/>
    <mergeCell ref="C440:E440"/>
    <mergeCell ref="D441:E441"/>
    <mergeCell ref="F435:F436"/>
    <mergeCell ref="G435:G436"/>
    <mergeCell ref="H435:AH435"/>
    <mergeCell ref="A435:A436"/>
    <mergeCell ref="H493:AH493"/>
    <mergeCell ref="AI493:AI494"/>
    <mergeCell ref="H494:J494"/>
    <mergeCell ref="K494:M494"/>
    <mergeCell ref="N494:P494"/>
    <mergeCell ref="Q494:S494"/>
    <mergeCell ref="T494:V494"/>
    <mergeCell ref="W494:Y494"/>
    <mergeCell ref="Z494:AB494"/>
    <mergeCell ref="AC494:AE494"/>
    <mergeCell ref="AF494:AH494"/>
    <mergeCell ref="C497:E497"/>
    <mergeCell ref="D498:E498"/>
    <mergeCell ref="D500:E500"/>
    <mergeCell ref="A519:A520"/>
    <mergeCell ref="B519:E520"/>
    <mergeCell ref="F519:F520"/>
    <mergeCell ref="G519:G520"/>
    <mergeCell ref="H519:AH519"/>
    <mergeCell ref="C523:E523"/>
    <mergeCell ref="D524:E524"/>
    <mergeCell ref="A574:A575"/>
    <mergeCell ref="B574:E575"/>
    <mergeCell ref="F574:F575"/>
    <mergeCell ref="G574:G575"/>
    <mergeCell ref="AI519:AI520"/>
    <mergeCell ref="H520:J520"/>
    <mergeCell ref="K520:M520"/>
    <mergeCell ref="N520:P520"/>
    <mergeCell ref="Q520:S520"/>
    <mergeCell ref="T520:V520"/>
    <mergeCell ref="W520:Y520"/>
    <mergeCell ref="Z520:AB520"/>
    <mergeCell ref="AC520:AE520"/>
    <mergeCell ref="AF520:AH520"/>
    <mergeCell ref="H574:AH574"/>
    <mergeCell ref="AI574:AI575"/>
    <mergeCell ref="H575:J575"/>
    <mergeCell ref="K575:M575"/>
    <mergeCell ref="N575:P575"/>
    <mergeCell ref="Q575:S575"/>
    <mergeCell ref="T575:V575"/>
    <mergeCell ref="W575:Y575"/>
    <mergeCell ref="Z575:AB575"/>
    <mergeCell ref="AC575:AE575"/>
    <mergeCell ref="AF575:AH575"/>
    <mergeCell ref="B578:E578"/>
    <mergeCell ref="C579:E579"/>
    <mergeCell ref="D580:E580"/>
    <mergeCell ref="D583:E583"/>
    <mergeCell ref="A630:A631"/>
    <mergeCell ref="B630:E631"/>
    <mergeCell ref="F630:F631"/>
    <mergeCell ref="G630:G631"/>
    <mergeCell ref="H630:AH630"/>
    <mergeCell ref="G681:G682"/>
    <mergeCell ref="H681:AH681"/>
    <mergeCell ref="AI630:AI631"/>
    <mergeCell ref="H631:J631"/>
    <mergeCell ref="K631:M631"/>
    <mergeCell ref="N631:P631"/>
    <mergeCell ref="Q631:S631"/>
    <mergeCell ref="T631:V631"/>
    <mergeCell ref="Z631:AB631"/>
    <mergeCell ref="AC631:AE631"/>
    <mergeCell ref="AF631:AH631"/>
    <mergeCell ref="Q682:S682"/>
    <mergeCell ref="T682:V682"/>
    <mergeCell ref="Z682:AB682"/>
    <mergeCell ref="AC682:AE682"/>
    <mergeCell ref="B634:E634"/>
    <mergeCell ref="C635:E635"/>
    <mergeCell ref="D636:E636"/>
    <mergeCell ref="B681:E682"/>
    <mergeCell ref="F681:F682"/>
    <mergeCell ref="A681:A682"/>
    <mergeCell ref="AI736:AI737"/>
    <mergeCell ref="H737:J737"/>
    <mergeCell ref="K737:M737"/>
    <mergeCell ref="N737:P737"/>
    <mergeCell ref="Q737:S737"/>
    <mergeCell ref="T737:V737"/>
    <mergeCell ref="W737:Y737"/>
    <mergeCell ref="Z737:AB737"/>
    <mergeCell ref="AC737:AE737"/>
    <mergeCell ref="AF737:AH737"/>
    <mergeCell ref="B685:E685"/>
    <mergeCell ref="C686:E686"/>
    <mergeCell ref="D687:E687"/>
    <mergeCell ref="D689:E689"/>
    <mergeCell ref="A736:A737"/>
    <mergeCell ref="B736:E737"/>
    <mergeCell ref="F736:F737"/>
    <mergeCell ref="G736:G737"/>
    <mergeCell ref="H736:AH736"/>
    <mergeCell ref="AI681:AI682"/>
    <mergeCell ref="H682:J682"/>
    <mergeCell ref="K682:M682"/>
    <mergeCell ref="N682:P682"/>
    <mergeCell ref="AI791:AI792"/>
    <mergeCell ref="H792:J792"/>
    <mergeCell ref="K792:M792"/>
    <mergeCell ref="N792:P792"/>
    <mergeCell ref="Q792:S792"/>
    <mergeCell ref="T792:V792"/>
    <mergeCell ref="W792:Y792"/>
    <mergeCell ref="AF682:AH682"/>
    <mergeCell ref="Z792:AB792"/>
    <mergeCell ref="AC792:AE792"/>
    <mergeCell ref="AF792:AH792"/>
    <mergeCell ref="B740:E740"/>
    <mergeCell ref="C741:E741"/>
    <mergeCell ref="D742:E742"/>
    <mergeCell ref="D744:E744"/>
    <mergeCell ref="B791:E792"/>
    <mergeCell ref="D800:E800"/>
    <mergeCell ref="D814:E814"/>
    <mergeCell ref="A862:A863"/>
    <mergeCell ref="B862:E863"/>
    <mergeCell ref="A791:A792"/>
    <mergeCell ref="B795:E795"/>
    <mergeCell ref="C796:E796"/>
    <mergeCell ref="D797:E797"/>
    <mergeCell ref="F791:F792"/>
    <mergeCell ref="G791:G792"/>
    <mergeCell ref="H791:AH791"/>
    <mergeCell ref="AI862:AI863"/>
    <mergeCell ref="H863:J863"/>
    <mergeCell ref="K863:M863"/>
    <mergeCell ref="N863:P863"/>
    <mergeCell ref="Q863:S863"/>
    <mergeCell ref="T863:V863"/>
    <mergeCell ref="W863:Y863"/>
    <mergeCell ref="Z863:AB863"/>
    <mergeCell ref="AC863:AE863"/>
    <mergeCell ref="H862:AH862"/>
    <mergeCell ref="D885:E885"/>
    <mergeCell ref="A901:A902"/>
    <mergeCell ref="B901:E902"/>
    <mergeCell ref="F901:F902"/>
    <mergeCell ref="G901:G902"/>
    <mergeCell ref="H901:AH901"/>
    <mergeCell ref="AF863:AH863"/>
    <mergeCell ref="C866:E866"/>
    <mergeCell ref="D867:E867"/>
    <mergeCell ref="D870:E870"/>
    <mergeCell ref="D880:E880"/>
    <mergeCell ref="C884:E884"/>
    <mergeCell ref="F862:F863"/>
    <mergeCell ref="G862:G863"/>
    <mergeCell ref="A954:A955"/>
    <mergeCell ref="B954:E955"/>
    <mergeCell ref="AI901:AI902"/>
    <mergeCell ref="H902:J902"/>
    <mergeCell ref="K902:M902"/>
    <mergeCell ref="N902:P902"/>
    <mergeCell ref="Q902:S902"/>
    <mergeCell ref="T902:V902"/>
    <mergeCell ref="W902:Y902"/>
    <mergeCell ref="Z902:AB902"/>
    <mergeCell ref="AC902:AE902"/>
    <mergeCell ref="AF902:AH902"/>
    <mergeCell ref="AI954:AI955"/>
    <mergeCell ref="H955:J955"/>
    <mergeCell ref="K955:M955"/>
    <mergeCell ref="N955:P955"/>
    <mergeCell ref="Q955:S955"/>
    <mergeCell ref="T955:V955"/>
    <mergeCell ref="W955:Y955"/>
    <mergeCell ref="C905:E905"/>
    <mergeCell ref="D906:E906"/>
    <mergeCell ref="D908:E908"/>
    <mergeCell ref="D922:E922"/>
    <mergeCell ref="G998:H998"/>
    <mergeCell ref="Z955:AB955"/>
    <mergeCell ref="AC955:AE955"/>
    <mergeCell ref="AF955:AH955"/>
    <mergeCell ref="C958:E958"/>
    <mergeCell ref="D959:E959"/>
    <mergeCell ref="D962:E962"/>
    <mergeCell ref="F954:F955"/>
    <mergeCell ref="G954:G955"/>
    <mergeCell ref="H954:AH954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Q813"/>
  <sheetViews>
    <sheetView zoomScale="85" zoomScaleNormal="85" workbookViewId="0">
      <selection activeCell="G125" sqref="G125"/>
    </sheetView>
  </sheetViews>
  <sheetFormatPr defaultRowHeight="15"/>
  <cols>
    <col min="1" max="1" width="4.28515625" style="1" customWidth="1"/>
    <col min="2" max="2" width="1.85546875" customWidth="1"/>
    <col min="3" max="3" width="1.42578125" customWidth="1"/>
    <col min="4" max="4" width="1" customWidth="1"/>
    <col min="5" max="5" width="45.28515625" customWidth="1"/>
    <col min="6" max="6" width="13.5703125" style="80" customWidth="1"/>
    <col min="7" max="7" width="18.85546875" style="80" customWidth="1"/>
    <col min="8" max="8" width="16.28515625" style="80" customWidth="1"/>
    <col min="9" max="9" width="14.85546875" style="80" customWidth="1"/>
    <col min="10" max="10" width="15.85546875" style="80" customWidth="1"/>
    <col min="11" max="11" width="16.5703125" customWidth="1"/>
    <col min="12" max="12" width="14.85546875" customWidth="1"/>
    <col min="13" max="13" width="13.85546875" customWidth="1"/>
    <col min="14" max="14" width="16.140625" customWidth="1"/>
    <col min="15" max="15" width="14.140625" customWidth="1"/>
    <col min="16" max="24" width="14.7109375" customWidth="1"/>
    <col min="25" max="25" width="6" customWidth="1"/>
    <col min="26" max="26" width="7" style="366" customWidth="1"/>
    <col min="27" max="27" width="19.5703125" style="80" hidden="1" customWidth="1"/>
    <col min="28" max="28" width="17.7109375" style="80" hidden="1" customWidth="1"/>
    <col min="29" max="29" width="16.140625" style="80" hidden="1" customWidth="1"/>
    <col min="30" max="31" width="10.42578125" style="80" hidden="1" customWidth="1"/>
    <col min="32" max="32" width="26.7109375" style="80" customWidth="1"/>
    <col min="33" max="33" width="24.5703125" style="80" customWidth="1"/>
    <col min="34" max="35" width="10.42578125" style="80" customWidth="1"/>
    <col min="36" max="36" width="9.140625" style="80"/>
    <col min="37" max="37" width="15.42578125" hidden="1" customWidth="1"/>
    <col min="38" max="38" width="11.7109375" hidden="1" customWidth="1"/>
    <col min="39" max="39" width="19" hidden="1" customWidth="1"/>
    <col min="40" max="40" width="22.140625" hidden="1" customWidth="1"/>
    <col min="41" max="41" width="14.42578125" hidden="1" customWidth="1"/>
    <col min="42" max="42" width="9.5703125" bestFit="1" customWidth="1"/>
    <col min="43" max="43" width="10.5703125" bestFit="1" customWidth="1"/>
  </cols>
  <sheetData>
    <row r="1" spans="1:41" ht="15.75">
      <c r="A1" s="640" t="s">
        <v>388</v>
      </c>
      <c r="B1" s="640"/>
      <c r="C1" s="640"/>
      <c r="D1" s="640"/>
      <c r="E1" s="640"/>
      <c r="F1" s="640"/>
      <c r="G1" s="640"/>
      <c r="H1" s="640"/>
      <c r="I1" s="640"/>
      <c r="J1" s="640"/>
      <c r="K1" s="640"/>
      <c r="L1" s="640"/>
      <c r="M1" s="640"/>
      <c r="N1" s="640"/>
      <c r="O1" s="640"/>
      <c r="P1" s="640"/>
      <c r="Q1" s="565"/>
      <c r="R1" s="565"/>
      <c r="S1" s="565"/>
      <c r="T1" s="565"/>
      <c r="U1" s="565"/>
      <c r="V1" s="565"/>
      <c r="W1" s="565"/>
      <c r="X1" s="565"/>
      <c r="Y1" s="295"/>
      <c r="Z1" s="364"/>
      <c r="AA1" s="308"/>
      <c r="AB1" s="308"/>
      <c r="AC1" s="308"/>
      <c r="AD1" s="308"/>
      <c r="AE1" s="308"/>
      <c r="AF1" s="308"/>
      <c r="AG1" s="308"/>
      <c r="AH1" s="308"/>
      <c r="AI1" s="308"/>
    </row>
    <row r="2" spans="1:41" ht="15.75">
      <c r="A2" s="640" t="s">
        <v>386</v>
      </c>
      <c r="B2" s="640"/>
      <c r="C2" s="640"/>
      <c r="D2" s="640"/>
      <c r="E2" s="640"/>
      <c r="F2" s="640"/>
      <c r="G2" s="640"/>
      <c r="H2" s="640"/>
      <c r="I2" s="640"/>
      <c r="J2" s="640"/>
      <c r="K2" s="640"/>
      <c r="L2" s="640"/>
      <c r="M2" s="640"/>
      <c r="N2" s="640"/>
      <c r="O2" s="640"/>
      <c r="P2" s="640"/>
      <c r="Q2" s="565"/>
      <c r="R2" s="565"/>
      <c r="S2" s="565"/>
      <c r="T2" s="565"/>
      <c r="U2" s="565"/>
      <c r="V2" s="565"/>
      <c r="W2" s="565"/>
      <c r="X2" s="565"/>
      <c r="Y2" s="295"/>
      <c r="Z2" s="364"/>
      <c r="AA2" s="308"/>
      <c r="AB2" s="308"/>
      <c r="AC2" s="308"/>
      <c r="AD2" s="308"/>
      <c r="AE2" s="308"/>
      <c r="AF2" s="308"/>
      <c r="AG2" s="308"/>
      <c r="AH2" s="308"/>
      <c r="AI2" s="308"/>
    </row>
    <row r="3" spans="1:41" ht="15.75">
      <c r="A3" s="678"/>
      <c r="B3" s="640"/>
      <c r="C3" s="640"/>
      <c r="D3" s="640"/>
      <c r="E3" s="640"/>
      <c r="F3" s="640"/>
      <c r="G3" s="640"/>
      <c r="H3" s="640"/>
      <c r="I3" s="640"/>
      <c r="J3" s="640"/>
      <c r="K3" s="640"/>
      <c r="L3" s="640"/>
      <c r="M3" s="640"/>
      <c r="N3" s="640"/>
      <c r="O3" s="640"/>
      <c r="P3" s="640"/>
      <c r="Q3" s="640"/>
      <c r="R3" s="640"/>
      <c r="S3" s="640"/>
      <c r="T3" s="640"/>
      <c r="U3" s="640"/>
      <c r="V3" s="640"/>
      <c r="W3" s="640"/>
      <c r="X3" s="640"/>
      <c r="Y3" s="640"/>
      <c r="Z3" s="365"/>
      <c r="AA3" s="309"/>
      <c r="AB3" s="309"/>
      <c r="AC3" s="309"/>
      <c r="AD3" s="309"/>
      <c r="AE3" s="309"/>
      <c r="AF3" s="309"/>
      <c r="AG3" s="309"/>
      <c r="AH3" s="309"/>
      <c r="AI3" s="309"/>
      <c r="AK3" s="254">
        <v>182250</v>
      </c>
    </row>
    <row r="4" spans="1:41" ht="15.75">
      <c r="A4" s="157" t="s">
        <v>2</v>
      </c>
      <c r="L4" s="270"/>
      <c r="AK4" s="254">
        <v>181480</v>
      </c>
    </row>
    <row r="5" spans="1:41" ht="15.75">
      <c r="A5" s="157"/>
      <c r="L5" s="270"/>
      <c r="N5" s="270"/>
      <c r="O5" s="270"/>
      <c r="P5" s="270"/>
      <c r="Q5" s="270"/>
      <c r="R5" s="270"/>
      <c r="S5" s="270"/>
      <c r="T5" s="270"/>
      <c r="U5" s="270"/>
      <c r="V5" s="270"/>
      <c r="W5" s="270"/>
      <c r="X5" s="270"/>
      <c r="AK5" s="254"/>
    </row>
    <row r="7" spans="1:41" s="3" customFormat="1">
      <c r="A7" s="632" t="s">
        <v>0</v>
      </c>
      <c r="B7" s="632" t="s">
        <v>1</v>
      </c>
      <c r="C7" s="632"/>
      <c r="D7" s="632"/>
      <c r="E7" s="632"/>
      <c r="F7" s="632" t="s">
        <v>3</v>
      </c>
      <c r="G7" s="632" t="s">
        <v>4</v>
      </c>
      <c r="H7" s="637" t="s">
        <v>387</v>
      </c>
      <c r="I7" s="638"/>
      <c r="J7" s="638"/>
      <c r="K7" s="638"/>
      <c r="L7" s="638"/>
      <c r="M7" s="638"/>
      <c r="N7" s="638"/>
      <c r="O7" s="638"/>
      <c r="P7" s="638"/>
      <c r="Q7" s="637" t="s">
        <v>389</v>
      </c>
      <c r="R7" s="638"/>
      <c r="S7" s="638"/>
      <c r="T7" s="638"/>
      <c r="U7" s="638"/>
      <c r="V7" s="638"/>
      <c r="W7" s="638"/>
      <c r="X7" s="639"/>
      <c r="Y7" s="632" t="s">
        <v>11</v>
      </c>
      <c r="Z7" s="375"/>
      <c r="AA7" s="284"/>
      <c r="AB7" s="164"/>
      <c r="AC7" s="328" t="e">
        <f>G7-AA7</f>
        <v>#VALUE!</v>
      </c>
      <c r="AD7" s="311"/>
      <c r="AE7" s="311"/>
      <c r="AF7" s="311"/>
      <c r="AG7" s="311"/>
      <c r="AH7" s="311"/>
      <c r="AI7" s="311"/>
      <c r="AJ7" s="152"/>
      <c r="AM7" s="96" t="e">
        <f>#REF!+#REF!+#REF!+#REF!+#REF!+#REF!</f>
        <v>#REF!</v>
      </c>
      <c r="AN7" s="118" t="e">
        <f>H7+I7+J7+K7+L7+M7</f>
        <v>#VALUE!</v>
      </c>
      <c r="AO7" s="152" t="e">
        <f>G7=AN7</f>
        <v>#VALUE!</v>
      </c>
    </row>
    <row r="8" spans="1:41" s="3" customFormat="1">
      <c r="A8" s="633"/>
      <c r="B8" s="633"/>
      <c r="C8" s="633"/>
      <c r="D8" s="633"/>
      <c r="E8" s="633"/>
      <c r="F8" s="633"/>
      <c r="G8" s="633"/>
      <c r="H8" s="563" t="s">
        <v>5</v>
      </c>
      <c r="I8" s="563" t="s">
        <v>240</v>
      </c>
      <c r="J8" s="563" t="s">
        <v>6</v>
      </c>
      <c r="K8" s="563" t="s">
        <v>273</v>
      </c>
      <c r="L8" s="563" t="s">
        <v>9</v>
      </c>
      <c r="M8" s="564" t="s">
        <v>374</v>
      </c>
      <c r="N8" s="563" t="s">
        <v>272</v>
      </c>
      <c r="O8" s="564" t="s">
        <v>375</v>
      </c>
      <c r="P8" s="564" t="s">
        <v>376</v>
      </c>
      <c r="Q8" s="563"/>
      <c r="R8" s="563"/>
      <c r="S8" s="563"/>
      <c r="T8" s="563"/>
      <c r="U8" s="563"/>
      <c r="V8" s="563"/>
      <c r="W8" s="563"/>
      <c r="X8" s="563"/>
      <c r="Y8" s="633"/>
      <c r="Z8" s="375"/>
      <c r="AA8" s="284"/>
      <c r="AB8" s="164"/>
      <c r="AC8" s="328">
        <f>G8-AA8</f>
        <v>0</v>
      </c>
      <c r="AD8" s="311"/>
      <c r="AE8" s="311"/>
      <c r="AF8" s="311"/>
      <c r="AG8" s="311"/>
      <c r="AH8" s="311"/>
      <c r="AI8" s="311"/>
      <c r="AJ8" s="152"/>
      <c r="AM8" s="96" t="e">
        <f>#REF!+#REF!+#REF!+#REF!+#REF!+M8</f>
        <v>#REF!</v>
      </c>
      <c r="AN8" s="118" t="e">
        <f>H8+I8+J8+K8+L8+#REF!</f>
        <v>#VALUE!</v>
      </c>
      <c r="AO8" s="152" t="e">
        <f>G8=AN8</f>
        <v>#VALUE!</v>
      </c>
    </row>
    <row r="9" spans="1:41">
      <c r="A9" s="142"/>
      <c r="B9" s="143"/>
      <c r="C9" s="144"/>
      <c r="D9" s="144"/>
      <c r="E9" s="145"/>
      <c r="F9" s="146"/>
      <c r="G9" s="146"/>
      <c r="H9" s="562" t="s">
        <v>237</v>
      </c>
      <c r="I9" s="562" t="s">
        <v>237</v>
      </c>
      <c r="J9" s="562" t="s">
        <v>237</v>
      </c>
      <c r="K9" s="562" t="s">
        <v>237</v>
      </c>
      <c r="L9" s="562" t="s">
        <v>237</v>
      </c>
      <c r="M9" s="562" t="s">
        <v>237</v>
      </c>
      <c r="N9" s="562" t="s">
        <v>237</v>
      </c>
      <c r="O9" s="562" t="s">
        <v>237</v>
      </c>
      <c r="P9" s="562" t="s">
        <v>237</v>
      </c>
      <c r="Q9" s="562"/>
      <c r="R9" s="562"/>
      <c r="S9" s="562"/>
      <c r="T9" s="562"/>
      <c r="U9" s="562"/>
      <c r="V9" s="562"/>
      <c r="W9" s="562"/>
      <c r="X9" s="562"/>
      <c r="Y9" s="146"/>
      <c r="Z9" s="376"/>
      <c r="AA9" s="284"/>
      <c r="AB9" s="164"/>
      <c r="AC9" s="328">
        <f>G9-AA9</f>
        <v>0</v>
      </c>
      <c r="AD9" s="278"/>
      <c r="AE9" s="278"/>
      <c r="AF9" s="278"/>
      <c r="AG9" s="278"/>
      <c r="AH9" s="278"/>
      <c r="AI9" s="278"/>
      <c r="AM9" s="96" t="e">
        <f>#REF!+#REF!+#REF!+#REF!+#REF!+#REF!</f>
        <v>#REF!</v>
      </c>
      <c r="AN9" s="118" t="e">
        <f>H9+I9+J9+K9+L9+M9</f>
        <v>#VALUE!</v>
      </c>
      <c r="AO9" s="152" t="e">
        <f>G9=AN9</f>
        <v>#VALUE!</v>
      </c>
    </row>
    <row r="10" spans="1:41">
      <c r="A10" s="147"/>
      <c r="B10" s="148"/>
      <c r="C10" s="149"/>
      <c r="D10" s="149"/>
      <c r="E10" s="150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1"/>
      <c r="Q10" s="151"/>
      <c r="R10" s="151"/>
      <c r="S10" s="151"/>
      <c r="T10" s="151"/>
      <c r="U10" s="151"/>
      <c r="V10" s="151"/>
      <c r="W10" s="151"/>
      <c r="X10" s="151"/>
      <c r="Y10" s="151"/>
      <c r="Z10" s="368"/>
      <c r="AA10" s="284">
        <f t="shared" ref="AA10:AA26" si="0">H10+I10+J10+K10+L10+M10+N10+O10+P10</f>
        <v>0</v>
      </c>
      <c r="AB10" s="297"/>
      <c r="AC10" s="297"/>
      <c r="AD10" s="297"/>
      <c r="AE10" s="297"/>
      <c r="AF10" s="278"/>
      <c r="AG10" s="278"/>
      <c r="AH10" s="278"/>
      <c r="AI10" s="278"/>
      <c r="AJ10" s="278"/>
      <c r="AL10" s="42" t="b">
        <f t="shared" ref="AL10:AL26" si="1">G10=AK10</f>
        <v>1</v>
      </c>
      <c r="AM10" s="42"/>
    </row>
    <row r="11" spans="1:41" s="16" customFormat="1">
      <c r="A11" s="26">
        <v>1</v>
      </c>
      <c r="B11" s="653" t="s">
        <v>12</v>
      </c>
      <c r="C11" s="654"/>
      <c r="D11" s="654"/>
      <c r="E11" s="655"/>
      <c r="F11" s="30" t="s">
        <v>154</v>
      </c>
      <c r="G11" s="55">
        <f t="shared" ref="G11:Y11" si="2">G12+G18+G25+G34+G61+G81+G85+G89+G111+G163+G168+G172+G177+G182</f>
        <v>1910397101</v>
      </c>
      <c r="H11" s="55">
        <f t="shared" si="2"/>
        <v>505660000</v>
      </c>
      <c r="I11" s="55">
        <f t="shared" si="2"/>
        <v>907871301</v>
      </c>
      <c r="J11" s="55">
        <f t="shared" si="2"/>
        <v>496865800</v>
      </c>
      <c r="K11" s="55">
        <f t="shared" si="2"/>
        <v>0</v>
      </c>
      <c r="L11" s="55">
        <f t="shared" si="2"/>
        <v>0</v>
      </c>
      <c r="M11" s="55">
        <f t="shared" si="2"/>
        <v>0</v>
      </c>
      <c r="N11" s="55">
        <f t="shared" si="2"/>
        <v>0</v>
      </c>
      <c r="O11" s="55">
        <f t="shared" si="2"/>
        <v>0</v>
      </c>
      <c r="P11" s="55">
        <f t="shared" si="2"/>
        <v>0</v>
      </c>
      <c r="Q11" s="55"/>
      <c r="R11" s="55"/>
      <c r="S11" s="55"/>
      <c r="T11" s="55"/>
      <c r="U11" s="55"/>
      <c r="V11" s="55"/>
      <c r="W11" s="55"/>
      <c r="X11" s="55"/>
      <c r="Y11" s="55">
        <f t="shared" si="2"/>
        <v>0</v>
      </c>
      <c r="Z11" s="369"/>
      <c r="AA11" s="284">
        <f t="shared" si="0"/>
        <v>1910397101</v>
      </c>
      <c r="AB11" s="164" t="b">
        <f t="shared" ref="AB11:AB26" si="3">AA11=G11</f>
        <v>1</v>
      </c>
      <c r="AC11" s="284">
        <f t="shared" ref="AC11:AC26" si="4">G11-AA11</f>
        <v>0</v>
      </c>
      <c r="AD11" s="298"/>
      <c r="AE11" s="298"/>
      <c r="AF11" s="221"/>
      <c r="AG11" s="221"/>
      <c r="AH11" s="221"/>
      <c r="AI11" s="221"/>
      <c r="AJ11" s="221"/>
      <c r="AK11" s="96">
        <f t="shared" ref="AK11:AK26" si="5">SUM(I11:M11)</f>
        <v>1404737101</v>
      </c>
      <c r="AL11" s="97" t="b">
        <f t="shared" si="1"/>
        <v>0</v>
      </c>
      <c r="AM11" s="96" t="e">
        <f>#REF!+#REF!+#REF!+#REF!+#REF!+#REF!</f>
        <v>#REF!</v>
      </c>
      <c r="AN11" s="106">
        <f t="shared" ref="AN11:AN26" si="6">H11+I11+J11+K11+L11+M11</f>
        <v>1910397101</v>
      </c>
      <c r="AO11" s="152" t="b">
        <f t="shared" ref="AO11:AO26" si="7">G11=AN11</f>
        <v>1</v>
      </c>
    </row>
    <row r="12" spans="1:41" s="110" customFormat="1">
      <c r="A12" s="107"/>
      <c r="B12" s="108" t="s">
        <v>22</v>
      </c>
      <c r="C12" s="630" t="s">
        <v>13</v>
      </c>
      <c r="D12" s="630"/>
      <c r="E12" s="631"/>
      <c r="F12" s="109" t="s">
        <v>133</v>
      </c>
      <c r="G12" s="91">
        <f>G13</f>
        <v>49810000</v>
      </c>
      <c r="H12" s="91">
        <f t="shared" ref="H12:Y12" si="8">H13</f>
        <v>16010000</v>
      </c>
      <c r="I12" s="91">
        <f t="shared" si="8"/>
        <v>33800000</v>
      </c>
      <c r="J12" s="91">
        <f t="shared" si="8"/>
        <v>0</v>
      </c>
      <c r="K12" s="91">
        <f t="shared" si="8"/>
        <v>0</v>
      </c>
      <c r="L12" s="91">
        <f t="shared" si="8"/>
        <v>0</v>
      </c>
      <c r="M12" s="91">
        <f t="shared" si="8"/>
        <v>0</v>
      </c>
      <c r="N12" s="91">
        <f t="shared" si="8"/>
        <v>0</v>
      </c>
      <c r="O12" s="91">
        <f t="shared" si="8"/>
        <v>0</v>
      </c>
      <c r="P12" s="91">
        <f t="shared" si="8"/>
        <v>0</v>
      </c>
      <c r="Q12" s="91"/>
      <c r="R12" s="91"/>
      <c r="S12" s="91"/>
      <c r="T12" s="91"/>
      <c r="U12" s="91"/>
      <c r="V12" s="91"/>
      <c r="W12" s="91"/>
      <c r="X12" s="91"/>
      <c r="Y12" s="91">
        <f t="shared" si="8"/>
        <v>0</v>
      </c>
      <c r="Z12" s="369"/>
      <c r="AA12" s="284">
        <f t="shared" si="0"/>
        <v>49810000</v>
      </c>
      <c r="AB12" s="164" t="b">
        <f t="shared" si="3"/>
        <v>1</v>
      </c>
      <c r="AC12" s="284">
        <f t="shared" si="4"/>
        <v>0</v>
      </c>
      <c r="AD12" s="298"/>
      <c r="AE12" s="298"/>
      <c r="AF12" s="221"/>
      <c r="AG12" s="221"/>
      <c r="AH12" s="221"/>
      <c r="AI12" s="221"/>
      <c r="AJ12" s="548"/>
      <c r="AK12" s="111">
        <f t="shared" si="5"/>
        <v>33800000</v>
      </c>
      <c r="AL12" s="112" t="b">
        <f t="shared" si="1"/>
        <v>0</v>
      </c>
      <c r="AM12" s="96" t="e">
        <f>#REF!+#REF!+#REF!+#REF!+#REF!+#REF!</f>
        <v>#REF!</v>
      </c>
      <c r="AN12" s="118">
        <f t="shared" si="6"/>
        <v>49810000</v>
      </c>
      <c r="AO12" s="152" t="b">
        <f t="shared" si="7"/>
        <v>1</v>
      </c>
    </row>
    <row r="13" spans="1:41" s="8" customFormat="1">
      <c r="A13" s="27"/>
      <c r="B13" s="4"/>
      <c r="C13" s="5"/>
      <c r="D13" s="649" t="s">
        <v>15</v>
      </c>
      <c r="E13" s="675"/>
      <c r="F13" s="81" t="s">
        <v>130</v>
      </c>
      <c r="G13" s="82">
        <f>SUM(G14:G16)</f>
        <v>49810000</v>
      </c>
      <c r="H13" s="82">
        <f t="shared" ref="H13:Y13" si="9">SUM(H14:H16)</f>
        <v>16010000</v>
      </c>
      <c r="I13" s="82">
        <f t="shared" si="9"/>
        <v>33800000</v>
      </c>
      <c r="J13" s="82">
        <f t="shared" si="9"/>
        <v>0</v>
      </c>
      <c r="K13" s="82">
        <f t="shared" si="9"/>
        <v>0</v>
      </c>
      <c r="L13" s="82">
        <f t="shared" si="9"/>
        <v>0</v>
      </c>
      <c r="M13" s="82">
        <f t="shared" si="9"/>
        <v>0</v>
      </c>
      <c r="N13" s="82">
        <f t="shared" si="9"/>
        <v>0</v>
      </c>
      <c r="O13" s="82">
        <f t="shared" si="9"/>
        <v>0</v>
      </c>
      <c r="P13" s="82">
        <f t="shared" si="9"/>
        <v>0</v>
      </c>
      <c r="Q13" s="82"/>
      <c r="R13" s="82"/>
      <c r="S13" s="82"/>
      <c r="T13" s="82"/>
      <c r="U13" s="82"/>
      <c r="V13" s="82"/>
      <c r="W13" s="82"/>
      <c r="X13" s="82"/>
      <c r="Y13" s="82">
        <f t="shared" si="9"/>
        <v>0</v>
      </c>
      <c r="Z13" s="370"/>
      <c r="AA13" s="284">
        <f t="shared" si="0"/>
        <v>49810000</v>
      </c>
      <c r="AB13" s="164" t="b">
        <f t="shared" si="3"/>
        <v>1</v>
      </c>
      <c r="AC13" s="284">
        <f t="shared" si="4"/>
        <v>0</v>
      </c>
      <c r="AD13" s="300"/>
      <c r="AE13" s="300"/>
      <c r="AF13" s="284">
        <f t="shared" ref="AF13:AF47" si="10">H13+I13+J13+K13+L13+M13+N13+O13+P13</f>
        <v>49810000</v>
      </c>
      <c r="AG13" s="164" t="b">
        <f t="shared" ref="AG13:AG47" si="11">AF13=G13</f>
        <v>1</v>
      </c>
      <c r="AH13" s="164"/>
      <c r="AI13" s="164"/>
      <c r="AJ13" s="164"/>
      <c r="AK13" s="41">
        <f t="shared" si="5"/>
        <v>33800000</v>
      </c>
      <c r="AL13" s="42" t="b">
        <f t="shared" si="1"/>
        <v>0</v>
      </c>
      <c r="AM13" s="96" t="e">
        <f>#REF!+#REF!+#REF!+#REF!+#REF!+#REF!</f>
        <v>#REF!</v>
      </c>
      <c r="AN13" s="118">
        <f t="shared" si="6"/>
        <v>49810000</v>
      </c>
      <c r="AO13" s="152" t="b">
        <f t="shared" si="7"/>
        <v>1</v>
      </c>
    </row>
    <row r="14" spans="1:41" s="42" customFormat="1">
      <c r="A14" s="46"/>
      <c r="B14" s="47"/>
      <c r="C14" s="48"/>
      <c r="D14" s="48"/>
      <c r="E14" s="49" t="s">
        <v>16</v>
      </c>
      <c r="F14" s="83" t="s">
        <v>19</v>
      </c>
      <c r="G14" s="430">
        <v>1410000</v>
      </c>
      <c r="H14" s="84">
        <v>1410000</v>
      </c>
      <c r="I14" s="84"/>
      <c r="J14" s="84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5"/>
      <c r="Z14" s="371"/>
      <c r="AA14" s="284">
        <f t="shared" si="0"/>
        <v>1410000</v>
      </c>
      <c r="AB14" s="164" t="b">
        <f t="shared" si="3"/>
        <v>1</v>
      </c>
      <c r="AC14" s="284">
        <f t="shared" si="4"/>
        <v>0</v>
      </c>
      <c r="AD14" s="301"/>
      <c r="AE14" s="301"/>
      <c r="AF14" s="284">
        <f t="shared" si="10"/>
        <v>1410000</v>
      </c>
      <c r="AG14" s="164" t="b">
        <f t="shared" si="11"/>
        <v>1</v>
      </c>
      <c r="AH14" s="232"/>
      <c r="AI14" s="232"/>
      <c r="AJ14" s="232"/>
      <c r="AK14" s="41">
        <f t="shared" si="5"/>
        <v>0</v>
      </c>
      <c r="AL14" s="42" t="b">
        <f t="shared" si="1"/>
        <v>0</v>
      </c>
      <c r="AM14" s="96" t="e">
        <f>#REF!+#REF!+#REF!+#REF!+#REF!+#REF!</f>
        <v>#REF!</v>
      </c>
      <c r="AN14" s="118">
        <f t="shared" si="6"/>
        <v>1410000</v>
      </c>
      <c r="AO14" s="152" t="b">
        <f t="shared" si="7"/>
        <v>1</v>
      </c>
    </row>
    <row r="15" spans="1:41" s="42" customFormat="1">
      <c r="A15" s="46"/>
      <c r="B15" s="47"/>
      <c r="C15" s="48"/>
      <c r="D15" s="48"/>
      <c r="E15" s="49" t="s">
        <v>17</v>
      </c>
      <c r="F15" s="83" t="s">
        <v>18</v>
      </c>
      <c r="G15" s="430">
        <v>38400000</v>
      </c>
      <c r="H15" s="84">
        <v>9600000</v>
      </c>
      <c r="I15" s="84">
        <f>G15-H15</f>
        <v>28800000</v>
      </c>
      <c r="J15" s="84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5"/>
      <c r="Z15" s="371"/>
      <c r="AA15" s="284">
        <f t="shared" si="0"/>
        <v>38400000</v>
      </c>
      <c r="AB15" s="164" t="b">
        <f t="shared" si="3"/>
        <v>1</v>
      </c>
      <c r="AC15" s="284">
        <f t="shared" si="4"/>
        <v>0</v>
      </c>
      <c r="AD15" s="301"/>
      <c r="AE15" s="301"/>
      <c r="AF15" s="284">
        <f t="shared" si="10"/>
        <v>38400000</v>
      </c>
      <c r="AG15" s="164" t="b">
        <f t="shared" si="11"/>
        <v>1</v>
      </c>
      <c r="AH15" s="232"/>
      <c r="AI15" s="232"/>
      <c r="AJ15" s="232"/>
      <c r="AK15" s="41">
        <f t="shared" si="5"/>
        <v>28800000</v>
      </c>
      <c r="AL15" s="42" t="b">
        <f t="shared" si="1"/>
        <v>0</v>
      </c>
      <c r="AM15" s="96" t="e">
        <f>#REF!+#REF!+#REF!+#REF!+#REF!+#REF!</f>
        <v>#REF!</v>
      </c>
      <c r="AN15" s="118">
        <f t="shared" si="6"/>
        <v>38400000</v>
      </c>
      <c r="AO15" s="152" t="b">
        <f t="shared" si="7"/>
        <v>1</v>
      </c>
    </row>
    <row r="16" spans="1:41" s="42" customFormat="1">
      <c r="A16" s="46"/>
      <c r="B16" s="47"/>
      <c r="C16" s="48"/>
      <c r="D16" s="48"/>
      <c r="E16" s="49" t="s">
        <v>20</v>
      </c>
      <c r="F16" s="83" t="s">
        <v>21</v>
      </c>
      <c r="G16" s="430">
        <v>10000000</v>
      </c>
      <c r="H16" s="84">
        <v>5000000</v>
      </c>
      <c r="I16" s="84">
        <v>5000000</v>
      </c>
      <c r="J16" s="271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5"/>
      <c r="Z16" s="371"/>
      <c r="AA16" s="284">
        <f t="shared" si="0"/>
        <v>10000000</v>
      </c>
      <c r="AB16" s="164" t="b">
        <f t="shared" si="3"/>
        <v>1</v>
      </c>
      <c r="AC16" s="284">
        <f t="shared" si="4"/>
        <v>0</v>
      </c>
      <c r="AD16" s="301"/>
      <c r="AE16" s="301"/>
      <c r="AF16" s="284">
        <f t="shared" si="10"/>
        <v>10000000</v>
      </c>
      <c r="AG16" s="164" t="b">
        <f t="shared" si="11"/>
        <v>1</v>
      </c>
      <c r="AH16" s="232"/>
      <c r="AI16" s="232"/>
      <c r="AJ16" s="232"/>
      <c r="AK16" s="41">
        <f t="shared" si="5"/>
        <v>5000000</v>
      </c>
      <c r="AL16" s="42" t="b">
        <f t="shared" si="1"/>
        <v>0</v>
      </c>
      <c r="AM16" s="96" t="e">
        <f>#REF!+#REF!+#REF!+#REF!+#REF!+#REF!</f>
        <v>#REF!</v>
      </c>
      <c r="AN16" s="118">
        <f t="shared" si="6"/>
        <v>10000000</v>
      </c>
      <c r="AO16" s="152" t="b">
        <f t="shared" si="7"/>
        <v>1</v>
      </c>
    </row>
    <row r="17" spans="1:41" s="8" customFormat="1">
      <c r="A17" s="27"/>
      <c r="B17" s="4"/>
      <c r="C17" s="5"/>
      <c r="D17" s="5"/>
      <c r="E17" s="6"/>
      <c r="F17" s="85"/>
      <c r="G17" s="82"/>
      <c r="H17" s="82"/>
      <c r="I17" s="82"/>
      <c r="J17" s="82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7"/>
      <c r="Z17" s="372"/>
      <c r="AA17" s="284">
        <f t="shared" si="0"/>
        <v>0</v>
      </c>
      <c r="AB17" s="164" t="b">
        <f t="shared" si="3"/>
        <v>1</v>
      </c>
      <c r="AC17" s="284">
        <f t="shared" si="4"/>
        <v>0</v>
      </c>
      <c r="AD17" s="164"/>
      <c r="AE17" s="164"/>
      <c r="AF17" s="284">
        <f t="shared" si="10"/>
        <v>0</v>
      </c>
      <c r="AG17" s="164" t="b">
        <f t="shared" si="11"/>
        <v>1</v>
      </c>
      <c r="AH17" s="164"/>
      <c r="AI17" s="164"/>
      <c r="AJ17" s="59"/>
      <c r="AK17" s="33">
        <f t="shared" si="5"/>
        <v>0</v>
      </c>
      <c r="AL17" s="8" t="b">
        <f t="shared" si="1"/>
        <v>1</v>
      </c>
      <c r="AM17" s="96" t="e">
        <f>#REF!+#REF!+#REF!+#REF!+#REF!+#REF!</f>
        <v>#REF!</v>
      </c>
      <c r="AN17" s="118">
        <f t="shared" si="6"/>
        <v>0</v>
      </c>
      <c r="AO17" s="152" t="b">
        <f t="shared" si="7"/>
        <v>1</v>
      </c>
    </row>
    <row r="18" spans="1:41" s="110" customFormat="1">
      <c r="A18" s="107"/>
      <c r="B18" s="108" t="s">
        <v>22</v>
      </c>
      <c r="C18" s="630" t="s">
        <v>23</v>
      </c>
      <c r="D18" s="630"/>
      <c r="E18" s="631"/>
      <c r="F18" s="109" t="s">
        <v>134</v>
      </c>
      <c r="G18" s="92">
        <f>G19</f>
        <v>137800000</v>
      </c>
      <c r="H18" s="92">
        <f t="shared" ref="H18:Y18" si="12">H19</f>
        <v>37000000</v>
      </c>
      <c r="I18" s="92">
        <f t="shared" si="12"/>
        <v>100800000</v>
      </c>
      <c r="J18" s="92">
        <f t="shared" si="12"/>
        <v>0</v>
      </c>
      <c r="K18" s="92">
        <f t="shared" si="12"/>
        <v>0</v>
      </c>
      <c r="L18" s="92">
        <f t="shared" si="12"/>
        <v>0</v>
      </c>
      <c r="M18" s="92">
        <f t="shared" si="12"/>
        <v>0</v>
      </c>
      <c r="N18" s="92">
        <f t="shared" si="12"/>
        <v>0</v>
      </c>
      <c r="O18" s="92">
        <f t="shared" si="12"/>
        <v>0</v>
      </c>
      <c r="P18" s="92">
        <f t="shared" si="12"/>
        <v>0</v>
      </c>
      <c r="Q18" s="92"/>
      <c r="R18" s="92"/>
      <c r="S18" s="92"/>
      <c r="T18" s="92"/>
      <c r="U18" s="92"/>
      <c r="V18" s="92"/>
      <c r="W18" s="92"/>
      <c r="X18" s="92"/>
      <c r="Y18" s="92">
        <f t="shared" si="12"/>
        <v>0</v>
      </c>
      <c r="Z18" s="373"/>
      <c r="AA18" s="284">
        <f t="shared" si="0"/>
        <v>137800000</v>
      </c>
      <c r="AB18" s="164" t="b">
        <f t="shared" si="3"/>
        <v>1</v>
      </c>
      <c r="AC18" s="284">
        <f t="shared" si="4"/>
        <v>0</v>
      </c>
      <c r="AD18" s="221"/>
      <c r="AE18" s="221"/>
      <c r="AF18" s="284">
        <f t="shared" si="10"/>
        <v>137800000</v>
      </c>
      <c r="AG18" s="164" t="b">
        <f t="shared" si="11"/>
        <v>1</v>
      </c>
      <c r="AH18" s="221"/>
      <c r="AI18" s="221"/>
      <c r="AJ18" s="236"/>
      <c r="AK18" s="113">
        <f t="shared" si="5"/>
        <v>100800000</v>
      </c>
      <c r="AL18" s="114" t="b">
        <f t="shared" si="1"/>
        <v>0</v>
      </c>
      <c r="AM18" s="96" t="e">
        <f>#REF!+#REF!+#REF!+#REF!+#REF!+#REF!</f>
        <v>#REF!</v>
      </c>
      <c r="AN18" s="118">
        <f t="shared" si="6"/>
        <v>137800000</v>
      </c>
      <c r="AO18" s="152" t="b">
        <f t="shared" si="7"/>
        <v>1</v>
      </c>
    </row>
    <row r="19" spans="1:41" s="8" customFormat="1">
      <c r="A19" s="27"/>
      <c r="B19" s="4"/>
      <c r="C19" s="5"/>
      <c r="D19" s="649" t="s">
        <v>15</v>
      </c>
      <c r="E19" s="675"/>
      <c r="F19" s="81" t="s">
        <v>130</v>
      </c>
      <c r="G19" s="82">
        <f>SUM(G20:G23)</f>
        <v>137800000</v>
      </c>
      <c r="H19" s="82">
        <f t="shared" ref="H19:Y19" si="13">SUM(H20:H23)</f>
        <v>37000000</v>
      </c>
      <c r="I19" s="82">
        <f t="shared" si="13"/>
        <v>100800000</v>
      </c>
      <c r="J19" s="82">
        <f t="shared" si="13"/>
        <v>0</v>
      </c>
      <c r="K19" s="82">
        <f t="shared" si="13"/>
        <v>0</v>
      </c>
      <c r="L19" s="82">
        <f t="shared" si="13"/>
        <v>0</v>
      </c>
      <c r="M19" s="82">
        <f t="shared" si="13"/>
        <v>0</v>
      </c>
      <c r="N19" s="82">
        <f t="shared" si="13"/>
        <v>0</v>
      </c>
      <c r="O19" s="82">
        <f t="shared" si="13"/>
        <v>0</v>
      </c>
      <c r="P19" s="82">
        <f t="shared" si="13"/>
        <v>0</v>
      </c>
      <c r="Q19" s="82"/>
      <c r="R19" s="82"/>
      <c r="S19" s="82"/>
      <c r="T19" s="82"/>
      <c r="U19" s="82"/>
      <c r="V19" s="82"/>
      <c r="W19" s="82"/>
      <c r="X19" s="82"/>
      <c r="Y19" s="82">
        <f t="shared" si="13"/>
        <v>0</v>
      </c>
      <c r="Z19" s="372"/>
      <c r="AA19" s="284">
        <f t="shared" si="0"/>
        <v>137800000</v>
      </c>
      <c r="AB19" s="164" t="b">
        <f t="shared" si="3"/>
        <v>1</v>
      </c>
      <c r="AC19" s="284">
        <f t="shared" si="4"/>
        <v>0</v>
      </c>
      <c r="AD19" s="164"/>
      <c r="AE19" s="164"/>
      <c r="AF19" s="284">
        <f t="shared" si="10"/>
        <v>137800000</v>
      </c>
      <c r="AG19" s="164" t="b">
        <f t="shared" si="11"/>
        <v>1</v>
      </c>
      <c r="AH19" s="164"/>
      <c r="AI19" s="164"/>
      <c r="AJ19" s="59"/>
      <c r="AK19" s="33">
        <f t="shared" si="5"/>
        <v>100800000</v>
      </c>
      <c r="AL19" s="8" t="b">
        <f t="shared" si="1"/>
        <v>0</v>
      </c>
      <c r="AM19" s="96" t="e">
        <f>#REF!+#REF!+#REF!+#REF!+#REF!+#REF!</f>
        <v>#REF!</v>
      </c>
      <c r="AN19" s="118">
        <f t="shared" si="6"/>
        <v>137800000</v>
      </c>
      <c r="AO19" s="152" t="b">
        <f t="shared" si="7"/>
        <v>1</v>
      </c>
    </row>
    <row r="20" spans="1:41" s="42" customFormat="1">
      <c r="A20" s="46"/>
      <c r="B20" s="47"/>
      <c r="C20" s="48"/>
      <c r="D20" s="48"/>
      <c r="E20" s="49" t="s">
        <v>24</v>
      </c>
      <c r="F20" s="83" t="s">
        <v>25</v>
      </c>
      <c r="G20" s="84">
        <v>15000000</v>
      </c>
      <c r="H20" s="84">
        <v>3500000</v>
      </c>
      <c r="I20" s="84">
        <f>G20-H20</f>
        <v>11500000</v>
      </c>
      <c r="J20" s="84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5"/>
      <c r="Z20" s="374"/>
      <c r="AA20" s="284">
        <f t="shared" si="0"/>
        <v>15000000</v>
      </c>
      <c r="AB20" s="164" t="b">
        <f t="shared" si="3"/>
        <v>1</v>
      </c>
      <c r="AC20" s="284">
        <f t="shared" si="4"/>
        <v>0</v>
      </c>
      <c r="AD20" s="232"/>
      <c r="AE20" s="232"/>
      <c r="AF20" s="284">
        <f t="shared" si="10"/>
        <v>15000000</v>
      </c>
      <c r="AG20" s="164" t="b">
        <f t="shared" si="11"/>
        <v>1</v>
      </c>
      <c r="AH20" s="232"/>
      <c r="AI20" s="232"/>
      <c r="AJ20" s="72"/>
      <c r="AK20" s="41">
        <f t="shared" si="5"/>
        <v>11500000</v>
      </c>
      <c r="AL20" s="42" t="b">
        <f t="shared" si="1"/>
        <v>0</v>
      </c>
      <c r="AM20" s="96" t="e">
        <f>#REF!+#REF!+#REF!+#REF!+#REF!+#REF!</f>
        <v>#REF!</v>
      </c>
      <c r="AN20" s="118">
        <f t="shared" si="6"/>
        <v>15000000</v>
      </c>
      <c r="AO20" s="152" t="b">
        <f t="shared" si="7"/>
        <v>1</v>
      </c>
    </row>
    <row r="21" spans="1:41" s="42" customFormat="1">
      <c r="A21" s="46"/>
      <c r="B21" s="47"/>
      <c r="C21" s="48"/>
      <c r="D21" s="48"/>
      <c r="E21" s="49" t="s">
        <v>26</v>
      </c>
      <c r="F21" s="83" t="s">
        <v>27</v>
      </c>
      <c r="G21" s="84">
        <v>16000000</v>
      </c>
      <c r="H21" s="84">
        <v>3500000</v>
      </c>
      <c r="I21" s="84">
        <f t="shared" ref="I21:I23" si="14">G21-H21</f>
        <v>12500000</v>
      </c>
      <c r="J21" s="84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5"/>
      <c r="Z21" s="374"/>
      <c r="AA21" s="284">
        <f t="shared" si="0"/>
        <v>16000000</v>
      </c>
      <c r="AB21" s="164" t="b">
        <f t="shared" si="3"/>
        <v>1</v>
      </c>
      <c r="AC21" s="284">
        <f t="shared" si="4"/>
        <v>0</v>
      </c>
      <c r="AD21" s="232"/>
      <c r="AE21" s="232"/>
      <c r="AF21" s="284">
        <f t="shared" si="10"/>
        <v>16000000</v>
      </c>
      <c r="AG21" s="164" t="b">
        <f t="shared" si="11"/>
        <v>1</v>
      </c>
      <c r="AH21" s="232"/>
      <c r="AI21" s="232"/>
      <c r="AJ21" s="72"/>
      <c r="AK21" s="41">
        <f t="shared" si="5"/>
        <v>12500000</v>
      </c>
      <c r="AL21" s="42" t="b">
        <f t="shared" si="1"/>
        <v>0</v>
      </c>
      <c r="AM21" s="96" t="e">
        <f>#REF!+#REF!+#REF!+#REF!+#REF!+#REF!</f>
        <v>#REF!</v>
      </c>
      <c r="AN21" s="118">
        <f t="shared" si="6"/>
        <v>16000000</v>
      </c>
      <c r="AO21" s="152" t="b">
        <f t="shared" si="7"/>
        <v>1</v>
      </c>
    </row>
    <row r="22" spans="1:41" s="42" customFormat="1">
      <c r="A22" s="46"/>
      <c r="B22" s="47"/>
      <c r="C22" s="48"/>
      <c r="D22" s="48"/>
      <c r="E22" s="49" t="s">
        <v>28</v>
      </c>
      <c r="F22" s="83" t="s">
        <v>29</v>
      </c>
      <c r="G22" s="84">
        <v>52800000</v>
      </c>
      <c r="H22" s="84">
        <v>15000000</v>
      </c>
      <c r="I22" s="84">
        <f t="shared" si="14"/>
        <v>37800000</v>
      </c>
      <c r="J22" s="84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5"/>
      <c r="Z22" s="374"/>
      <c r="AA22" s="284">
        <f t="shared" si="0"/>
        <v>52800000</v>
      </c>
      <c r="AB22" s="164" t="b">
        <f t="shared" si="3"/>
        <v>1</v>
      </c>
      <c r="AC22" s="284">
        <f t="shared" si="4"/>
        <v>0</v>
      </c>
      <c r="AD22" s="232"/>
      <c r="AE22" s="232"/>
      <c r="AF22" s="284">
        <f t="shared" si="10"/>
        <v>52800000</v>
      </c>
      <c r="AG22" s="164" t="b">
        <f t="shared" si="11"/>
        <v>1</v>
      </c>
      <c r="AH22" s="232"/>
      <c r="AI22" s="232"/>
      <c r="AJ22" s="72"/>
      <c r="AK22" s="41">
        <f t="shared" si="5"/>
        <v>37800000</v>
      </c>
      <c r="AL22" s="42" t="b">
        <f t="shared" si="1"/>
        <v>0</v>
      </c>
      <c r="AM22" s="96" t="e">
        <f>#REF!+#REF!+#REF!+#REF!+#REF!+#REF!</f>
        <v>#REF!</v>
      </c>
      <c r="AN22" s="118">
        <f t="shared" si="6"/>
        <v>52800000</v>
      </c>
      <c r="AO22" s="152" t="b">
        <f t="shared" si="7"/>
        <v>1</v>
      </c>
    </row>
    <row r="23" spans="1:41" s="42" customFormat="1">
      <c r="A23" s="46"/>
      <c r="B23" s="47"/>
      <c r="C23" s="48"/>
      <c r="D23" s="48"/>
      <c r="E23" s="49" t="s">
        <v>17</v>
      </c>
      <c r="F23" s="83" t="s">
        <v>18</v>
      </c>
      <c r="G23" s="84">
        <v>54000000</v>
      </c>
      <c r="H23" s="84">
        <v>15000000</v>
      </c>
      <c r="I23" s="84">
        <f t="shared" si="14"/>
        <v>39000000</v>
      </c>
      <c r="J23" s="84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5"/>
      <c r="Z23" s="374"/>
      <c r="AA23" s="284">
        <f t="shared" si="0"/>
        <v>54000000</v>
      </c>
      <c r="AB23" s="164" t="b">
        <f t="shared" si="3"/>
        <v>1</v>
      </c>
      <c r="AC23" s="284">
        <f t="shared" si="4"/>
        <v>0</v>
      </c>
      <c r="AD23" s="232"/>
      <c r="AE23" s="232"/>
      <c r="AF23" s="284">
        <f t="shared" si="10"/>
        <v>54000000</v>
      </c>
      <c r="AG23" s="164" t="b">
        <f t="shared" si="11"/>
        <v>1</v>
      </c>
      <c r="AH23" s="232"/>
      <c r="AI23" s="232"/>
      <c r="AJ23" s="72"/>
      <c r="AK23" s="41">
        <f t="shared" si="5"/>
        <v>39000000</v>
      </c>
      <c r="AL23" s="42" t="b">
        <f t="shared" si="1"/>
        <v>0</v>
      </c>
      <c r="AM23" s="96" t="e">
        <f>#REF!+#REF!+#REF!+#REF!+#REF!+#REF!</f>
        <v>#REF!</v>
      </c>
      <c r="AN23" s="118">
        <f t="shared" si="6"/>
        <v>54000000</v>
      </c>
      <c r="AO23" s="152" t="b">
        <f t="shared" si="7"/>
        <v>1</v>
      </c>
    </row>
    <row r="24" spans="1:41" s="8" customFormat="1">
      <c r="A24" s="27"/>
      <c r="B24" s="4"/>
      <c r="C24" s="5"/>
      <c r="D24" s="5"/>
      <c r="E24" s="6"/>
      <c r="F24" s="85"/>
      <c r="G24" s="82"/>
      <c r="H24" s="82"/>
      <c r="I24" s="82"/>
      <c r="J24" s="82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7"/>
      <c r="Z24" s="372"/>
      <c r="AA24" s="284">
        <f t="shared" si="0"/>
        <v>0</v>
      </c>
      <c r="AB24" s="164" t="b">
        <f t="shared" si="3"/>
        <v>1</v>
      </c>
      <c r="AC24" s="284">
        <f t="shared" si="4"/>
        <v>0</v>
      </c>
      <c r="AD24" s="164"/>
      <c r="AE24" s="164"/>
      <c r="AF24" s="284">
        <f t="shared" si="10"/>
        <v>0</v>
      </c>
      <c r="AG24" s="164" t="b">
        <f t="shared" si="11"/>
        <v>1</v>
      </c>
      <c r="AH24" s="164"/>
      <c r="AI24" s="164"/>
      <c r="AJ24" s="59"/>
      <c r="AK24" s="33">
        <f t="shared" si="5"/>
        <v>0</v>
      </c>
      <c r="AL24" s="8" t="b">
        <f t="shared" si="1"/>
        <v>1</v>
      </c>
      <c r="AM24" s="96" t="e">
        <f>#REF!+#REF!+#REF!+#REF!+#REF!+#REF!</f>
        <v>#REF!</v>
      </c>
      <c r="AN24" s="118">
        <f t="shared" si="6"/>
        <v>0</v>
      </c>
      <c r="AO24" s="152" t="b">
        <f t="shared" si="7"/>
        <v>1</v>
      </c>
    </row>
    <row r="25" spans="1:41" s="110" customFormat="1">
      <c r="A25" s="107"/>
      <c r="B25" s="108" t="s">
        <v>22</v>
      </c>
      <c r="C25" s="630" t="s">
        <v>30</v>
      </c>
      <c r="D25" s="630"/>
      <c r="E25" s="631"/>
      <c r="F25" s="109" t="s">
        <v>135</v>
      </c>
      <c r="G25" s="92">
        <f>G26</f>
        <v>246777900</v>
      </c>
      <c r="H25" s="92">
        <f t="shared" ref="H25:Y25" si="15">H26</f>
        <v>79550000</v>
      </c>
      <c r="I25" s="92">
        <f t="shared" si="15"/>
        <v>167227900</v>
      </c>
      <c r="J25" s="92">
        <f t="shared" si="15"/>
        <v>0</v>
      </c>
      <c r="K25" s="92">
        <f t="shared" si="15"/>
        <v>0</v>
      </c>
      <c r="L25" s="92">
        <f t="shared" si="15"/>
        <v>0</v>
      </c>
      <c r="M25" s="92">
        <f t="shared" si="15"/>
        <v>0</v>
      </c>
      <c r="N25" s="92">
        <f t="shared" si="15"/>
        <v>0</v>
      </c>
      <c r="O25" s="92">
        <f t="shared" si="15"/>
        <v>0</v>
      </c>
      <c r="P25" s="92">
        <f t="shared" si="15"/>
        <v>0</v>
      </c>
      <c r="Q25" s="92"/>
      <c r="R25" s="92"/>
      <c r="S25" s="92"/>
      <c r="T25" s="92"/>
      <c r="U25" s="92"/>
      <c r="V25" s="92"/>
      <c r="W25" s="92"/>
      <c r="X25" s="92"/>
      <c r="Y25" s="92">
        <f t="shared" si="15"/>
        <v>0</v>
      </c>
      <c r="Z25" s="373"/>
      <c r="AA25" s="284">
        <f t="shared" si="0"/>
        <v>246777900</v>
      </c>
      <c r="AB25" s="164" t="b">
        <f t="shared" si="3"/>
        <v>1</v>
      </c>
      <c r="AC25" s="284">
        <f t="shared" si="4"/>
        <v>0</v>
      </c>
      <c r="AD25" s="221"/>
      <c r="AE25" s="221"/>
      <c r="AF25" s="284">
        <f t="shared" si="10"/>
        <v>246777900</v>
      </c>
      <c r="AG25" s="164" t="b">
        <f t="shared" si="11"/>
        <v>1</v>
      </c>
      <c r="AH25" s="221"/>
      <c r="AI25" s="221"/>
      <c r="AJ25" s="236"/>
      <c r="AK25" s="113">
        <f t="shared" si="5"/>
        <v>167227900</v>
      </c>
      <c r="AL25" s="114" t="b">
        <f t="shared" si="1"/>
        <v>0</v>
      </c>
      <c r="AM25" s="96" t="e">
        <f>#REF!+#REF!+#REF!+#REF!+#REF!+#REF!</f>
        <v>#REF!</v>
      </c>
      <c r="AN25" s="118">
        <f t="shared" si="6"/>
        <v>246777900</v>
      </c>
      <c r="AO25" s="152" t="b">
        <f t="shared" si="7"/>
        <v>1</v>
      </c>
    </row>
    <row r="26" spans="1:41" s="8" customFormat="1">
      <c r="A26" s="27"/>
      <c r="B26" s="4"/>
      <c r="C26" s="5"/>
      <c r="D26" s="649" t="s">
        <v>15</v>
      </c>
      <c r="E26" s="675"/>
      <c r="F26" s="81" t="s">
        <v>130</v>
      </c>
      <c r="G26" s="82">
        <f>SUM(G27:G32)</f>
        <v>246777900</v>
      </c>
      <c r="H26" s="82">
        <f t="shared" ref="H26:Y26" si="16">SUM(H27:H32)</f>
        <v>79550000</v>
      </c>
      <c r="I26" s="82">
        <f t="shared" si="16"/>
        <v>167227900</v>
      </c>
      <c r="J26" s="82">
        <f t="shared" si="16"/>
        <v>0</v>
      </c>
      <c r="K26" s="82">
        <f t="shared" si="16"/>
        <v>0</v>
      </c>
      <c r="L26" s="82">
        <f t="shared" si="16"/>
        <v>0</v>
      </c>
      <c r="M26" s="82">
        <f t="shared" si="16"/>
        <v>0</v>
      </c>
      <c r="N26" s="82">
        <f t="shared" si="16"/>
        <v>0</v>
      </c>
      <c r="O26" s="82">
        <f t="shared" si="16"/>
        <v>0</v>
      </c>
      <c r="P26" s="82">
        <f t="shared" si="16"/>
        <v>0</v>
      </c>
      <c r="Q26" s="82"/>
      <c r="R26" s="82"/>
      <c r="S26" s="82"/>
      <c r="T26" s="82"/>
      <c r="U26" s="82"/>
      <c r="V26" s="82"/>
      <c r="W26" s="82"/>
      <c r="X26" s="82"/>
      <c r="Y26" s="82">
        <f t="shared" si="16"/>
        <v>0</v>
      </c>
      <c r="Z26" s="372"/>
      <c r="AA26" s="284">
        <f t="shared" si="0"/>
        <v>246777900</v>
      </c>
      <c r="AB26" s="164" t="b">
        <f t="shared" si="3"/>
        <v>1</v>
      </c>
      <c r="AC26" s="284">
        <f t="shared" si="4"/>
        <v>0</v>
      </c>
      <c r="AD26" s="164"/>
      <c r="AE26" s="164"/>
      <c r="AF26" s="284">
        <f t="shared" si="10"/>
        <v>246777900</v>
      </c>
      <c r="AG26" s="164" t="b">
        <f t="shared" si="11"/>
        <v>1</v>
      </c>
      <c r="AH26" s="164"/>
      <c r="AI26" s="164"/>
      <c r="AJ26" s="59"/>
      <c r="AK26" s="33">
        <f t="shared" si="5"/>
        <v>167227900</v>
      </c>
      <c r="AL26" s="8" t="b">
        <f t="shared" si="1"/>
        <v>0</v>
      </c>
      <c r="AM26" s="96" t="e">
        <f>#REF!+#REF!+#REF!+#REF!+#REF!+#REF!</f>
        <v>#REF!</v>
      </c>
      <c r="AN26" s="118">
        <f t="shared" si="6"/>
        <v>246777900</v>
      </c>
      <c r="AO26" s="152" t="b">
        <f t="shared" si="7"/>
        <v>1</v>
      </c>
    </row>
    <row r="27" spans="1:41" s="8" customFormat="1">
      <c r="A27" s="27"/>
      <c r="B27" s="4"/>
      <c r="C27" s="5"/>
      <c r="D27" s="568"/>
      <c r="E27" s="49" t="s">
        <v>16</v>
      </c>
      <c r="F27" s="83" t="s">
        <v>19</v>
      </c>
      <c r="G27" s="82">
        <v>1050000</v>
      </c>
      <c r="H27" s="82">
        <v>1050000</v>
      </c>
      <c r="I27" s="82"/>
      <c r="J27" s="82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7"/>
      <c r="Z27" s="372"/>
      <c r="AA27" s="284"/>
      <c r="AB27" s="164"/>
      <c r="AC27" s="284"/>
      <c r="AD27" s="164"/>
      <c r="AE27" s="164"/>
      <c r="AF27" s="284">
        <f t="shared" si="10"/>
        <v>1050000</v>
      </c>
      <c r="AG27" s="164" t="b">
        <f t="shared" si="11"/>
        <v>1</v>
      </c>
      <c r="AH27" s="164"/>
      <c r="AI27" s="164"/>
      <c r="AJ27" s="59"/>
      <c r="AK27" s="33"/>
      <c r="AM27" s="96"/>
      <c r="AN27" s="118"/>
      <c r="AO27" s="152"/>
    </row>
    <row r="28" spans="1:41" s="42" customFormat="1">
      <c r="A28" s="46"/>
      <c r="B28" s="47"/>
      <c r="C28" s="48"/>
      <c r="D28" s="48"/>
      <c r="E28" s="49" t="s">
        <v>17</v>
      </c>
      <c r="F28" s="83" t="s">
        <v>18</v>
      </c>
      <c r="G28" s="84">
        <v>54000000</v>
      </c>
      <c r="H28" s="84">
        <v>13500000</v>
      </c>
      <c r="I28" s="84">
        <f>G28-H28</f>
        <v>40500000</v>
      </c>
      <c r="J28" s="84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5"/>
      <c r="Z28" s="374"/>
      <c r="AA28" s="284">
        <f>H28+I28+J28+K28+L28+M28+N28+O28+P28</f>
        <v>54000000</v>
      </c>
      <c r="AB28" s="164" t="b">
        <f>AA28=G28</f>
        <v>1</v>
      </c>
      <c r="AC28" s="284">
        <f>G28-AA28</f>
        <v>0</v>
      </c>
      <c r="AD28" s="232"/>
      <c r="AE28" s="232"/>
      <c r="AF28" s="284">
        <f t="shared" si="10"/>
        <v>54000000</v>
      </c>
      <c r="AG28" s="164" t="b">
        <f t="shared" si="11"/>
        <v>1</v>
      </c>
      <c r="AH28" s="232"/>
      <c r="AI28" s="232"/>
      <c r="AJ28" s="72"/>
      <c r="AK28" s="41">
        <f>SUM(I28:M28)</f>
        <v>40500000</v>
      </c>
      <c r="AL28" s="42" t="b">
        <f>G28=AK28</f>
        <v>0</v>
      </c>
      <c r="AM28" s="96" t="e">
        <f>#REF!+#REF!+#REF!+#REF!+#REF!+#REF!</f>
        <v>#REF!</v>
      </c>
      <c r="AN28" s="118">
        <f>H28+I28+J28+K28+L28+M28</f>
        <v>54000000</v>
      </c>
      <c r="AO28" s="152" t="b">
        <f>G28=AN28</f>
        <v>1</v>
      </c>
    </row>
    <row r="29" spans="1:41" s="42" customFormat="1">
      <c r="A29" s="46"/>
      <c r="B29" s="47"/>
      <c r="C29" s="48"/>
      <c r="D29" s="48"/>
      <c r="E29" s="49" t="s">
        <v>31</v>
      </c>
      <c r="F29" s="83" t="s">
        <v>32</v>
      </c>
      <c r="G29" s="84">
        <v>9450000</v>
      </c>
      <c r="H29" s="84">
        <v>4000000</v>
      </c>
      <c r="I29" s="84">
        <f>G29-H29</f>
        <v>5450000</v>
      </c>
      <c r="J29" s="84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5"/>
      <c r="Z29" s="374"/>
      <c r="AA29" s="284">
        <f>H29+I29+J29+K29+L29+M29+N29+O29+P29</f>
        <v>9450000</v>
      </c>
      <c r="AB29" s="164" t="b">
        <f>AA29=G29</f>
        <v>1</v>
      </c>
      <c r="AC29" s="284">
        <f>G29-AA29</f>
        <v>0</v>
      </c>
      <c r="AD29" s="232"/>
      <c r="AE29" s="232"/>
      <c r="AF29" s="284">
        <f t="shared" si="10"/>
        <v>9450000</v>
      </c>
      <c r="AG29" s="164" t="b">
        <f t="shared" si="11"/>
        <v>1</v>
      </c>
      <c r="AH29" s="232"/>
      <c r="AI29" s="232"/>
      <c r="AJ29" s="72"/>
      <c r="AK29" s="41">
        <f>SUM(I29:M29)</f>
        <v>5450000</v>
      </c>
      <c r="AL29" s="42" t="b">
        <f>G29=AK29</f>
        <v>0</v>
      </c>
      <c r="AM29" s="96" t="e">
        <f>#REF!+#REF!+#REF!+#REF!+#REF!+#REF!</f>
        <v>#REF!</v>
      </c>
      <c r="AN29" s="118">
        <f>H29+I29+J29+K29+L29+M29</f>
        <v>9450000</v>
      </c>
      <c r="AO29" s="152" t="b">
        <f>G29=AN29</f>
        <v>1</v>
      </c>
    </row>
    <row r="30" spans="1:41" s="42" customFormat="1">
      <c r="A30" s="46"/>
      <c r="B30" s="47"/>
      <c r="C30" s="48"/>
      <c r="D30" s="48"/>
      <c r="E30" s="49" t="s">
        <v>274</v>
      </c>
      <c r="F30" s="83" t="s">
        <v>60</v>
      </c>
      <c r="G30" s="84">
        <v>3675000</v>
      </c>
      <c r="H30" s="84"/>
      <c r="I30" s="84">
        <f t="shared" ref="I30:I32" si="17">G30-H30</f>
        <v>3675000</v>
      </c>
      <c r="J30" s="84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5"/>
      <c r="Z30" s="374"/>
      <c r="AA30" s="284"/>
      <c r="AB30" s="164"/>
      <c r="AC30" s="284"/>
      <c r="AD30" s="232"/>
      <c r="AE30" s="232"/>
      <c r="AF30" s="284">
        <f t="shared" si="10"/>
        <v>3675000</v>
      </c>
      <c r="AG30" s="164" t="b">
        <f t="shared" si="11"/>
        <v>1</v>
      </c>
      <c r="AH30" s="232"/>
      <c r="AI30" s="232"/>
      <c r="AJ30" s="72"/>
      <c r="AK30" s="41"/>
      <c r="AM30" s="96"/>
      <c r="AN30" s="118"/>
      <c r="AO30" s="152"/>
    </row>
    <row r="31" spans="1:41" s="42" customFormat="1">
      <c r="A31" s="46"/>
      <c r="B31" s="47"/>
      <c r="C31" s="48"/>
      <c r="D31" s="48"/>
      <c r="E31" s="49" t="s">
        <v>33</v>
      </c>
      <c r="F31" s="83" t="s">
        <v>34</v>
      </c>
      <c r="G31" s="84">
        <v>152280000</v>
      </c>
      <c r="H31" s="84">
        <v>45000000</v>
      </c>
      <c r="I31" s="84">
        <f t="shared" si="17"/>
        <v>107280000</v>
      </c>
      <c r="J31" s="84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5"/>
      <c r="Z31" s="374"/>
      <c r="AA31" s="284">
        <f t="shared" ref="AA31:AA47" si="18">H31+I31+J31+K31+L31+M31+N31+O31+P31</f>
        <v>152280000</v>
      </c>
      <c r="AB31" s="164" t="b">
        <f t="shared" ref="AB31:AB47" si="19">AA31=G31</f>
        <v>1</v>
      </c>
      <c r="AC31" s="284">
        <f t="shared" ref="AC31:AC47" si="20">G31-AA31</f>
        <v>0</v>
      </c>
      <c r="AD31" s="232"/>
      <c r="AE31" s="232"/>
      <c r="AF31" s="284">
        <f t="shared" si="10"/>
        <v>152280000</v>
      </c>
      <c r="AG31" s="164" t="b">
        <f t="shared" si="11"/>
        <v>1</v>
      </c>
      <c r="AH31" s="232"/>
      <c r="AI31" s="232"/>
      <c r="AJ31" s="72"/>
      <c r="AK31" s="41">
        <f t="shared" ref="AK31:AK39" si="21">SUM(I31:M31)</f>
        <v>107280000</v>
      </c>
      <c r="AL31" s="42" t="b">
        <f t="shared" ref="AL31:AL39" si="22">G31=AK31</f>
        <v>0</v>
      </c>
      <c r="AM31" s="96" t="e">
        <f>#REF!+#REF!+#REF!+#REF!+#REF!+#REF!</f>
        <v>#REF!</v>
      </c>
      <c r="AN31" s="118">
        <f t="shared" ref="AN31:AN47" si="23">H31+I31+J31+K31+L31+M31</f>
        <v>152280000</v>
      </c>
      <c r="AO31" s="152" t="b">
        <f t="shared" ref="AO31:AO47" si="24">G31=AN31</f>
        <v>1</v>
      </c>
    </row>
    <row r="32" spans="1:41" s="42" customFormat="1">
      <c r="A32" s="46"/>
      <c r="B32" s="47"/>
      <c r="C32" s="48"/>
      <c r="D32" s="48"/>
      <c r="E32" s="49" t="s">
        <v>20</v>
      </c>
      <c r="F32" s="83" t="s">
        <v>21</v>
      </c>
      <c r="G32" s="84">
        <v>26322900</v>
      </c>
      <c r="H32" s="84">
        <v>16000000</v>
      </c>
      <c r="I32" s="84">
        <f t="shared" si="17"/>
        <v>10322900</v>
      </c>
      <c r="J32" s="84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5"/>
      <c r="Z32" s="374"/>
      <c r="AA32" s="284">
        <f t="shared" si="18"/>
        <v>26322900</v>
      </c>
      <c r="AB32" s="164" t="b">
        <f t="shared" si="19"/>
        <v>1</v>
      </c>
      <c r="AC32" s="284">
        <f t="shared" si="20"/>
        <v>0</v>
      </c>
      <c r="AD32" s="232"/>
      <c r="AE32" s="232"/>
      <c r="AF32" s="284">
        <f t="shared" si="10"/>
        <v>26322900</v>
      </c>
      <c r="AG32" s="164" t="b">
        <f t="shared" si="11"/>
        <v>1</v>
      </c>
      <c r="AH32" s="232"/>
      <c r="AI32" s="232"/>
      <c r="AJ32" s="72"/>
      <c r="AK32" s="41">
        <f t="shared" si="21"/>
        <v>10322900</v>
      </c>
      <c r="AL32" s="42" t="b">
        <f t="shared" si="22"/>
        <v>0</v>
      </c>
      <c r="AM32" s="96" t="e">
        <f>#REF!+#REF!+#REF!+#REF!+#REF!+#REF!</f>
        <v>#REF!</v>
      </c>
      <c r="AN32" s="118">
        <f t="shared" si="23"/>
        <v>26322900</v>
      </c>
      <c r="AO32" s="152" t="b">
        <f t="shared" si="24"/>
        <v>1</v>
      </c>
    </row>
    <row r="33" spans="1:41" s="8" customFormat="1">
      <c r="A33" s="27"/>
      <c r="B33" s="4"/>
      <c r="C33" s="5"/>
      <c r="D33" s="5"/>
      <c r="E33" s="6"/>
      <c r="F33" s="85"/>
      <c r="G33" s="82"/>
      <c r="H33" s="82"/>
      <c r="I33" s="82"/>
      <c r="J33" s="82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7"/>
      <c r="Z33" s="372"/>
      <c r="AA33" s="284">
        <f t="shared" si="18"/>
        <v>0</v>
      </c>
      <c r="AB33" s="164" t="b">
        <f t="shared" si="19"/>
        <v>1</v>
      </c>
      <c r="AC33" s="284">
        <f t="shared" si="20"/>
        <v>0</v>
      </c>
      <c r="AD33" s="164"/>
      <c r="AE33" s="164"/>
      <c r="AF33" s="284">
        <f t="shared" si="10"/>
        <v>0</v>
      </c>
      <c r="AG33" s="164" t="b">
        <f t="shared" si="11"/>
        <v>1</v>
      </c>
      <c r="AH33" s="164"/>
      <c r="AI33" s="164"/>
      <c r="AJ33" s="59"/>
      <c r="AK33" s="33">
        <f t="shared" si="21"/>
        <v>0</v>
      </c>
      <c r="AL33" s="8" t="b">
        <f t="shared" si="22"/>
        <v>1</v>
      </c>
      <c r="AM33" s="96" t="e">
        <f>#REF!+#REF!+#REF!+#REF!+#REF!+#REF!</f>
        <v>#REF!</v>
      </c>
      <c r="AN33" s="118">
        <f t="shared" si="23"/>
        <v>0</v>
      </c>
      <c r="AO33" s="152" t="b">
        <f t="shared" si="24"/>
        <v>1</v>
      </c>
    </row>
    <row r="34" spans="1:41" s="110" customFormat="1">
      <c r="A34" s="107"/>
      <c r="B34" s="108" t="s">
        <v>22</v>
      </c>
      <c r="C34" s="630" t="s">
        <v>35</v>
      </c>
      <c r="D34" s="630"/>
      <c r="E34" s="631"/>
      <c r="F34" s="109" t="s">
        <v>136</v>
      </c>
      <c r="G34" s="92">
        <f>G35</f>
        <v>99184000</v>
      </c>
      <c r="H34" s="92">
        <f t="shared" ref="H34:Y34" si="25">H35</f>
        <v>27000000</v>
      </c>
      <c r="I34" s="92">
        <f t="shared" si="25"/>
        <v>72184000</v>
      </c>
      <c r="J34" s="92">
        <f t="shared" si="25"/>
        <v>0</v>
      </c>
      <c r="K34" s="92">
        <f t="shared" si="25"/>
        <v>0</v>
      </c>
      <c r="L34" s="92">
        <f t="shared" si="25"/>
        <v>0</v>
      </c>
      <c r="M34" s="92">
        <f t="shared" si="25"/>
        <v>0</v>
      </c>
      <c r="N34" s="92">
        <f t="shared" si="25"/>
        <v>0</v>
      </c>
      <c r="O34" s="92">
        <f t="shared" si="25"/>
        <v>0</v>
      </c>
      <c r="P34" s="92">
        <f t="shared" si="25"/>
        <v>0</v>
      </c>
      <c r="Q34" s="92"/>
      <c r="R34" s="92"/>
      <c r="S34" s="92"/>
      <c r="T34" s="92"/>
      <c r="U34" s="92"/>
      <c r="V34" s="92"/>
      <c r="W34" s="92"/>
      <c r="X34" s="92"/>
      <c r="Y34" s="92">
        <f t="shared" si="25"/>
        <v>0</v>
      </c>
      <c r="Z34" s="373"/>
      <c r="AA34" s="284">
        <f t="shared" si="18"/>
        <v>99184000</v>
      </c>
      <c r="AB34" s="164" t="b">
        <f t="shared" si="19"/>
        <v>1</v>
      </c>
      <c r="AC34" s="284">
        <f t="shared" si="20"/>
        <v>0</v>
      </c>
      <c r="AD34" s="221"/>
      <c r="AE34" s="221"/>
      <c r="AF34" s="284">
        <f t="shared" si="10"/>
        <v>99184000</v>
      </c>
      <c r="AG34" s="164" t="b">
        <f t="shared" si="11"/>
        <v>1</v>
      </c>
      <c r="AH34" s="221"/>
      <c r="AI34" s="221"/>
      <c r="AJ34" s="236"/>
      <c r="AK34" s="113">
        <f t="shared" si="21"/>
        <v>72184000</v>
      </c>
      <c r="AL34" s="114" t="b">
        <f t="shared" si="22"/>
        <v>0</v>
      </c>
      <c r="AM34" s="96" t="e">
        <f>#REF!+#REF!+#REF!+#REF!+#REF!+#REF!</f>
        <v>#REF!</v>
      </c>
      <c r="AN34" s="118">
        <f t="shared" si="23"/>
        <v>99184000</v>
      </c>
      <c r="AO34" s="152" t="b">
        <f t="shared" si="24"/>
        <v>1</v>
      </c>
    </row>
    <row r="35" spans="1:41" s="8" customFormat="1">
      <c r="A35" s="27"/>
      <c r="B35" s="4"/>
      <c r="C35" s="5"/>
      <c r="D35" s="649" t="s">
        <v>15</v>
      </c>
      <c r="E35" s="675"/>
      <c r="F35" s="81" t="s">
        <v>130</v>
      </c>
      <c r="G35" s="82">
        <f>SUM(G36:G38)</f>
        <v>99184000</v>
      </c>
      <c r="H35" s="82">
        <f t="shared" ref="H35:Y35" si="26">SUM(H36:H38)</f>
        <v>27000000</v>
      </c>
      <c r="I35" s="82">
        <f t="shared" si="26"/>
        <v>72184000</v>
      </c>
      <c r="J35" s="82">
        <f t="shared" si="26"/>
        <v>0</v>
      </c>
      <c r="K35" s="82">
        <f t="shared" si="26"/>
        <v>0</v>
      </c>
      <c r="L35" s="82">
        <f t="shared" si="26"/>
        <v>0</v>
      </c>
      <c r="M35" s="82">
        <f t="shared" si="26"/>
        <v>0</v>
      </c>
      <c r="N35" s="82">
        <f t="shared" si="26"/>
        <v>0</v>
      </c>
      <c r="O35" s="82">
        <f t="shared" si="26"/>
        <v>0</v>
      </c>
      <c r="P35" s="82">
        <f t="shared" si="26"/>
        <v>0</v>
      </c>
      <c r="Q35" s="82"/>
      <c r="R35" s="82"/>
      <c r="S35" s="82"/>
      <c r="T35" s="82"/>
      <c r="U35" s="82"/>
      <c r="V35" s="82"/>
      <c r="W35" s="82"/>
      <c r="X35" s="82"/>
      <c r="Y35" s="82">
        <f t="shared" si="26"/>
        <v>0</v>
      </c>
      <c r="Z35" s="372"/>
      <c r="AA35" s="284">
        <f t="shared" si="18"/>
        <v>99184000</v>
      </c>
      <c r="AB35" s="164" t="b">
        <f t="shared" si="19"/>
        <v>1</v>
      </c>
      <c r="AC35" s="284">
        <f t="shared" si="20"/>
        <v>0</v>
      </c>
      <c r="AD35" s="164"/>
      <c r="AE35" s="164"/>
      <c r="AF35" s="284">
        <f t="shared" si="10"/>
        <v>99184000</v>
      </c>
      <c r="AG35" s="164" t="b">
        <f t="shared" si="11"/>
        <v>1</v>
      </c>
      <c r="AH35" s="164"/>
      <c r="AI35" s="164"/>
      <c r="AJ35" s="59"/>
      <c r="AK35" s="33">
        <f t="shared" si="21"/>
        <v>72184000</v>
      </c>
      <c r="AL35" s="8" t="b">
        <f t="shared" si="22"/>
        <v>0</v>
      </c>
      <c r="AM35" s="96" t="e">
        <f>#REF!+#REF!+#REF!+#REF!+#REF!+#REF!</f>
        <v>#REF!</v>
      </c>
      <c r="AN35" s="118">
        <f t="shared" si="23"/>
        <v>99184000</v>
      </c>
      <c r="AO35" s="152" t="b">
        <f t="shared" si="24"/>
        <v>1</v>
      </c>
    </row>
    <row r="36" spans="1:41" s="42" customFormat="1">
      <c r="A36" s="46"/>
      <c r="B36" s="47"/>
      <c r="C36" s="48"/>
      <c r="D36" s="48"/>
      <c r="E36" s="49" t="s">
        <v>17</v>
      </c>
      <c r="F36" s="83" t="s">
        <v>18</v>
      </c>
      <c r="G36" s="84">
        <v>61800000</v>
      </c>
      <c r="H36" s="84">
        <v>17000000</v>
      </c>
      <c r="I36" s="84">
        <f>G36-H36</f>
        <v>44800000</v>
      </c>
      <c r="J36" s="84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5"/>
      <c r="Z36" s="374"/>
      <c r="AA36" s="284">
        <f t="shared" si="18"/>
        <v>61800000</v>
      </c>
      <c r="AB36" s="164" t="b">
        <f t="shared" si="19"/>
        <v>1</v>
      </c>
      <c r="AC36" s="284">
        <f t="shared" si="20"/>
        <v>0</v>
      </c>
      <c r="AD36" s="232"/>
      <c r="AE36" s="232"/>
      <c r="AF36" s="284">
        <f t="shared" si="10"/>
        <v>61800000</v>
      </c>
      <c r="AG36" s="164" t="b">
        <f t="shared" si="11"/>
        <v>1</v>
      </c>
      <c r="AH36" s="232"/>
      <c r="AI36" s="232"/>
      <c r="AJ36" s="72"/>
      <c r="AK36" s="41">
        <f t="shared" si="21"/>
        <v>44800000</v>
      </c>
      <c r="AL36" s="42" t="b">
        <f t="shared" si="22"/>
        <v>0</v>
      </c>
      <c r="AM36" s="96" t="e">
        <f>#REF!+#REF!+#REF!+#REF!+#REF!+#REF!</f>
        <v>#REF!</v>
      </c>
      <c r="AN36" s="118">
        <f t="shared" si="23"/>
        <v>61800000</v>
      </c>
      <c r="AO36" s="152" t="b">
        <f t="shared" si="24"/>
        <v>1</v>
      </c>
    </row>
    <row r="37" spans="1:41" s="42" customFormat="1">
      <c r="A37" s="46"/>
      <c r="B37" s="47"/>
      <c r="C37" s="48"/>
      <c r="D37" s="48"/>
      <c r="E37" s="49" t="s">
        <v>36</v>
      </c>
      <c r="F37" s="86" t="s">
        <v>37</v>
      </c>
      <c r="G37" s="86">
        <v>2384000</v>
      </c>
      <c r="H37" s="84"/>
      <c r="I37" s="84">
        <f>G37</f>
        <v>2384000</v>
      </c>
      <c r="J37" s="84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5"/>
      <c r="Z37" s="374"/>
      <c r="AA37" s="284">
        <f t="shared" si="18"/>
        <v>2384000</v>
      </c>
      <c r="AB37" s="164" t="b">
        <f t="shared" si="19"/>
        <v>1</v>
      </c>
      <c r="AC37" s="284">
        <f t="shared" si="20"/>
        <v>0</v>
      </c>
      <c r="AD37" s="232"/>
      <c r="AE37" s="232"/>
      <c r="AF37" s="284">
        <f t="shared" si="10"/>
        <v>2384000</v>
      </c>
      <c r="AG37" s="164" t="b">
        <f t="shared" si="11"/>
        <v>1</v>
      </c>
      <c r="AH37" s="232"/>
      <c r="AI37" s="232"/>
      <c r="AJ37" s="72"/>
      <c r="AK37" s="41">
        <f t="shared" si="21"/>
        <v>2384000</v>
      </c>
      <c r="AL37" s="42" t="b">
        <f t="shared" si="22"/>
        <v>1</v>
      </c>
      <c r="AM37" s="96" t="e">
        <f>#REF!+#REF!+#REF!+#REF!+#REF!+#REF!</f>
        <v>#REF!</v>
      </c>
      <c r="AN37" s="118">
        <f t="shared" si="23"/>
        <v>2384000</v>
      </c>
      <c r="AO37" s="152" t="b">
        <f t="shared" si="24"/>
        <v>1</v>
      </c>
    </row>
    <row r="38" spans="1:41" s="42" customFormat="1">
      <c r="A38" s="46"/>
      <c r="B38" s="47"/>
      <c r="C38" s="48"/>
      <c r="D38" s="48"/>
      <c r="E38" s="49" t="s">
        <v>38</v>
      </c>
      <c r="F38" s="83" t="s">
        <v>39</v>
      </c>
      <c r="G38" s="84">
        <v>35000000</v>
      </c>
      <c r="H38" s="84">
        <v>10000000</v>
      </c>
      <c r="I38" s="84">
        <f>G38-H38</f>
        <v>25000000</v>
      </c>
      <c r="J38" s="84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5"/>
      <c r="Z38" s="374"/>
      <c r="AA38" s="284">
        <f t="shared" si="18"/>
        <v>35000000</v>
      </c>
      <c r="AB38" s="164" t="b">
        <f t="shared" si="19"/>
        <v>1</v>
      </c>
      <c r="AC38" s="284">
        <f t="shared" si="20"/>
        <v>0</v>
      </c>
      <c r="AD38" s="232"/>
      <c r="AE38" s="232"/>
      <c r="AF38" s="284">
        <f t="shared" si="10"/>
        <v>35000000</v>
      </c>
      <c r="AG38" s="164" t="b">
        <f t="shared" si="11"/>
        <v>1</v>
      </c>
      <c r="AH38" s="232"/>
      <c r="AI38" s="232"/>
      <c r="AJ38" s="72"/>
      <c r="AK38" s="41">
        <f t="shared" si="21"/>
        <v>25000000</v>
      </c>
      <c r="AL38" s="42" t="b">
        <f t="shared" si="22"/>
        <v>0</v>
      </c>
      <c r="AM38" s="96" t="e">
        <f>#REF!+#REF!+#REF!+#REF!+#REF!+#REF!</f>
        <v>#REF!</v>
      </c>
      <c r="AN38" s="118">
        <f t="shared" si="23"/>
        <v>35000000</v>
      </c>
      <c r="AO38" s="152" t="b">
        <f t="shared" si="24"/>
        <v>1</v>
      </c>
    </row>
    <row r="39" spans="1:41" s="8" customFormat="1">
      <c r="A39" s="27"/>
      <c r="B39" s="4"/>
      <c r="C39" s="5"/>
      <c r="D39" s="5"/>
      <c r="E39" s="6"/>
      <c r="F39" s="85"/>
      <c r="G39" s="82"/>
      <c r="H39" s="82"/>
      <c r="I39" s="82"/>
      <c r="J39" s="82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7"/>
      <c r="Z39" s="372"/>
      <c r="AA39" s="284">
        <f t="shared" si="18"/>
        <v>0</v>
      </c>
      <c r="AB39" s="164" t="b">
        <f t="shared" si="19"/>
        <v>1</v>
      </c>
      <c r="AC39" s="284">
        <f t="shared" si="20"/>
        <v>0</v>
      </c>
      <c r="AD39" s="164"/>
      <c r="AE39" s="164"/>
      <c r="AF39" s="284">
        <f t="shared" si="10"/>
        <v>0</v>
      </c>
      <c r="AG39" s="164" t="b">
        <f t="shared" si="11"/>
        <v>1</v>
      </c>
      <c r="AH39" s="164"/>
      <c r="AI39" s="164"/>
      <c r="AJ39" s="59"/>
      <c r="AK39" s="33">
        <f t="shared" si="21"/>
        <v>0</v>
      </c>
      <c r="AL39" s="8" t="b">
        <f t="shared" si="22"/>
        <v>1</v>
      </c>
      <c r="AM39" s="96" t="e">
        <f>#REF!+#REF!+#REF!+#REF!+#REF!+#REF!</f>
        <v>#REF!</v>
      </c>
      <c r="AN39" s="118">
        <f t="shared" si="23"/>
        <v>0</v>
      </c>
      <c r="AO39" s="152" t="b">
        <f t="shared" si="24"/>
        <v>1</v>
      </c>
    </row>
    <row r="40" spans="1:41" s="8" customFormat="1">
      <c r="A40" s="28"/>
      <c r="B40" s="11"/>
      <c r="C40" s="12"/>
      <c r="D40" s="12"/>
      <c r="E40" s="13"/>
      <c r="F40" s="81"/>
      <c r="G40" s="102"/>
      <c r="H40" s="102"/>
      <c r="I40" s="102"/>
      <c r="J40" s="102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10"/>
      <c r="Z40" s="372"/>
      <c r="AA40" s="284">
        <f t="shared" si="18"/>
        <v>0</v>
      </c>
      <c r="AB40" s="164" t="b">
        <f t="shared" si="19"/>
        <v>1</v>
      </c>
      <c r="AC40" s="284">
        <f t="shared" si="20"/>
        <v>0</v>
      </c>
      <c r="AD40" s="164"/>
      <c r="AE40" s="164"/>
      <c r="AF40" s="284">
        <f t="shared" si="10"/>
        <v>0</v>
      </c>
      <c r="AG40" s="164" t="b">
        <f t="shared" si="11"/>
        <v>1</v>
      </c>
      <c r="AH40" s="164"/>
      <c r="AI40" s="164"/>
      <c r="AJ40" s="59"/>
      <c r="AK40" s="33"/>
      <c r="AM40" s="96" t="e">
        <f>#REF!+#REF!+#REF!+#REF!+#REF!+#REF!</f>
        <v>#REF!</v>
      </c>
      <c r="AN40" s="118">
        <f t="shared" si="23"/>
        <v>0</v>
      </c>
      <c r="AO40" s="152" t="b">
        <f t="shared" si="24"/>
        <v>1</v>
      </c>
    </row>
    <row r="41" spans="1:41" s="8" customFormat="1">
      <c r="A41" s="158"/>
      <c r="B41" s="159"/>
      <c r="C41" s="159"/>
      <c r="D41" s="159"/>
      <c r="E41" s="159"/>
      <c r="F41" s="160"/>
      <c r="G41" s="161"/>
      <c r="H41" s="161"/>
      <c r="I41" s="161"/>
      <c r="J41" s="161"/>
      <c r="K41" s="162"/>
      <c r="L41" s="162"/>
      <c r="M41" s="162"/>
      <c r="N41" s="162"/>
      <c r="O41" s="162"/>
      <c r="P41" s="162"/>
      <c r="Q41" s="162"/>
      <c r="R41" s="162"/>
      <c r="S41" s="162"/>
      <c r="T41" s="162"/>
      <c r="U41" s="162"/>
      <c r="V41" s="162"/>
      <c r="W41" s="162"/>
      <c r="X41" s="162"/>
      <c r="Y41" s="159"/>
      <c r="Z41" s="372"/>
      <c r="AA41" s="284">
        <f t="shared" si="18"/>
        <v>0</v>
      </c>
      <c r="AB41" s="164" t="b">
        <f t="shared" si="19"/>
        <v>1</v>
      </c>
      <c r="AC41" s="284">
        <f t="shared" si="20"/>
        <v>0</v>
      </c>
      <c r="AD41" s="164"/>
      <c r="AE41" s="164"/>
      <c r="AF41" s="284">
        <f t="shared" si="10"/>
        <v>0</v>
      </c>
      <c r="AG41" s="164" t="b">
        <f t="shared" si="11"/>
        <v>1</v>
      </c>
      <c r="AH41" s="164"/>
      <c r="AI41" s="164"/>
      <c r="AJ41" s="59"/>
      <c r="AK41" s="33"/>
      <c r="AM41" s="96" t="e">
        <f>#REF!+#REF!+#REF!+#REF!+#REF!+#REF!</f>
        <v>#REF!</v>
      </c>
      <c r="AN41" s="118">
        <f t="shared" si="23"/>
        <v>0</v>
      </c>
      <c r="AO41" s="152" t="b">
        <f t="shared" si="24"/>
        <v>1</v>
      </c>
    </row>
    <row r="42" spans="1:41" s="8" customFormat="1">
      <c r="A42" s="163"/>
      <c r="B42" s="14"/>
      <c r="C42" s="14"/>
      <c r="D42" s="14"/>
      <c r="E42" s="14"/>
      <c r="F42" s="164"/>
      <c r="G42" s="165"/>
      <c r="H42" s="165"/>
      <c r="I42" s="165"/>
      <c r="J42" s="165"/>
      <c r="K42" s="166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66"/>
      <c r="W42" s="166"/>
      <c r="X42" s="166"/>
      <c r="Y42" s="14"/>
      <c r="Z42" s="372"/>
      <c r="AA42" s="284">
        <f t="shared" si="18"/>
        <v>0</v>
      </c>
      <c r="AB42" s="164" t="b">
        <f t="shared" si="19"/>
        <v>1</v>
      </c>
      <c r="AC42" s="284">
        <f t="shared" si="20"/>
        <v>0</v>
      </c>
      <c r="AD42" s="164"/>
      <c r="AE42" s="164"/>
      <c r="AF42" s="284">
        <f t="shared" si="10"/>
        <v>0</v>
      </c>
      <c r="AG42" s="164" t="b">
        <f t="shared" si="11"/>
        <v>1</v>
      </c>
      <c r="AH42" s="164"/>
      <c r="AI42" s="164"/>
      <c r="AJ42" s="59"/>
      <c r="AK42" s="33"/>
      <c r="AM42" s="96" t="e">
        <f>#REF!+#REF!+#REF!+#REF!+#REF!+#REF!</f>
        <v>#REF!</v>
      </c>
      <c r="AN42" s="118">
        <f t="shared" si="23"/>
        <v>0</v>
      </c>
      <c r="AO42" s="152" t="b">
        <f t="shared" si="24"/>
        <v>1</v>
      </c>
    </row>
    <row r="43" spans="1:41" s="8" customFormat="1">
      <c r="A43" s="163"/>
      <c r="B43" s="14"/>
      <c r="C43" s="14"/>
      <c r="D43" s="14"/>
      <c r="E43" s="14"/>
      <c r="F43" s="164"/>
      <c r="G43" s="165"/>
      <c r="H43" s="165"/>
      <c r="I43" s="165"/>
      <c r="J43" s="165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14"/>
      <c r="Z43" s="372"/>
      <c r="AA43" s="284">
        <f t="shared" si="18"/>
        <v>0</v>
      </c>
      <c r="AB43" s="164" t="b">
        <f t="shared" si="19"/>
        <v>1</v>
      </c>
      <c r="AC43" s="284">
        <f t="shared" si="20"/>
        <v>0</v>
      </c>
      <c r="AD43" s="164"/>
      <c r="AE43" s="164"/>
      <c r="AF43" s="284">
        <f t="shared" si="10"/>
        <v>0</v>
      </c>
      <c r="AG43" s="164" t="b">
        <f t="shared" si="11"/>
        <v>1</v>
      </c>
      <c r="AH43" s="164"/>
      <c r="AI43" s="164"/>
      <c r="AJ43" s="59"/>
      <c r="AK43" s="33"/>
      <c r="AM43" s="96" t="e">
        <f>#REF!+#REF!+#REF!+#REF!+#REF!+#REF!</f>
        <v>#REF!</v>
      </c>
      <c r="AN43" s="118">
        <f t="shared" si="23"/>
        <v>0</v>
      </c>
      <c r="AO43" s="152" t="b">
        <f t="shared" si="24"/>
        <v>1</v>
      </c>
    </row>
    <row r="44" spans="1:41" s="8" customFormat="1">
      <c r="A44" s="163"/>
      <c r="B44" s="14"/>
      <c r="C44" s="14"/>
      <c r="D44" s="14"/>
      <c r="E44" s="14"/>
      <c r="F44" s="164"/>
      <c r="G44" s="165"/>
      <c r="H44" s="165"/>
      <c r="I44" s="165"/>
      <c r="J44" s="165"/>
      <c r="K44" s="166"/>
      <c r="L44" s="166"/>
      <c r="M44" s="166"/>
      <c r="N44" s="166"/>
      <c r="O44" s="166"/>
      <c r="P44" s="166"/>
      <c r="Q44" s="166"/>
      <c r="R44" s="166"/>
      <c r="S44" s="166"/>
      <c r="T44" s="166"/>
      <c r="U44" s="166"/>
      <c r="V44" s="166"/>
      <c r="W44" s="166"/>
      <c r="X44" s="166"/>
      <c r="Y44" s="14"/>
      <c r="Z44" s="372"/>
      <c r="AA44" s="284">
        <f t="shared" si="18"/>
        <v>0</v>
      </c>
      <c r="AB44" s="164" t="b">
        <f t="shared" si="19"/>
        <v>1</v>
      </c>
      <c r="AC44" s="284">
        <f t="shared" si="20"/>
        <v>0</v>
      </c>
      <c r="AD44" s="164"/>
      <c r="AE44" s="164"/>
      <c r="AF44" s="284">
        <f t="shared" si="10"/>
        <v>0</v>
      </c>
      <c r="AG44" s="164" t="b">
        <f t="shared" si="11"/>
        <v>1</v>
      </c>
      <c r="AH44" s="164"/>
      <c r="AI44" s="164"/>
      <c r="AJ44" s="59"/>
      <c r="AK44" s="33"/>
      <c r="AM44" s="96" t="e">
        <f>#REF!+#REF!+#REF!+#REF!+#REF!+#REF!</f>
        <v>#REF!</v>
      </c>
      <c r="AN44" s="118">
        <f t="shared" si="23"/>
        <v>0</v>
      </c>
      <c r="AO44" s="152" t="b">
        <f t="shared" si="24"/>
        <v>1</v>
      </c>
    </row>
    <row r="45" spans="1:41" s="8" customFormat="1">
      <c r="A45" s="163"/>
      <c r="B45" s="14"/>
      <c r="C45" s="14"/>
      <c r="D45" s="14"/>
      <c r="E45" s="14"/>
      <c r="F45" s="164"/>
      <c r="G45" s="165"/>
      <c r="H45" s="165"/>
      <c r="I45" s="165"/>
      <c r="J45" s="165"/>
      <c r="K45" s="166"/>
      <c r="L45" s="166"/>
      <c r="M45" s="166"/>
      <c r="N45" s="166"/>
      <c r="O45" s="166"/>
      <c r="P45" s="166"/>
      <c r="Q45" s="166"/>
      <c r="R45" s="166"/>
      <c r="S45" s="166"/>
      <c r="T45" s="166"/>
      <c r="U45" s="166"/>
      <c r="V45" s="166"/>
      <c r="W45" s="166"/>
      <c r="X45" s="166"/>
      <c r="Y45" s="14"/>
      <c r="Z45" s="372"/>
      <c r="AA45" s="284">
        <f t="shared" si="18"/>
        <v>0</v>
      </c>
      <c r="AB45" s="164" t="b">
        <f t="shared" si="19"/>
        <v>1</v>
      </c>
      <c r="AC45" s="284">
        <f t="shared" si="20"/>
        <v>0</v>
      </c>
      <c r="AD45" s="164"/>
      <c r="AE45" s="164"/>
      <c r="AF45" s="284">
        <f t="shared" si="10"/>
        <v>0</v>
      </c>
      <c r="AG45" s="164" t="b">
        <f t="shared" si="11"/>
        <v>1</v>
      </c>
      <c r="AH45" s="164"/>
      <c r="AI45" s="164"/>
      <c r="AJ45" s="59"/>
      <c r="AK45" s="33"/>
      <c r="AM45" s="96" t="e">
        <f>#REF!+#REF!+#REF!+#REF!+#REF!+#REF!</f>
        <v>#REF!</v>
      </c>
      <c r="AN45" s="118">
        <f t="shared" si="23"/>
        <v>0</v>
      </c>
      <c r="AO45" s="152" t="b">
        <f t="shared" si="24"/>
        <v>1</v>
      </c>
    </row>
    <row r="46" spans="1:41" s="8" customFormat="1">
      <c r="A46" s="163"/>
      <c r="B46" s="14"/>
      <c r="C46" s="14"/>
      <c r="D46" s="14"/>
      <c r="E46" s="14"/>
      <c r="F46" s="164"/>
      <c r="G46" s="165"/>
      <c r="H46" s="165"/>
      <c r="I46" s="165"/>
      <c r="J46" s="165"/>
      <c r="K46" s="166"/>
      <c r="L46" s="166"/>
      <c r="M46" s="166"/>
      <c r="N46" s="166"/>
      <c r="O46" s="166"/>
      <c r="P46" s="166"/>
      <c r="Q46" s="166"/>
      <c r="R46" s="166"/>
      <c r="S46" s="166"/>
      <c r="T46" s="166"/>
      <c r="U46" s="166"/>
      <c r="V46" s="166"/>
      <c r="W46" s="166"/>
      <c r="X46" s="166"/>
      <c r="Y46" s="14"/>
      <c r="Z46" s="372"/>
      <c r="AA46" s="284">
        <f t="shared" si="18"/>
        <v>0</v>
      </c>
      <c r="AB46" s="164" t="b">
        <f t="shared" si="19"/>
        <v>1</v>
      </c>
      <c r="AC46" s="284">
        <f t="shared" si="20"/>
        <v>0</v>
      </c>
      <c r="AD46" s="164"/>
      <c r="AE46" s="164"/>
      <c r="AF46" s="284">
        <f t="shared" si="10"/>
        <v>0</v>
      </c>
      <c r="AG46" s="164" t="b">
        <f t="shared" si="11"/>
        <v>1</v>
      </c>
      <c r="AH46" s="164"/>
      <c r="AI46" s="164"/>
      <c r="AJ46" s="59"/>
      <c r="AK46" s="33"/>
      <c r="AM46" s="96" t="e">
        <f>#REF!+#REF!+#REF!+#REF!+#REF!+#REF!</f>
        <v>#REF!</v>
      </c>
      <c r="AN46" s="118">
        <f t="shared" si="23"/>
        <v>0</v>
      </c>
      <c r="AO46" s="152" t="b">
        <f t="shared" si="24"/>
        <v>1</v>
      </c>
    </row>
    <row r="47" spans="1:41" s="8" customFormat="1">
      <c r="A47" s="163"/>
      <c r="B47" s="14"/>
      <c r="C47" s="14"/>
      <c r="D47" s="14"/>
      <c r="E47" s="14"/>
      <c r="F47" s="164"/>
      <c r="G47" s="165"/>
      <c r="H47" s="165"/>
      <c r="I47" s="165"/>
      <c r="J47" s="165"/>
      <c r="K47" s="166"/>
      <c r="L47" s="166"/>
      <c r="M47" s="166"/>
      <c r="N47" s="166"/>
      <c r="O47" s="166"/>
      <c r="P47" s="166"/>
      <c r="Q47" s="166"/>
      <c r="R47" s="166"/>
      <c r="S47" s="166"/>
      <c r="T47" s="166"/>
      <c r="U47" s="166"/>
      <c r="V47" s="166"/>
      <c r="W47" s="166"/>
      <c r="X47" s="166"/>
      <c r="Y47" s="14"/>
      <c r="Z47" s="372"/>
      <c r="AA47" s="284">
        <f t="shared" si="18"/>
        <v>0</v>
      </c>
      <c r="AB47" s="164" t="b">
        <f t="shared" si="19"/>
        <v>1</v>
      </c>
      <c r="AC47" s="284">
        <f t="shared" si="20"/>
        <v>0</v>
      </c>
      <c r="AD47" s="164"/>
      <c r="AE47" s="164"/>
      <c r="AF47" s="284">
        <f t="shared" si="10"/>
        <v>0</v>
      </c>
      <c r="AG47" s="164" t="b">
        <f t="shared" si="11"/>
        <v>1</v>
      </c>
      <c r="AH47" s="164"/>
      <c r="AI47" s="164"/>
      <c r="AJ47" s="59"/>
      <c r="AK47" s="33"/>
      <c r="AM47" s="96" t="e">
        <f>#REF!+#REF!+#REF!+#REF!+#REF!+#REF!</f>
        <v>#REF!</v>
      </c>
      <c r="AN47" s="118">
        <f t="shared" si="23"/>
        <v>0</v>
      </c>
      <c r="AO47" s="152" t="b">
        <f t="shared" si="24"/>
        <v>1</v>
      </c>
    </row>
    <row r="48" spans="1:41" s="8" customFormat="1">
      <c r="A48" s="163"/>
      <c r="B48" s="14"/>
      <c r="C48" s="14"/>
      <c r="D48" s="14"/>
      <c r="E48" s="14"/>
      <c r="F48" s="164"/>
      <c r="G48" s="165"/>
      <c r="H48" s="165"/>
      <c r="I48" s="165"/>
      <c r="J48" s="165"/>
      <c r="K48" s="166"/>
      <c r="L48" s="166"/>
      <c r="M48" s="166"/>
      <c r="N48" s="166"/>
      <c r="O48" s="166"/>
      <c r="P48" s="166"/>
      <c r="Q48" s="166"/>
      <c r="R48" s="166"/>
      <c r="S48" s="166"/>
      <c r="T48" s="166"/>
      <c r="U48" s="166"/>
      <c r="V48" s="166"/>
      <c r="W48" s="166"/>
      <c r="X48" s="166"/>
      <c r="Y48" s="14"/>
      <c r="Z48" s="372"/>
      <c r="AA48" s="284"/>
      <c r="AB48" s="164"/>
      <c r="AC48" s="284"/>
      <c r="AD48" s="164"/>
      <c r="AE48" s="164"/>
      <c r="AF48" s="284"/>
      <c r="AG48" s="164"/>
      <c r="AH48" s="164"/>
      <c r="AI48" s="164"/>
      <c r="AJ48" s="59"/>
      <c r="AK48" s="33"/>
      <c r="AM48" s="96"/>
      <c r="AN48" s="118"/>
      <c r="AO48" s="152"/>
    </row>
    <row r="49" spans="1:41" s="8" customFormat="1">
      <c r="A49" s="163"/>
      <c r="B49" s="14"/>
      <c r="C49" s="14"/>
      <c r="D49" s="14"/>
      <c r="E49" s="14"/>
      <c r="F49" s="164"/>
      <c r="G49" s="165"/>
      <c r="H49" s="165"/>
      <c r="I49" s="165"/>
      <c r="J49" s="165"/>
      <c r="K49" s="166"/>
      <c r="L49" s="166"/>
      <c r="M49" s="166"/>
      <c r="N49" s="166"/>
      <c r="O49" s="166"/>
      <c r="P49" s="166"/>
      <c r="Q49" s="166"/>
      <c r="R49" s="166"/>
      <c r="S49" s="166"/>
      <c r="T49" s="166"/>
      <c r="U49" s="166"/>
      <c r="V49" s="166"/>
      <c r="W49" s="166"/>
      <c r="X49" s="166"/>
      <c r="Y49" s="14"/>
      <c r="Z49" s="372"/>
      <c r="AA49" s="284"/>
      <c r="AB49" s="164"/>
      <c r="AC49" s="284"/>
      <c r="AD49" s="164"/>
      <c r="AE49" s="164"/>
      <c r="AF49" s="284"/>
      <c r="AG49" s="164"/>
      <c r="AH49" s="164"/>
      <c r="AI49" s="164"/>
      <c r="AJ49" s="59"/>
      <c r="AK49" s="33"/>
      <c r="AM49" s="96"/>
      <c r="AN49" s="118"/>
      <c r="AO49" s="152"/>
    </row>
    <row r="50" spans="1:41" s="8" customFormat="1">
      <c r="A50" s="163"/>
      <c r="B50" s="14"/>
      <c r="C50" s="14"/>
      <c r="D50" s="14"/>
      <c r="E50" s="14"/>
      <c r="F50" s="164"/>
      <c r="G50" s="165"/>
      <c r="H50" s="165"/>
      <c r="I50" s="165"/>
      <c r="J50" s="165"/>
      <c r="K50" s="166"/>
      <c r="L50" s="166"/>
      <c r="M50" s="166"/>
      <c r="N50" s="166"/>
      <c r="O50" s="166"/>
      <c r="P50" s="166"/>
      <c r="Q50" s="166"/>
      <c r="R50" s="166"/>
      <c r="S50" s="166"/>
      <c r="T50" s="166"/>
      <c r="U50" s="166"/>
      <c r="V50" s="166"/>
      <c r="W50" s="166"/>
      <c r="X50" s="166"/>
      <c r="Y50" s="14"/>
      <c r="Z50" s="372"/>
      <c r="AA50" s="284"/>
      <c r="AB50" s="164"/>
      <c r="AC50" s="284"/>
      <c r="AD50" s="164"/>
      <c r="AE50" s="164"/>
      <c r="AF50" s="284"/>
      <c r="AG50" s="164"/>
      <c r="AH50" s="164"/>
      <c r="AI50" s="164"/>
      <c r="AJ50" s="59"/>
      <c r="AK50" s="33"/>
      <c r="AM50" s="96"/>
      <c r="AN50" s="118"/>
      <c r="AO50" s="152"/>
    </row>
    <row r="51" spans="1:41" s="8" customFormat="1">
      <c r="A51" s="163"/>
      <c r="B51" s="14"/>
      <c r="C51" s="14"/>
      <c r="D51" s="14"/>
      <c r="E51" s="14"/>
      <c r="F51" s="164"/>
      <c r="G51" s="165"/>
      <c r="H51" s="165"/>
      <c r="I51" s="165"/>
      <c r="J51" s="165"/>
      <c r="K51" s="166"/>
      <c r="L51" s="166"/>
      <c r="M51" s="166"/>
      <c r="N51" s="166"/>
      <c r="O51" s="166"/>
      <c r="P51" s="166"/>
      <c r="Q51" s="166"/>
      <c r="R51" s="166"/>
      <c r="S51" s="166"/>
      <c r="T51" s="166"/>
      <c r="U51" s="166"/>
      <c r="V51" s="166"/>
      <c r="W51" s="166"/>
      <c r="X51" s="166"/>
      <c r="Y51" s="14"/>
      <c r="Z51" s="372"/>
      <c r="AA51" s="284">
        <f>H51+I51+J51+K51+L51+M51+N51+O51+P51</f>
        <v>0</v>
      </c>
      <c r="AB51" s="164" t="b">
        <f>AA51=G51</f>
        <v>1</v>
      </c>
      <c r="AC51" s="284">
        <f>G51-AA51</f>
        <v>0</v>
      </c>
      <c r="AD51" s="164"/>
      <c r="AE51" s="164"/>
      <c r="AF51" s="284">
        <f t="shared" ref="AF51:AF93" si="27">H51+I51+J51+K51+L51+M51+N51+O51+P51</f>
        <v>0</v>
      </c>
      <c r="AG51" s="164" t="b">
        <f t="shared" ref="AG51:AG93" si="28">AF51=G51</f>
        <v>1</v>
      </c>
      <c r="AH51" s="164"/>
      <c r="AI51" s="164"/>
      <c r="AJ51" s="59"/>
      <c r="AK51" s="33"/>
      <c r="AM51" s="96"/>
      <c r="AN51" s="118"/>
      <c r="AO51" s="152"/>
    </row>
    <row r="52" spans="1:41" s="8" customFormat="1">
      <c r="A52" s="163"/>
      <c r="B52" s="14"/>
      <c r="C52" s="14"/>
      <c r="D52" s="14"/>
      <c r="E52" s="14"/>
      <c r="F52" s="164"/>
      <c r="G52" s="165"/>
      <c r="H52" s="165"/>
      <c r="I52" s="165"/>
      <c r="J52" s="165"/>
      <c r="K52" s="166"/>
      <c r="L52" s="166"/>
      <c r="M52" s="166"/>
      <c r="N52" s="166"/>
      <c r="O52" s="166"/>
      <c r="P52" s="166"/>
      <c r="Q52" s="166"/>
      <c r="R52" s="166"/>
      <c r="S52" s="166"/>
      <c r="T52" s="166"/>
      <c r="U52" s="166"/>
      <c r="V52" s="166"/>
      <c r="W52" s="166"/>
      <c r="X52" s="166"/>
      <c r="Y52" s="14"/>
      <c r="Z52" s="372"/>
      <c r="AA52" s="284">
        <f>H52+I52+J52+K52+L52+M52+N52+O52+P52</f>
        <v>0</v>
      </c>
      <c r="AB52" s="164" t="b">
        <f>AA52=G52</f>
        <v>1</v>
      </c>
      <c r="AC52" s="284">
        <f>G52-AA52</f>
        <v>0</v>
      </c>
      <c r="AD52" s="164"/>
      <c r="AE52" s="164"/>
      <c r="AF52" s="284">
        <f t="shared" si="27"/>
        <v>0</v>
      </c>
      <c r="AG52" s="164" t="b">
        <f t="shared" si="28"/>
        <v>1</v>
      </c>
      <c r="AH52" s="164"/>
      <c r="AI52" s="164"/>
      <c r="AJ52" s="59"/>
      <c r="AK52" s="33"/>
      <c r="AM52" s="96"/>
      <c r="AN52" s="118"/>
      <c r="AO52" s="152"/>
    </row>
    <row r="53" spans="1:41" s="8" customFormat="1">
      <c r="A53" s="163"/>
      <c r="B53" s="14"/>
      <c r="C53" s="14"/>
      <c r="D53" s="14"/>
      <c r="E53" s="14"/>
      <c r="F53" s="164"/>
      <c r="G53" s="165"/>
      <c r="H53" s="165"/>
      <c r="I53" s="165"/>
      <c r="J53" s="165"/>
      <c r="K53" s="166"/>
      <c r="L53" s="166"/>
      <c r="M53" s="166"/>
      <c r="N53" s="166"/>
      <c r="O53" s="166"/>
      <c r="P53" s="166"/>
      <c r="Q53" s="166"/>
      <c r="R53" s="166"/>
      <c r="S53" s="166"/>
      <c r="T53" s="166"/>
      <c r="U53" s="166"/>
      <c r="V53" s="166"/>
      <c r="W53" s="166"/>
      <c r="X53" s="166"/>
      <c r="Y53" s="14"/>
      <c r="Z53" s="372"/>
      <c r="AA53" s="284">
        <f>H53+I53+J53+K53+L53+M53+N53+O53+P53</f>
        <v>0</v>
      </c>
      <c r="AB53" s="164" t="b">
        <f>AA53=G53</f>
        <v>1</v>
      </c>
      <c r="AC53" s="284">
        <f>G53-AA53</f>
        <v>0</v>
      </c>
      <c r="AD53" s="164"/>
      <c r="AE53" s="164"/>
      <c r="AF53" s="284">
        <f t="shared" si="27"/>
        <v>0</v>
      </c>
      <c r="AG53" s="164" t="b">
        <f t="shared" si="28"/>
        <v>1</v>
      </c>
      <c r="AH53" s="164"/>
      <c r="AI53" s="164"/>
      <c r="AJ53" s="59"/>
      <c r="AK53" s="33"/>
      <c r="AM53" s="96"/>
      <c r="AN53" s="118"/>
      <c r="AO53" s="152"/>
    </row>
    <row r="54" spans="1:41" s="8" customFormat="1">
      <c r="A54" s="163"/>
      <c r="B54" s="14"/>
      <c r="C54" s="14"/>
      <c r="D54" s="14"/>
      <c r="E54" s="14"/>
      <c r="F54" s="164"/>
      <c r="G54" s="165"/>
      <c r="H54" s="165"/>
      <c r="I54" s="165"/>
      <c r="J54" s="165"/>
      <c r="K54" s="166"/>
      <c r="L54" s="166"/>
      <c r="M54" s="166"/>
      <c r="N54" s="166"/>
      <c r="O54" s="166"/>
      <c r="P54" s="166"/>
      <c r="Q54" s="166"/>
      <c r="R54" s="166"/>
      <c r="S54" s="166"/>
      <c r="T54" s="166"/>
      <c r="U54" s="166"/>
      <c r="V54" s="166"/>
      <c r="W54" s="166"/>
      <c r="X54" s="166"/>
      <c r="Y54" s="14"/>
      <c r="Z54" s="372"/>
      <c r="AA54" s="284">
        <f>H54+I54+J54+K54+L54+M54+N54+O54+P54</f>
        <v>0</v>
      </c>
      <c r="AB54" s="164" t="b">
        <f>AA54=G54</f>
        <v>1</v>
      </c>
      <c r="AC54" s="284">
        <f>G54-AA54</f>
        <v>0</v>
      </c>
      <c r="AD54" s="164"/>
      <c r="AE54" s="164"/>
      <c r="AF54" s="284">
        <f t="shared" si="27"/>
        <v>0</v>
      </c>
      <c r="AG54" s="164" t="b">
        <f t="shared" si="28"/>
        <v>1</v>
      </c>
      <c r="AH54" s="164"/>
      <c r="AI54" s="164"/>
      <c r="AJ54" s="59"/>
      <c r="AK54" s="33"/>
      <c r="AM54" s="96" t="e">
        <f>#REF!+#REF!+#REF!+#REF!+#REF!+#REF!</f>
        <v>#REF!</v>
      </c>
      <c r="AN54" s="118">
        <f>H54+I54+J54+K54+L54+M54</f>
        <v>0</v>
      </c>
      <c r="AO54" s="152" t="b">
        <f>G54=AN54</f>
        <v>1</v>
      </c>
    </row>
    <row r="55" spans="1:41" s="8" customFormat="1">
      <c r="A55" s="163"/>
      <c r="B55" s="14"/>
      <c r="C55" s="14"/>
      <c r="D55" s="14"/>
      <c r="E55" s="14"/>
      <c r="F55" s="164"/>
      <c r="G55" s="165"/>
      <c r="H55" s="165"/>
      <c r="I55" s="165"/>
      <c r="J55" s="165"/>
      <c r="K55" s="166"/>
      <c r="L55" s="166"/>
      <c r="M55" s="166"/>
      <c r="N55" s="166"/>
      <c r="O55" s="166"/>
      <c r="P55" s="166"/>
      <c r="Q55" s="166"/>
      <c r="R55" s="166"/>
      <c r="S55" s="166"/>
      <c r="T55" s="166"/>
      <c r="U55" s="166"/>
      <c r="V55" s="166"/>
      <c r="W55" s="166"/>
      <c r="X55" s="166"/>
      <c r="Y55" s="14"/>
      <c r="Z55" s="372"/>
      <c r="AA55" s="284"/>
      <c r="AB55" s="164"/>
      <c r="AC55" s="284"/>
      <c r="AD55" s="164"/>
      <c r="AE55" s="164"/>
      <c r="AF55" s="284">
        <f t="shared" si="27"/>
        <v>0</v>
      </c>
      <c r="AG55" s="164" t="b">
        <f t="shared" si="28"/>
        <v>1</v>
      </c>
      <c r="AH55" s="164"/>
      <c r="AI55" s="164"/>
      <c r="AJ55" s="59"/>
      <c r="AK55" s="33"/>
      <c r="AM55" s="96"/>
      <c r="AN55" s="118"/>
      <c r="AO55" s="152"/>
    </row>
    <row r="56" spans="1:41" s="8" customFormat="1">
      <c r="A56" s="167"/>
      <c r="B56" s="168"/>
      <c r="C56" s="168"/>
      <c r="D56" s="168"/>
      <c r="E56" s="168"/>
      <c r="F56" s="169"/>
      <c r="G56" s="170"/>
      <c r="H56" s="170"/>
      <c r="I56" s="170"/>
      <c r="J56" s="170"/>
      <c r="K56" s="171"/>
      <c r="L56" s="171"/>
      <c r="M56" s="171"/>
      <c r="N56" s="171"/>
      <c r="O56" s="171"/>
      <c r="P56" s="171"/>
      <c r="Q56" s="171"/>
      <c r="R56" s="171"/>
      <c r="S56" s="171"/>
      <c r="T56" s="171"/>
      <c r="U56" s="171"/>
      <c r="V56" s="171"/>
      <c r="W56" s="171"/>
      <c r="X56" s="171"/>
      <c r="Y56" s="168"/>
      <c r="Z56" s="372"/>
      <c r="AA56" s="284">
        <f>H56+I56+J56+K56+L56+M56+N56+O56+P56</f>
        <v>0</v>
      </c>
      <c r="AB56" s="164" t="b">
        <f>AA56=G56</f>
        <v>1</v>
      </c>
      <c r="AC56" s="284">
        <f t="shared" ref="AC56:AC78" si="29">G56-AA56</f>
        <v>0</v>
      </c>
      <c r="AD56" s="164"/>
      <c r="AE56" s="164"/>
      <c r="AF56" s="284">
        <f t="shared" si="27"/>
        <v>0</v>
      </c>
      <c r="AG56" s="164" t="b">
        <f t="shared" si="28"/>
        <v>1</v>
      </c>
      <c r="AH56" s="164"/>
      <c r="AI56" s="164"/>
      <c r="AJ56" s="59"/>
      <c r="AK56" s="33"/>
      <c r="AM56" s="96" t="e">
        <f>#REF!+#REF!+#REF!+#REF!+#REF!+#REF!</f>
        <v>#REF!</v>
      </c>
      <c r="AN56" s="118">
        <f>H56+I56+J56+K56+L56+M56</f>
        <v>0</v>
      </c>
      <c r="AO56" s="152" t="b">
        <f t="shared" ref="AO56:AO78" si="30">G56=AN56</f>
        <v>1</v>
      </c>
    </row>
    <row r="57" spans="1:41" s="3" customFormat="1">
      <c r="A57" s="632" t="s">
        <v>0</v>
      </c>
      <c r="B57" s="632" t="s">
        <v>1</v>
      </c>
      <c r="C57" s="632"/>
      <c r="D57" s="632"/>
      <c r="E57" s="632"/>
      <c r="F57" s="632" t="s">
        <v>3</v>
      </c>
      <c r="G57" s="632" t="s">
        <v>4</v>
      </c>
      <c r="H57" s="637" t="s">
        <v>387</v>
      </c>
      <c r="I57" s="638"/>
      <c r="J57" s="638"/>
      <c r="K57" s="638"/>
      <c r="L57" s="638"/>
      <c r="M57" s="638"/>
      <c r="N57" s="638"/>
      <c r="O57" s="638"/>
      <c r="P57" s="638"/>
      <c r="Q57" s="609"/>
      <c r="R57" s="609"/>
      <c r="S57" s="609"/>
      <c r="T57" s="609"/>
      <c r="U57" s="609"/>
      <c r="V57" s="609"/>
      <c r="W57" s="609"/>
      <c r="X57" s="609"/>
      <c r="Y57" s="632" t="s">
        <v>11</v>
      </c>
      <c r="Z57" s="375"/>
      <c r="AA57" s="284"/>
      <c r="AB57" s="164"/>
      <c r="AC57" s="328" t="e">
        <f t="shared" si="29"/>
        <v>#VALUE!</v>
      </c>
      <c r="AD57" s="311"/>
      <c r="AE57" s="311"/>
      <c r="AF57" s="284" t="e">
        <f t="shared" si="27"/>
        <v>#VALUE!</v>
      </c>
      <c r="AG57" s="164" t="e">
        <f t="shared" si="28"/>
        <v>#VALUE!</v>
      </c>
      <c r="AH57" s="311"/>
      <c r="AI57" s="311"/>
      <c r="AJ57" s="152"/>
      <c r="AM57" s="96" t="e">
        <f>#REF!+#REF!+#REF!+#REF!+#REF!+#REF!</f>
        <v>#REF!</v>
      </c>
      <c r="AN57" s="118" t="e">
        <f>H57+I57+J57+K57+L57+M57</f>
        <v>#VALUE!</v>
      </c>
      <c r="AO57" s="152" t="e">
        <f t="shared" si="30"/>
        <v>#VALUE!</v>
      </c>
    </row>
    <row r="58" spans="1:41" s="3" customFormat="1">
      <c r="A58" s="633"/>
      <c r="B58" s="633"/>
      <c r="C58" s="633"/>
      <c r="D58" s="633"/>
      <c r="E58" s="633"/>
      <c r="F58" s="633"/>
      <c r="G58" s="633"/>
      <c r="H58" s="563" t="s">
        <v>5</v>
      </c>
      <c r="I58" s="563" t="s">
        <v>240</v>
      </c>
      <c r="J58" s="563" t="s">
        <v>6</v>
      </c>
      <c r="K58" s="563" t="s">
        <v>273</v>
      </c>
      <c r="L58" s="563" t="s">
        <v>9</v>
      </c>
      <c r="M58" s="564" t="s">
        <v>374</v>
      </c>
      <c r="N58" s="563" t="s">
        <v>272</v>
      </c>
      <c r="O58" s="564" t="s">
        <v>375</v>
      </c>
      <c r="P58" s="564" t="s">
        <v>376</v>
      </c>
      <c r="Q58" s="563"/>
      <c r="R58" s="563"/>
      <c r="S58" s="563"/>
      <c r="T58" s="563"/>
      <c r="U58" s="563"/>
      <c r="V58" s="563"/>
      <c r="W58" s="563"/>
      <c r="X58" s="563"/>
      <c r="Y58" s="633"/>
      <c r="Z58" s="375"/>
      <c r="AA58" s="284"/>
      <c r="AB58" s="164"/>
      <c r="AC58" s="328">
        <f t="shared" si="29"/>
        <v>0</v>
      </c>
      <c r="AD58" s="311"/>
      <c r="AE58" s="311"/>
      <c r="AF58" s="284" t="e">
        <f t="shared" si="27"/>
        <v>#VALUE!</v>
      </c>
      <c r="AG58" s="164" t="e">
        <f t="shared" si="28"/>
        <v>#VALUE!</v>
      </c>
      <c r="AH58" s="311"/>
      <c r="AI58" s="311"/>
      <c r="AJ58" s="152"/>
      <c r="AM58" s="96" t="e">
        <f>#REF!+#REF!+#REF!+#REF!+#REF!+M58</f>
        <v>#REF!</v>
      </c>
      <c r="AN58" s="118" t="e">
        <f>H58+I58+J58+K58+L58+#REF!</f>
        <v>#VALUE!</v>
      </c>
      <c r="AO58" s="152" t="e">
        <f t="shared" si="30"/>
        <v>#VALUE!</v>
      </c>
    </row>
    <row r="59" spans="1:41">
      <c r="A59" s="142"/>
      <c r="B59" s="143"/>
      <c r="C59" s="144"/>
      <c r="D59" s="144"/>
      <c r="E59" s="145"/>
      <c r="F59" s="146"/>
      <c r="G59" s="146"/>
      <c r="H59" s="562" t="s">
        <v>237</v>
      </c>
      <c r="I59" s="562" t="s">
        <v>237</v>
      </c>
      <c r="J59" s="562" t="s">
        <v>237</v>
      </c>
      <c r="K59" s="562" t="s">
        <v>237</v>
      </c>
      <c r="L59" s="562" t="s">
        <v>237</v>
      </c>
      <c r="M59" s="562" t="s">
        <v>237</v>
      </c>
      <c r="N59" s="562" t="s">
        <v>237</v>
      </c>
      <c r="O59" s="562" t="s">
        <v>237</v>
      </c>
      <c r="P59" s="562" t="s">
        <v>237</v>
      </c>
      <c r="Q59" s="562"/>
      <c r="R59" s="562"/>
      <c r="S59" s="562"/>
      <c r="T59" s="562"/>
      <c r="U59" s="562"/>
      <c r="V59" s="562"/>
      <c r="W59" s="562"/>
      <c r="X59" s="562"/>
      <c r="Y59" s="146"/>
      <c r="Z59" s="376"/>
      <c r="AA59" s="284"/>
      <c r="AB59" s="164"/>
      <c r="AC59" s="328">
        <f t="shared" si="29"/>
        <v>0</v>
      </c>
      <c r="AD59" s="278"/>
      <c r="AE59" s="278"/>
      <c r="AF59" s="284" t="e">
        <f t="shared" si="27"/>
        <v>#VALUE!</v>
      </c>
      <c r="AG59" s="164" t="e">
        <f t="shared" si="28"/>
        <v>#VALUE!</v>
      </c>
      <c r="AH59" s="278"/>
      <c r="AI59" s="278"/>
      <c r="AM59" s="96" t="e">
        <f>#REF!+#REF!+#REF!+#REF!+#REF!+#REF!</f>
        <v>#REF!</v>
      </c>
      <c r="AN59" s="118" t="e">
        <f t="shared" ref="AN59:AN78" si="31">H59+I59+J59+K59+L59+M59</f>
        <v>#VALUE!</v>
      </c>
      <c r="AO59" s="152" t="e">
        <f t="shared" si="30"/>
        <v>#VALUE!</v>
      </c>
    </row>
    <row r="60" spans="1:41">
      <c r="A60" s="147"/>
      <c r="B60" s="148"/>
      <c r="C60" s="149"/>
      <c r="D60" s="149"/>
      <c r="E60" s="150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  <c r="U60" s="151"/>
      <c r="V60" s="151"/>
      <c r="W60" s="151"/>
      <c r="X60" s="151"/>
      <c r="Y60" s="151"/>
      <c r="Z60" s="376"/>
      <c r="AA60" s="284">
        <f t="shared" ref="AA60:AA78" si="32">H60+I60+J60+K60+L60+M60+N60+O60+P60</f>
        <v>0</v>
      </c>
      <c r="AB60" s="164" t="b">
        <f t="shared" ref="AB60:AB78" si="33">AA60=G60</f>
        <v>1</v>
      </c>
      <c r="AC60" s="284">
        <f t="shared" si="29"/>
        <v>0</v>
      </c>
      <c r="AD60" s="278"/>
      <c r="AE60" s="278"/>
      <c r="AF60" s="284">
        <f t="shared" si="27"/>
        <v>0</v>
      </c>
      <c r="AG60" s="164" t="b">
        <f t="shared" si="28"/>
        <v>1</v>
      </c>
      <c r="AH60" s="278"/>
      <c r="AI60" s="278"/>
      <c r="AL60" s="42" t="b">
        <f t="shared" ref="AL60:AL69" si="34">G60=AK60</f>
        <v>1</v>
      </c>
      <c r="AM60" s="96" t="e">
        <f>#REF!+#REF!+#REF!+#REF!+#REF!+#REF!</f>
        <v>#REF!</v>
      </c>
      <c r="AN60" s="118">
        <f t="shared" si="31"/>
        <v>0</v>
      </c>
      <c r="AO60" s="152" t="b">
        <f t="shared" si="30"/>
        <v>1</v>
      </c>
    </row>
    <row r="61" spans="1:41" s="110" customFormat="1">
      <c r="A61" s="107"/>
      <c r="B61" s="108" t="s">
        <v>22</v>
      </c>
      <c r="C61" s="630" t="s">
        <v>40</v>
      </c>
      <c r="D61" s="630"/>
      <c r="E61" s="631"/>
      <c r="F61" s="109" t="s">
        <v>137</v>
      </c>
      <c r="G61" s="92">
        <f>G62+G71</f>
        <v>608106701</v>
      </c>
      <c r="H61" s="92">
        <f t="shared" ref="H61:Y61" si="35">H62+H71</f>
        <v>163700000</v>
      </c>
      <c r="I61" s="92">
        <f t="shared" si="35"/>
        <v>444406701</v>
      </c>
      <c r="J61" s="92">
        <f t="shared" si="35"/>
        <v>0</v>
      </c>
      <c r="K61" s="92">
        <f t="shared" si="35"/>
        <v>0</v>
      </c>
      <c r="L61" s="92">
        <f t="shared" si="35"/>
        <v>0</v>
      </c>
      <c r="M61" s="92">
        <f t="shared" si="35"/>
        <v>0</v>
      </c>
      <c r="N61" s="92">
        <f t="shared" si="35"/>
        <v>0</v>
      </c>
      <c r="O61" s="92">
        <f t="shared" si="35"/>
        <v>0</v>
      </c>
      <c r="P61" s="92">
        <f t="shared" si="35"/>
        <v>0</v>
      </c>
      <c r="Q61" s="92"/>
      <c r="R61" s="92"/>
      <c r="S61" s="92"/>
      <c r="T61" s="92"/>
      <c r="U61" s="92"/>
      <c r="V61" s="92"/>
      <c r="W61" s="92"/>
      <c r="X61" s="92"/>
      <c r="Y61" s="92">
        <f t="shared" si="35"/>
        <v>0</v>
      </c>
      <c r="Z61" s="373"/>
      <c r="AA61" s="284">
        <f t="shared" si="32"/>
        <v>608106701</v>
      </c>
      <c r="AB61" s="164" t="b">
        <f t="shared" si="33"/>
        <v>1</v>
      </c>
      <c r="AC61" s="284">
        <f t="shared" si="29"/>
        <v>0</v>
      </c>
      <c r="AD61" s="221"/>
      <c r="AE61" s="221"/>
      <c r="AF61" s="284">
        <f t="shared" si="27"/>
        <v>608106701</v>
      </c>
      <c r="AG61" s="164" t="b">
        <f t="shared" si="28"/>
        <v>1</v>
      </c>
      <c r="AH61" s="221"/>
      <c r="AI61" s="221"/>
      <c r="AJ61" s="236"/>
      <c r="AK61" s="113">
        <f t="shared" ref="AK61:AK78" si="36">SUM(I61:M61)</f>
        <v>444406701</v>
      </c>
      <c r="AL61" s="114" t="b">
        <f t="shared" si="34"/>
        <v>0</v>
      </c>
      <c r="AM61" s="96" t="e">
        <f>#REF!+#REF!+#REF!+#REF!+#REF!+#REF!</f>
        <v>#REF!</v>
      </c>
      <c r="AN61" s="118">
        <f t="shared" si="31"/>
        <v>608106701</v>
      </c>
      <c r="AO61" s="152" t="b">
        <f t="shared" si="30"/>
        <v>1</v>
      </c>
    </row>
    <row r="62" spans="1:41" s="59" customFormat="1">
      <c r="A62" s="342"/>
      <c r="B62" s="343"/>
      <c r="C62" s="344"/>
      <c r="D62" s="647" t="s">
        <v>14</v>
      </c>
      <c r="E62" s="648"/>
      <c r="F62" s="81" t="s">
        <v>131</v>
      </c>
      <c r="G62" s="82">
        <f>SUM(G63:G70)</f>
        <v>400050000</v>
      </c>
      <c r="H62" s="82">
        <f t="shared" ref="H62:Y62" si="37">SUM(H63:H70)</f>
        <v>91300000</v>
      </c>
      <c r="I62" s="82">
        <f t="shared" si="37"/>
        <v>308750000</v>
      </c>
      <c r="J62" s="82">
        <f t="shared" si="37"/>
        <v>0</v>
      </c>
      <c r="K62" s="82">
        <f t="shared" si="37"/>
        <v>0</v>
      </c>
      <c r="L62" s="82">
        <f t="shared" si="37"/>
        <v>0</v>
      </c>
      <c r="M62" s="82">
        <f t="shared" si="37"/>
        <v>0</v>
      </c>
      <c r="N62" s="82">
        <f t="shared" si="37"/>
        <v>0</v>
      </c>
      <c r="O62" s="82">
        <f t="shared" si="37"/>
        <v>0</v>
      </c>
      <c r="P62" s="82">
        <f t="shared" si="37"/>
        <v>0</v>
      </c>
      <c r="Q62" s="82"/>
      <c r="R62" s="82"/>
      <c r="S62" s="82"/>
      <c r="T62" s="82"/>
      <c r="U62" s="82"/>
      <c r="V62" s="82"/>
      <c r="W62" s="82"/>
      <c r="X62" s="82"/>
      <c r="Y62" s="82">
        <f t="shared" si="37"/>
        <v>0</v>
      </c>
      <c r="Z62" s="372"/>
      <c r="AA62" s="284">
        <f t="shared" si="32"/>
        <v>400050000</v>
      </c>
      <c r="AB62" s="164" t="b">
        <f t="shared" si="33"/>
        <v>1</v>
      </c>
      <c r="AC62" s="284">
        <f t="shared" si="29"/>
        <v>0</v>
      </c>
      <c r="AD62" s="164"/>
      <c r="AE62" s="164"/>
      <c r="AF62" s="284">
        <f t="shared" si="27"/>
        <v>400050000</v>
      </c>
      <c r="AG62" s="164" t="b">
        <f t="shared" si="28"/>
        <v>1</v>
      </c>
      <c r="AH62" s="164"/>
      <c r="AI62" s="164"/>
      <c r="AK62" s="341">
        <f t="shared" si="36"/>
        <v>308750000</v>
      </c>
      <c r="AL62" s="59" t="b">
        <f t="shared" si="34"/>
        <v>0</v>
      </c>
      <c r="AM62" s="335" t="e">
        <f>#REF!+#REF!+#REF!+#REF!+#REF!+#REF!</f>
        <v>#REF!</v>
      </c>
      <c r="AN62" s="336">
        <f t="shared" si="31"/>
        <v>400050000</v>
      </c>
      <c r="AO62" s="152" t="b">
        <f t="shared" si="30"/>
        <v>1</v>
      </c>
    </row>
    <row r="63" spans="1:41" s="72" customFormat="1" ht="30">
      <c r="A63" s="345"/>
      <c r="B63" s="346"/>
      <c r="C63" s="347"/>
      <c r="D63" s="347"/>
      <c r="E63" s="67" t="s">
        <v>41</v>
      </c>
      <c r="F63" s="83" t="s">
        <v>42</v>
      </c>
      <c r="G63" s="84">
        <v>19200000</v>
      </c>
      <c r="H63" s="84">
        <v>4800000</v>
      </c>
      <c r="I63" s="84">
        <f>G63-H63</f>
        <v>14400000</v>
      </c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3"/>
      <c r="Z63" s="374"/>
      <c r="AA63" s="284">
        <f t="shared" si="32"/>
        <v>19200000</v>
      </c>
      <c r="AB63" s="164" t="b">
        <f t="shared" si="33"/>
        <v>1</v>
      </c>
      <c r="AC63" s="284">
        <f t="shared" si="29"/>
        <v>0</v>
      </c>
      <c r="AD63" s="232"/>
      <c r="AE63" s="232"/>
      <c r="AF63" s="284">
        <f t="shared" si="27"/>
        <v>19200000</v>
      </c>
      <c r="AG63" s="164" t="b">
        <f t="shared" si="28"/>
        <v>1</v>
      </c>
      <c r="AH63" s="232"/>
      <c r="AI63" s="232"/>
      <c r="AK63" s="335">
        <f t="shared" si="36"/>
        <v>14400000</v>
      </c>
      <c r="AL63" s="72" t="b">
        <f t="shared" si="34"/>
        <v>0</v>
      </c>
      <c r="AM63" s="335" t="e">
        <f>#REF!+#REF!+#REF!+#REF!+#REF!+#REF!</f>
        <v>#REF!</v>
      </c>
      <c r="AN63" s="336">
        <f t="shared" si="31"/>
        <v>19200000</v>
      </c>
      <c r="AO63" s="152" t="b">
        <f t="shared" si="30"/>
        <v>1</v>
      </c>
    </row>
    <row r="64" spans="1:41" s="72" customFormat="1">
      <c r="A64" s="345"/>
      <c r="B64" s="346"/>
      <c r="C64" s="347"/>
      <c r="D64" s="347"/>
      <c r="E64" s="348" t="s">
        <v>43</v>
      </c>
      <c r="F64" s="83" t="s">
        <v>44</v>
      </c>
      <c r="G64" s="84">
        <v>87600000</v>
      </c>
      <c r="H64" s="84">
        <v>29500000</v>
      </c>
      <c r="I64" s="84">
        <f t="shared" ref="I64:I70" si="38">G64-H64</f>
        <v>58100000</v>
      </c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3"/>
      <c r="Z64" s="374"/>
      <c r="AA64" s="284">
        <f t="shared" si="32"/>
        <v>87600000</v>
      </c>
      <c r="AB64" s="164" t="b">
        <f t="shared" si="33"/>
        <v>1</v>
      </c>
      <c r="AC64" s="284">
        <f t="shared" si="29"/>
        <v>0</v>
      </c>
      <c r="AD64" s="232"/>
      <c r="AE64" s="232"/>
      <c r="AF64" s="284">
        <f t="shared" si="27"/>
        <v>87600000</v>
      </c>
      <c r="AG64" s="164" t="b">
        <f t="shared" si="28"/>
        <v>1</v>
      </c>
      <c r="AH64" s="232"/>
      <c r="AI64" s="232"/>
      <c r="AK64" s="335">
        <f t="shared" si="36"/>
        <v>58100000</v>
      </c>
      <c r="AL64" s="72" t="b">
        <f t="shared" si="34"/>
        <v>0</v>
      </c>
      <c r="AM64" s="335" t="e">
        <f>#REF!+#REF!+#REF!+#REF!+#REF!+#REF!</f>
        <v>#REF!</v>
      </c>
      <c r="AN64" s="336">
        <f t="shared" si="31"/>
        <v>87600000</v>
      </c>
      <c r="AO64" s="152" t="b">
        <f t="shared" si="30"/>
        <v>1</v>
      </c>
    </row>
    <row r="65" spans="1:41" s="72" customFormat="1" ht="30">
      <c r="A65" s="345"/>
      <c r="B65" s="346"/>
      <c r="C65" s="347"/>
      <c r="D65" s="347"/>
      <c r="E65" s="349" t="s">
        <v>45</v>
      </c>
      <c r="F65" s="83" t="s">
        <v>46</v>
      </c>
      <c r="G65" s="84">
        <v>69000000</v>
      </c>
      <c r="H65" s="84">
        <v>17500000</v>
      </c>
      <c r="I65" s="84">
        <f t="shared" si="38"/>
        <v>51500000</v>
      </c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3"/>
      <c r="Z65" s="374"/>
      <c r="AA65" s="284">
        <f t="shared" si="32"/>
        <v>69000000</v>
      </c>
      <c r="AB65" s="164" t="b">
        <f t="shared" si="33"/>
        <v>1</v>
      </c>
      <c r="AC65" s="284">
        <f t="shared" si="29"/>
        <v>0</v>
      </c>
      <c r="AD65" s="232"/>
      <c r="AE65" s="232"/>
      <c r="AF65" s="284">
        <f t="shared" si="27"/>
        <v>69000000</v>
      </c>
      <c r="AG65" s="164" t="b">
        <f t="shared" si="28"/>
        <v>1</v>
      </c>
      <c r="AH65" s="232"/>
      <c r="AI65" s="232"/>
      <c r="AK65" s="335">
        <f t="shared" si="36"/>
        <v>51500000</v>
      </c>
      <c r="AL65" s="72" t="b">
        <f t="shared" si="34"/>
        <v>0</v>
      </c>
      <c r="AM65" s="335" t="e">
        <f>#REF!+#REF!+#REF!+#REF!+#REF!+#REF!</f>
        <v>#REF!</v>
      </c>
      <c r="AN65" s="336">
        <f t="shared" si="31"/>
        <v>69000000</v>
      </c>
      <c r="AO65" s="152" t="b">
        <f t="shared" si="30"/>
        <v>1</v>
      </c>
    </row>
    <row r="66" spans="1:41" s="72" customFormat="1">
      <c r="A66" s="345"/>
      <c r="B66" s="346"/>
      <c r="C66" s="347"/>
      <c r="D66" s="347"/>
      <c r="E66" s="348" t="s">
        <v>47</v>
      </c>
      <c r="F66" s="83" t="s">
        <v>48</v>
      </c>
      <c r="G66" s="84">
        <v>3600000</v>
      </c>
      <c r="H66" s="84">
        <v>900000</v>
      </c>
      <c r="I66" s="84">
        <f t="shared" si="38"/>
        <v>2700000</v>
      </c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3"/>
      <c r="Z66" s="374"/>
      <c r="AA66" s="284">
        <f t="shared" si="32"/>
        <v>3600000</v>
      </c>
      <c r="AB66" s="164" t="b">
        <f t="shared" si="33"/>
        <v>1</v>
      </c>
      <c r="AC66" s="284">
        <f t="shared" si="29"/>
        <v>0</v>
      </c>
      <c r="AD66" s="232"/>
      <c r="AE66" s="232"/>
      <c r="AF66" s="284">
        <f t="shared" si="27"/>
        <v>3600000</v>
      </c>
      <c r="AG66" s="164" t="b">
        <f t="shared" si="28"/>
        <v>1</v>
      </c>
      <c r="AH66" s="232"/>
      <c r="AI66" s="232"/>
      <c r="AK66" s="335">
        <f t="shared" si="36"/>
        <v>2700000</v>
      </c>
      <c r="AL66" s="72" t="b">
        <f t="shared" si="34"/>
        <v>0</v>
      </c>
      <c r="AM66" s="335" t="e">
        <f>#REF!+#REF!+#REF!+#REF!+#REF!+#REF!</f>
        <v>#REF!</v>
      </c>
      <c r="AN66" s="336">
        <f t="shared" si="31"/>
        <v>3600000</v>
      </c>
      <c r="AO66" s="152" t="b">
        <f t="shared" si="30"/>
        <v>1</v>
      </c>
    </row>
    <row r="67" spans="1:41" s="72" customFormat="1">
      <c r="A67" s="345"/>
      <c r="B67" s="346"/>
      <c r="C67" s="347"/>
      <c r="D67" s="347"/>
      <c r="E67" s="348" t="s">
        <v>49</v>
      </c>
      <c r="F67" s="83" t="s">
        <v>50</v>
      </c>
      <c r="G67" s="84">
        <v>38400000</v>
      </c>
      <c r="H67" s="84">
        <v>9600000</v>
      </c>
      <c r="I67" s="84">
        <f t="shared" si="38"/>
        <v>28800000</v>
      </c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3"/>
      <c r="Z67" s="374"/>
      <c r="AA67" s="284">
        <f t="shared" si="32"/>
        <v>38400000</v>
      </c>
      <c r="AB67" s="164" t="b">
        <f t="shared" si="33"/>
        <v>1</v>
      </c>
      <c r="AC67" s="284">
        <f t="shared" si="29"/>
        <v>0</v>
      </c>
      <c r="AD67" s="232"/>
      <c r="AE67" s="232"/>
      <c r="AF67" s="284">
        <f t="shared" si="27"/>
        <v>38400000</v>
      </c>
      <c r="AG67" s="164" t="b">
        <f t="shared" si="28"/>
        <v>1</v>
      </c>
      <c r="AH67" s="232"/>
      <c r="AI67" s="232"/>
      <c r="AK67" s="335">
        <f t="shared" si="36"/>
        <v>28800000</v>
      </c>
      <c r="AL67" s="72" t="b">
        <f t="shared" si="34"/>
        <v>0</v>
      </c>
      <c r="AM67" s="335" t="e">
        <f>#REF!+#REF!+#REF!+#REF!+#REF!+#REF!</f>
        <v>#REF!</v>
      </c>
      <c r="AN67" s="336">
        <f t="shared" si="31"/>
        <v>38400000</v>
      </c>
      <c r="AO67" s="152" t="b">
        <f t="shared" si="30"/>
        <v>1</v>
      </c>
    </row>
    <row r="68" spans="1:41" s="72" customFormat="1" ht="30">
      <c r="A68" s="345"/>
      <c r="B68" s="346"/>
      <c r="C68" s="347"/>
      <c r="D68" s="347"/>
      <c r="E68" s="348" t="s">
        <v>51</v>
      </c>
      <c r="F68" s="83" t="s">
        <v>52</v>
      </c>
      <c r="G68" s="84">
        <v>19650000</v>
      </c>
      <c r="H68" s="84">
        <v>3300000</v>
      </c>
      <c r="I68" s="84">
        <f t="shared" si="38"/>
        <v>16350000</v>
      </c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3"/>
      <c r="Z68" s="374"/>
      <c r="AA68" s="284">
        <f t="shared" si="32"/>
        <v>19650000</v>
      </c>
      <c r="AB68" s="164" t="b">
        <f t="shared" si="33"/>
        <v>1</v>
      </c>
      <c r="AC68" s="284">
        <f t="shared" si="29"/>
        <v>0</v>
      </c>
      <c r="AD68" s="232"/>
      <c r="AE68" s="232"/>
      <c r="AF68" s="284">
        <f t="shared" si="27"/>
        <v>19650000</v>
      </c>
      <c r="AG68" s="164" t="b">
        <f t="shared" si="28"/>
        <v>1</v>
      </c>
      <c r="AH68" s="232"/>
      <c r="AI68" s="232"/>
      <c r="AK68" s="335">
        <f t="shared" si="36"/>
        <v>16350000</v>
      </c>
      <c r="AL68" s="72" t="b">
        <f t="shared" si="34"/>
        <v>0</v>
      </c>
      <c r="AM68" s="335" t="e">
        <f>#REF!+#REF!+#REF!+#REF!+#REF!+#REF!</f>
        <v>#REF!</v>
      </c>
      <c r="AN68" s="336">
        <f t="shared" si="31"/>
        <v>19650000</v>
      </c>
      <c r="AO68" s="152" t="b">
        <f t="shared" si="30"/>
        <v>1</v>
      </c>
    </row>
    <row r="69" spans="1:41" s="72" customFormat="1" ht="30">
      <c r="A69" s="345"/>
      <c r="B69" s="346"/>
      <c r="C69" s="347"/>
      <c r="D69" s="347"/>
      <c r="E69" s="348" t="s">
        <v>53</v>
      </c>
      <c r="F69" s="83" t="s">
        <v>54</v>
      </c>
      <c r="G69" s="86">
        <v>22800000</v>
      </c>
      <c r="H69" s="84">
        <v>5700000</v>
      </c>
      <c r="I69" s="84">
        <f t="shared" si="38"/>
        <v>17100000</v>
      </c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3"/>
      <c r="Z69" s="374"/>
      <c r="AA69" s="284">
        <f t="shared" si="32"/>
        <v>22800000</v>
      </c>
      <c r="AB69" s="164" t="b">
        <f t="shared" si="33"/>
        <v>1</v>
      </c>
      <c r="AC69" s="284">
        <f t="shared" si="29"/>
        <v>0</v>
      </c>
      <c r="AD69" s="232"/>
      <c r="AE69" s="232"/>
      <c r="AF69" s="284">
        <f t="shared" si="27"/>
        <v>22800000</v>
      </c>
      <c r="AG69" s="164" t="b">
        <f t="shared" si="28"/>
        <v>1</v>
      </c>
      <c r="AH69" s="232"/>
      <c r="AI69" s="232"/>
      <c r="AK69" s="335">
        <f t="shared" si="36"/>
        <v>17100000</v>
      </c>
      <c r="AL69" s="72" t="b">
        <f t="shared" si="34"/>
        <v>0</v>
      </c>
      <c r="AM69" s="335" t="e">
        <f>#REF!+#REF!+#REF!+#REF!+#REF!+#REF!</f>
        <v>#REF!</v>
      </c>
      <c r="AN69" s="336">
        <f t="shared" si="31"/>
        <v>22800000</v>
      </c>
      <c r="AO69" s="152" t="b">
        <f t="shared" si="30"/>
        <v>1</v>
      </c>
    </row>
    <row r="70" spans="1:41" s="72" customFormat="1">
      <c r="A70" s="572"/>
      <c r="B70" s="333"/>
      <c r="C70" s="334"/>
      <c r="D70" s="347"/>
      <c r="E70" s="246" t="s">
        <v>166</v>
      </c>
      <c r="F70" s="245" t="s">
        <v>167</v>
      </c>
      <c r="G70" s="241">
        <v>139800000</v>
      </c>
      <c r="H70" s="84">
        <v>20000000</v>
      </c>
      <c r="I70" s="84">
        <f t="shared" si="38"/>
        <v>119800000</v>
      </c>
      <c r="J70" s="84"/>
      <c r="K70" s="70"/>
      <c r="L70" s="70"/>
      <c r="M70" s="70"/>
      <c r="N70" s="70"/>
      <c r="O70" s="70"/>
      <c r="P70" s="70"/>
      <c r="Q70" s="70"/>
      <c r="R70" s="70"/>
      <c r="S70" s="70"/>
      <c r="T70" s="70"/>
      <c r="U70" s="70"/>
      <c r="V70" s="70"/>
      <c r="W70" s="70"/>
      <c r="X70" s="70"/>
      <c r="Y70" s="71"/>
      <c r="Z70" s="374"/>
      <c r="AA70" s="284">
        <f t="shared" si="32"/>
        <v>139800000</v>
      </c>
      <c r="AB70" s="164" t="b">
        <f t="shared" si="33"/>
        <v>1</v>
      </c>
      <c r="AC70" s="284">
        <f t="shared" si="29"/>
        <v>0</v>
      </c>
      <c r="AD70" s="232"/>
      <c r="AE70" s="232"/>
      <c r="AF70" s="284">
        <f t="shared" si="27"/>
        <v>139800000</v>
      </c>
      <c r="AG70" s="164" t="b">
        <f t="shared" si="28"/>
        <v>1</v>
      </c>
      <c r="AH70" s="232"/>
      <c r="AI70" s="232"/>
      <c r="AK70" s="335">
        <f t="shared" si="36"/>
        <v>119800000</v>
      </c>
      <c r="AM70" s="335" t="e">
        <f>#REF!+#REF!+#REF!+#REF!+#REF!+#REF!</f>
        <v>#REF!</v>
      </c>
      <c r="AN70" s="336">
        <f t="shared" si="31"/>
        <v>139800000</v>
      </c>
      <c r="AO70" s="152" t="b">
        <f t="shared" si="30"/>
        <v>1</v>
      </c>
    </row>
    <row r="71" spans="1:41" s="59" customFormat="1">
      <c r="A71" s="337"/>
      <c r="B71" s="338"/>
      <c r="C71" s="339"/>
      <c r="D71" s="645" t="s">
        <v>15</v>
      </c>
      <c r="E71" s="646"/>
      <c r="F71" s="81" t="s">
        <v>130</v>
      </c>
      <c r="G71" s="87">
        <f>SUM(G72:G79)</f>
        <v>208056701</v>
      </c>
      <c r="H71" s="87">
        <f t="shared" ref="H71:P71" si="39">SUM(H72:H79)</f>
        <v>72400000</v>
      </c>
      <c r="I71" s="87">
        <f t="shared" si="39"/>
        <v>135656701</v>
      </c>
      <c r="J71" s="87">
        <f t="shared" si="39"/>
        <v>0</v>
      </c>
      <c r="K71" s="87">
        <f t="shared" si="39"/>
        <v>0</v>
      </c>
      <c r="L71" s="87">
        <f t="shared" si="39"/>
        <v>0</v>
      </c>
      <c r="M71" s="87">
        <f t="shared" si="39"/>
        <v>0</v>
      </c>
      <c r="N71" s="87">
        <f t="shared" si="39"/>
        <v>0</v>
      </c>
      <c r="O71" s="87">
        <f t="shared" si="39"/>
        <v>0</v>
      </c>
      <c r="P71" s="87">
        <f t="shared" si="39"/>
        <v>0</v>
      </c>
      <c r="Q71" s="87"/>
      <c r="R71" s="87"/>
      <c r="S71" s="87"/>
      <c r="T71" s="87"/>
      <c r="U71" s="87"/>
      <c r="V71" s="87"/>
      <c r="W71" s="87"/>
      <c r="X71" s="87"/>
      <c r="Y71" s="87">
        <f t="shared" ref="Y71" si="40">SUM(Y72:Y78)</f>
        <v>0</v>
      </c>
      <c r="Z71" s="372"/>
      <c r="AA71" s="284">
        <f t="shared" si="32"/>
        <v>208056701</v>
      </c>
      <c r="AB71" s="164" t="b">
        <f t="shared" si="33"/>
        <v>1</v>
      </c>
      <c r="AC71" s="284">
        <f t="shared" si="29"/>
        <v>0</v>
      </c>
      <c r="AD71" s="164"/>
      <c r="AE71" s="164"/>
      <c r="AF71" s="284">
        <f t="shared" si="27"/>
        <v>208056701</v>
      </c>
      <c r="AG71" s="164" t="b">
        <f t="shared" si="28"/>
        <v>1</v>
      </c>
      <c r="AH71" s="164"/>
      <c r="AI71" s="164"/>
      <c r="AK71" s="341">
        <f t="shared" si="36"/>
        <v>135656701</v>
      </c>
      <c r="AL71" s="59" t="b">
        <f t="shared" ref="AL71:AL78" si="41">G71=AK71</f>
        <v>0</v>
      </c>
      <c r="AM71" s="335" t="e">
        <f>#REF!+#REF!+#REF!+#REF!+#REF!+#REF!</f>
        <v>#REF!</v>
      </c>
      <c r="AN71" s="336">
        <f t="shared" si="31"/>
        <v>208056701</v>
      </c>
      <c r="AO71" s="152" t="b">
        <f t="shared" si="30"/>
        <v>1</v>
      </c>
    </row>
    <row r="72" spans="1:41" s="72" customFormat="1">
      <c r="A72" s="572"/>
      <c r="B72" s="333"/>
      <c r="C72" s="334"/>
      <c r="D72" s="334"/>
      <c r="E72" s="232" t="s">
        <v>55</v>
      </c>
      <c r="F72" s="83" t="s">
        <v>56</v>
      </c>
      <c r="G72" s="69">
        <v>25853000</v>
      </c>
      <c r="H72" s="84">
        <v>8000000</v>
      </c>
      <c r="I72" s="84">
        <f>G72-H72</f>
        <v>17853000</v>
      </c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1"/>
      <c r="Z72" s="374"/>
      <c r="AA72" s="284">
        <f t="shared" si="32"/>
        <v>25853000</v>
      </c>
      <c r="AB72" s="164" t="b">
        <f t="shared" si="33"/>
        <v>1</v>
      </c>
      <c r="AC72" s="284">
        <f t="shared" si="29"/>
        <v>0</v>
      </c>
      <c r="AD72" s="232"/>
      <c r="AE72" s="232"/>
      <c r="AF72" s="284">
        <f t="shared" si="27"/>
        <v>25853000</v>
      </c>
      <c r="AG72" s="164" t="b">
        <f t="shared" si="28"/>
        <v>1</v>
      </c>
      <c r="AH72" s="232"/>
      <c r="AI72" s="232"/>
      <c r="AK72" s="335">
        <f t="shared" si="36"/>
        <v>17853000</v>
      </c>
      <c r="AL72" s="72" t="b">
        <f t="shared" si="41"/>
        <v>0</v>
      </c>
      <c r="AM72" s="335" t="e">
        <f>#REF!+#REF!+#REF!+#REF!+#REF!+#REF!</f>
        <v>#REF!</v>
      </c>
      <c r="AN72" s="336">
        <f t="shared" si="31"/>
        <v>25853000</v>
      </c>
      <c r="AO72" s="152" t="b">
        <f t="shared" si="30"/>
        <v>1</v>
      </c>
    </row>
    <row r="73" spans="1:41" s="72" customFormat="1">
      <c r="A73" s="572"/>
      <c r="B73" s="333"/>
      <c r="C73" s="334"/>
      <c r="D73" s="334"/>
      <c r="E73" s="350" t="s">
        <v>16</v>
      </c>
      <c r="F73" s="88" t="s">
        <v>19</v>
      </c>
      <c r="G73" s="69">
        <v>1800000</v>
      </c>
      <c r="H73" s="84"/>
      <c r="I73" s="84">
        <f t="shared" ref="I73:I79" si="42">G73-H73</f>
        <v>1800000</v>
      </c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1"/>
      <c r="Z73" s="374"/>
      <c r="AA73" s="284">
        <f t="shared" si="32"/>
        <v>1800000</v>
      </c>
      <c r="AB73" s="164" t="b">
        <f t="shared" si="33"/>
        <v>1</v>
      </c>
      <c r="AC73" s="284">
        <f t="shared" si="29"/>
        <v>0</v>
      </c>
      <c r="AD73" s="232"/>
      <c r="AE73" s="232"/>
      <c r="AF73" s="284">
        <f t="shared" si="27"/>
        <v>1800000</v>
      </c>
      <c r="AG73" s="164" t="b">
        <f t="shared" si="28"/>
        <v>1</v>
      </c>
      <c r="AH73" s="232"/>
      <c r="AI73" s="232"/>
      <c r="AK73" s="335">
        <f t="shared" si="36"/>
        <v>1800000</v>
      </c>
      <c r="AL73" s="72" t="b">
        <f t="shared" si="41"/>
        <v>1</v>
      </c>
      <c r="AM73" s="335" t="e">
        <f>#REF!+#REF!+#REF!+#REF!+#REF!+#REF!</f>
        <v>#REF!</v>
      </c>
      <c r="AN73" s="336">
        <f t="shared" si="31"/>
        <v>1800000</v>
      </c>
      <c r="AO73" s="152" t="b">
        <f t="shared" si="30"/>
        <v>1</v>
      </c>
    </row>
    <row r="74" spans="1:41" s="72" customFormat="1">
      <c r="A74" s="572"/>
      <c r="B74" s="333"/>
      <c r="C74" s="334"/>
      <c r="D74" s="334"/>
      <c r="E74" s="72" t="s">
        <v>57</v>
      </c>
      <c r="F74" s="71" t="s">
        <v>58</v>
      </c>
      <c r="G74" s="69">
        <v>3997000</v>
      </c>
      <c r="H74" s="84">
        <v>500000</v>
      </c>
      <c r="I74" s="84">
        <f t="shared" si="42"/>
        <v>3497000</v>
      </c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1"/>
      <c r="Z74" s="374"/>
      <c r="AA74" s="284">
        <f t="shared" si="32"/>
        <v>3997000</v>
      </c>
      <c r="AB74" s="164" t="b">
        <f t="shared" si="33"/>
        <v>1</v>
      </c>
      <c r="AC74" s="284">
        <f t="shared" si="29"/>
        <v>0</v>
      </c>
      <c r="AD74" s="232"/>
      <c r="AE74" s="232"/>
      <c r="AF74" s="284">
        <f t="shared" si="27"/>
        <v>3997000</v>
      </c>
      <c r="AG74" s="164" t="b">
        <f t="shared" si="28"/>
        <v>1</v>
      </c>
      <c r="AH74" s="232"/>
      <c r="AI74" s="232"/>
      <c r="AK74" s="335">
        <f t="shared" si="36"/>
        <v>3497000</v>
      </c>
      <c r="AL74" s="72" t="b">
        <f t="shared" si="41"/>
        <v>0</v>
      </c>
      <c r="AM74" s="335" t="e">
        <f>#REF!+#REF!+#REF!+#REF!+#REF!+#REF!</f>
        <v>#REF!</v>
      </c>
      <c r="AN74" s="336">
        <f t="shared" si="31"/>
        <v>3997000</v>
      </c>
      <c r="AO74" s="152" t="b">
        <f t="shared" si="30"/>
        <v>1</v>
      </c>
    </row>
    <row r="75" spans="1:41" s="153" customFormat="1">
      <c r="A75" s="572"/>
      <c r="B75" s="333"/>
      <c r="C75" s="334"/>
      <c r="D75" s="334"/>
      <c r="E75" s="88" t="s">
        <v>17</v>
      </c>
      <c r="F75" s="71" t="s">
        <v>18</v>
      </c>
      <c r="G75" s="69">
        <v>123600000</v>
      </c>
      <c r="H75" s="84">
        <v>30900000</v>
      </c>
      <c r="I75" s="84">
        <f t="shared" si="42"/>
        <v>92700000</v>
      </c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1"/>
      <c r="Z75" s="374"/>
      <c r="AA75" s="284">
        <f t="shared" si="32"/>
        <v>123600000</v>
      </c>
      <c r="AB75" s="164" t="b">
        <f t="shared" si="33"/>
        <v>1</v>
      </c>
      <c r="AC75" s="284">
        <f t="shared" si="29"/>
        <v>0</v>
      </c>
      <c r="AD75" s="232"/>
      <c r="AE75" s="232"/>
      <c r="AF75" s="284">
        <f t="shared" si="27"/>
        <v>123600000</v>
      </c>
      <c r="AG75" s="164" t="b">
        <f t="shared" si="28"/>
        <v>1</v>
      </c>
      <c r="AH75" s="232"/>
      <c r="AI75" s="232"/>
      <c r="AK75" s="335">
        <f t="shared" si="36"/>
        <v>92700000</v>
      </c>
      <c r="AL75" s="72" t="b">
        <f t="shared" si="41"/>
        <v>0</v>
      </c>
      <c r="AM75" s="335" t="e">
        <f>#REF!+#REF!+#REF!+#REF!+#REF!+#REF!</f>
        <v>#REF!</v>
      </c>
      <c r="AN75" s="336">
        <f t="shared" si="31"/>
        <v>123600000</v>
      </c>
      <c r="AO75" s="152" t="b">
        <f t="shared" si="30"/>
        <v>1</v>
      </c>
    </row>
    <row r="76" spans="1:41" s="153" customFormat="1">
      <c r="A76" s="572"/>
      <c r="B76" s="333"/>
      <c r="C76" s="334"/>
      <c r="D76" s="334"/>
      <c r="E76" s="88" t="s">
        <v>31</v>
      </c>
      <c r="F76" s="71" t="s">
        <v>32</v>
      </c>
      <c r="G76" s="69">
        <v>4244000</v>
      </c>
      <c r="H76" s="84"/>
      <c r="I76" s="84">
        <f t="shared" si="42"/>
        <v>4244000</v>
      </c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1"/>
      <c r="Z76" s="374"/>
      <c r="AA76" s="284">
        <f t="shared" si="32"/>
        <v>4244000</v>
      </c>
      <c r="AB76" s="164" t="b">
        <f t="shared" si="33"/>
        <v>1</v>
      </c>
      <c r="AC76" s="284">
        <f t="shared" si="29"/>
        <v>0</v>
      </c>
      <c r="AD76" s="232"/>
      <c r="AE76" s="232"/>
      <c r="AF76" s="284">
        <f t="shared" si="27"/>
        <v>4244000</v>
      </c>
      <c r="AG76" s="164" t="b">
        <f t="shared" si="28"/>
        <v>1</v>
      </c>
      <c r="AH76" s="232"/>
      <c r="AI76" s="232"/>
      <c r="AK76" s="335">
        <f t="shared" si="36"/>
        <v>4244000</v>
      </c>
      <c r="AL76" s="72" t="b">
        <f t="shared" si="41"/>
        <v>1</v>
      </c>
      <c r="AM76" s="335" t="e">
        <f>#REF!+#REF!+#REF!+#REF!+#REF!+#REF!</f>
        <v>#REF!</v>
      </c>
      <c r="AN76" s="336">
        <f t="shared" si="31"/>
        <v>4244000</v>
      </c>
      <c r="AO76" s="152" t="b">
        <f t="shared" si="30"/>
        <v>1</v>
      </c>
    </row>
    <row r="77" spans="1:41" s="153" customFormat="1">
      <c r="A77" s="572"/>
      <c r="B77" s="333"/>
      <c r="C77" s="334"/>
      <c r="D77" s="334"/>
      <c r="E77" s="88" t="s">
        <v>59</v>
      </c>
      <c r="F77" s="71" t="s">
        <v>60</v>
      </c>
      <c r="G77" s="69">
        <v>6400000</v>
      </c>
      <c r="H77" s="84"/>
      <c r="I77" s="84">
        <f t="shared" si="42"/>
        <v>6400000</v>
      </c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1"/>
      <c r="Z77" s="374"/>
      <c r="AA77" s="284">
        <f t="shared" si="32"/>
        <v>6400000</v>
      </c>
      <c r="AB77" s="164" t="b">
        <f t="shared" si="33"/>
        <v>1</v>
      </c>
      <c r="AC77" s="284">
        <f t="shared" si="29"/>
        <v>0</v>
      </c>
      <c r="AD77" s="232"/>
      <c r="AE77" s="232"/>
      <c r="AF77" s="284">
        <f t="shared" si="27"/>
        <v>6400000</v>
      </c>
      <c r="AG77" s="164" t="b">
        <f t="shared" si="28"/>
        <v>1</v>
      </c>
      <c r="AH77" s="232"/>
      <c r="AI77" s="232"/>
      <c r="AK77" s="335">
        <f t="shared" si="36"/>
        <v>6400000</v>
      </c>
      <c r="AL77" s="72" t="b">
        <f t="shared" si="41"/>
        <v>1</v>
      </c>
      <c r="AM77" s="335" t="e">
        <f>#REF!+#REF!+#REF!+#REF!+#REF!+#REF!</f>
        <v>#REF!</v>
      </c>
      <c r="AN77" s="336">
        <f t="shared" si="31"/>
        <v>6400000</v>
      </c>
      <c r="AO77" s="152" t="b">
        <f t="shared" si="30"/>
        <v>1</v>
      </c>
    </row>
    <row r="78" spans="1:41" s="153" customFormat="1">
      <c r="A78" s="572"/>
      <c r="B78" s="333"/>
      <c r="C78" s="334"/>
      <c r="D78" s="334"/>
      <c r="E78" s="88" t="s">
        <v>61</v>
      </c>
      <c r="F78" s="71" t="s">
        <v>62</v>
      </c>
      <c r="G78" s="69">
        <v>9162701</v>
      </c>
      <c r="H78" s="84"/>
      <c r="I78" s="84">
        <f t="shared" si="42"/>
        <v>9162701</v>
      </c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1"/>
      <c r="Z78" s="374"/>
      <c r="AA78" s="284">
        <f t="shared" si="32"/>
        <v>9162701</v>
      </c>
      <c r="AB78" s="164" t="b">
        <f t="shared" si="33"/>
        <v>1</v>
      </c>
      <c r="AC78" s="284">
        <f t="shared" si="29"/>
        <v>0</v>
      </c>
      <c r="AD78" s="232"/>
      <c r="AE78" s="232"/>
      <c r="AF78" s="284">
        <f t="shared" si="27"/>
        <v>9162701</v>
      </c>
      <c r="AG78" s="164" t="b">
        <f t="shared" si="28"/>
        <v>1</v>
      </c>
      <c r="AH78" s="232"/>
      <c r="AI78" s="232"/>
      <c r="AK78" s="335">
        <f t="shared" si="36"/>
        <v>9162701</v>
      </c>
      <c r="AL78" s="72" t="b">
        <f t="shared" si="41"/>
        <v>1</v>
      </c>
      <c r="AM78" s="335" t="e">
        <f>#REF!+#REF!+#REF!+#REF!+#REF!+#REF!</f>
        <v>#REF!</v>
      </c>
      <c r="AN78" s="336">
        <f t="shared" si="31"/>
        <v>9162701</v>
      </c>
      <c r="AO78" s="152" t="b">
        <f t="shared" si="30"/>
        <v>1</v>
      </c>
    </row>
    <row r="79" spans="1:41" s="153" customFormat="1">
      <c r="A79" s="572"/>
      <c r="B79" s="333"/>
      <c r="C79" s="334"/>
      <c r="D79" s="334"/>
      <c r="E79" s="88" t="s">
        <v>275</v>
      </c>
      <c r="F79" s="71" t="s">
        <v>276</v>
      </c>
      <c r="G79" s="69">
        <v>33000000</v>
      </c>
      <c r="H79" s="70">
        <v>33000000</v>
      </c>
      <c r="I79" s="84">
        <f t="shared" si="42"/>
        <v>0</v>
      </c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1"/>
      <c r="Z79" s="374"/>
      <c r="AA79" s="284"/>
      <c r="AB79" s="164"/>
      <c r="AC79" s="284"/>
      <c r="AD79" s="232"/>
      <c r="AE79" s="232"/>
      <c r="AF79" s="284">
        <f t="shared" si="27"/>
        <v>33000000</v>
      </c>
      <c r="AG79" s="164" t="b">
        <f t="shared" si="28"/>
        <v>1</v>
      </c>
      <c r="AH79" s="232"/>
      <c r="AI79" s="232"/>
      <c r="AK79" s="335"/>
      <c r="AL79" s="72"/>
      <c r="AM79" s="335"/>
      <c r="AN79" s="336"/>
      <c r="AO79" s="152"/>
    </row>
    <row r="80" spans="1:41">
      <c r="A80" s="28"/>
      <c r="B80" s="11"/>
      <c r="C80" s="12"/>
      <c r="D80" s="12"/>
      <c r="E80" s="13"/>
      <c r="F80" s="81"/>
      <c r="G80" s="87"/>
      <c r="H80" s="87"/>
      <c r="I80" s="102"/>
      <c r="J80" s="102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10"/>
      <c r="Z80" s="372"/>
      <c r="AA80" s="284">
        <f t="shared" ref="AA80:AA93" si="43">H80+I80+J80+K80+L80+M80+N80+O80+P80</f>
        <v>0</v>
      </c>
      <c r="AB80" s="164" t="b">
        <f t="shared" ref="AB80:AB93" si="44">AA80=G80</f>
        <v>1</v>
      </c>
      <c r="AC80" s="284">
        <f t="shared" ref="AC80:AC93" si="45">G80-AA80</f>
        <v>0</v>
      </c>
      <c r="AD80" s="164"/>
      <c r="AE80" s="164"/>
      <c r="AF80" s="284">
        <f t="shared" si="27"/>
        <v>0</v>
      </c>
      <c r="AG80" s="164" t="b">
        <f t="shared" si="28"/>
        <v>1</v>
      </c>
      <c r="AH80" s="164"/>
      <c r="AI80" s="164"/>
      <c r="AK80" s="33">
        <f t="shared" ref="AK80:AK93" si="46">SUM(I80:M80)</f>
        <v>0</v>
      </c>
      <c r="AL80" s="8" t="b">
        <f t="shared" ref="AL80:AL93" si="47">G80=AK80</f>
        <v>1</v>
      </c>
      <c r="AM80" s="96" t="e">
        <f>#REF!+#REF!+#REF!+#REF!+#REF!+#REF!</f>
        <v>#REF!</v>
      </c>
      <c r="AN80" s="118">
        <f t="shared" ref="AN80:AN93" si="48">H80+I80+J80+K80+L80+M80</f>
        <v>0</v>
      </c>
      <c r="AO80" s="152" t="b">
        <f t="shared" ref="AO80:AO93" si="49">G80=AN80</f>
        <v>1</v>
      </c>
    </row>
    <row r="81" spans="1:41" s="117" customFormat="1">
      <c r="A81" s="115"/>
      <c r="B81" s="108" t="s">
        <v>22</v>
      </c>
      <c r="C81" s="630" t="s">
        <v>63</v>
      </c>
      <c r="D81" s="630"/>
      <c r="E81" s="631"/>
      <c r="F81" s="109" t="s">
        <v>138</v>
      </c>
      <c r="G81" s="116">
        <f>G82</f>
        <v>20139500</v>
      </c>
      <c r="H81" s="116">
        <f t="shared" ref="H81:P81" si="50">H82</f>
        <v>10000000</v>
      </c>
      <c r="I81" s="116">
        <f t="shared" si="50"/>
        <v>10139500</v>
      </c>
      <c r="J81" s="116">
        <f t="shared" si="50"/>
        <v>0</v>
      </c>
      <c r="K81" s="116">
        <f t="shared" si="50"/>
        <v>0</v>
      </c>
      <c r="L81" s="116">
        <f t="shared" si="50"/>
        <v>0</v>
      </c>
      <c r="M81" s="116">
        <f t="shared" si="50"/>
        <v>0</v>
      </c>
      <c r="N81" s="116">
        <f t="shared" si="50"/>
        <v>0</v>
      </c>
      <c r="O81" s="116">
        <f t="shared" si="50"/>
        <v>0</v>
      </c>
      <c r="P81" s="116">
        <f t="shared" si="50"/>
        <v>0</v>
      </c>
      <c r="Q81" s="116"/>
      <c r="R81" s="116"/>
      <c r="S81" s="116"/>
      <c r="T81" s="116"/>
      <c r="U81" s="116"/>
      <c r="V81" s="116"/>
      <c r="W81" s="116"/>
      <c r="X81" s="116"/>
      <c r="Y81" s="94"/>
      <c r="Z81" s="373"/>
      <c r="AA81" s="284">
        <f t="shared" si="43"/>
        <v>20139500</v>
      </c>
      <c r="AB81" s="164" t="b">
        <f t="shared" si="44"/>
        <v>1</v>
      </c>
      <c r="AC81" s="284">
        <f t="shared" si="45"/>
        <v>0</v>
      </c>
      <c r="AD81" s="221"/>
      <c r="AE81" s="221"/>
      <c r="AF81" s="284">
        <f t="shared" si="27"/>
        <v>20139500</v>
      </c>
      <c r="AG81" s="164" t="b">
        <f t="shared" si="28"/>
        <v>1</v>
      </c>
      <c r="AH81" s="221"/>
      <c r="AI81" s="221"/>
      <c r="AJ81" s="236"/>
      <c r="AK81" s="118">
        <f t="shared" si="46"/>
        <v>10139500</v>
      </c>
      <c r="AL81" s="110" t="b">
        <f t="shared" si="47"/>
        <v>0</v>
      </c>
      <c r="AM81" s="96" t="e">
        <f>#REF!+#REF!+#REF!+#REF!+#REF!+#REF!</f>
        <v>#REF!</v>
      </c>
      <c r="AN81" s="118">
        <f t="shared" si="48"/>
        <v>20139500</v>
      </c>
      <c r="AO81" s="152" t="b">
        <f t="shared" si="49"/>
        <v>1</v>
      </c>
    </row>
    <row r="82" spans="1:41">
      <c r="A82" s="28"/>
      <c r="B82" s="11"/>
      <c r="C82" s="12"/>
      <c r="D82" s="649" t="s">
        <v>15</v>
      </c>
      <c r="E82" s="650"/>
      <c r="F82" s="81" t="s">
        <v>130</v>
      </c>
      <c r="G82" s="87">
        <f t="shared" ref="G82:Y82" si="51">SUM(G83:G83)</f>
        <v>20139500</v>
      </c>
      <c r="H82" s="87">
        <f t="shared" si="51"/>
        <v>10000000</v>
      </c>
      <c r="I82" s="87">
        <f t="shared" si="51"/>
        <v>10139500</v>
      </c>
      <c r="J82" s="87">
        <f t="shared" si="51"/>
        <v>0</v>
      </c>
      <c r="K82" s="87">
        <f t="shared" si="51"/>
        <v>0</v>
      </c>
      <c r="L82" s="87">
        <f t="shared" si="51"/>
        <v>0</v>
      </c>
      <c r="M82" s="87">
        <f t="shared" si="51"/>
        <v>0</v>
      </c>
      <c r="N82" s="87">
        <f t="shared" si="51"/>
        <v>0</v>
      </c>
      <c r="O82" s="87">
        <f t="shared" si="51"/>
        <v>0</v>
      </c>
      <c r="P82" s="87">
        <f t="shared" si="51"/>
        <v>0</v>
      </c>
      <c r="Q82" s="87"/>
      <c r="R82" s="87"/>
      <c r="S82" s="87"/>
      <c r="T82" s="87"/>
      <c r="U82" s="87"/>
      <c r="V82" s="87"/>
      <c r="W82" s="87"/>
      <c r="X82" s="87"/>
      <c r="Y82" s="87">
        <f t="shared" si="51"/>
        <v>0</v>
      </c>
      <c r="Z82" s="87"/>
      <c r="AA82" s="284">
        <f t="shared" si="43"/>
        <v>20139500</v>
      </c>
      <c r="AB82" s="164" t="b">
        <f t="shared" si="44"/>
        <v>1</v>
      </c>
      <c r="AC82" s="284">
        <f t="shared" si="45"/>
        <v>0</v>
      </c>
      <c r="AD82" s="164"/>
      <c r="AE82" s="164"/>
      <c r="AF82" s="284">
        <f t="shared" si="27"/>
        <v>20139500</v>
      </c>
      <c r="AG82" s="164" t="b">
        <f t="shared" si="28"/>
        <v>1</v>
      </c>
      <c r="AH82" s="164"/>
      <c r="AI82" s="164"/>
      <c r="AK82" s="33">
        <f t="shared" si="46"/>
        <v>10139500</v>
      </c>
      <c r="AL82" s="8" t="b">
        <f t="shared" si="47"/>
        <v>0</v>
      </c>
      <c r="AM82" s="96" t="e">
        <f>#REF!+#REF!+#REF!+#REF!+#REF!+#REF!</f>
        <v>#REF!</v>
      </c>
      <c r="AN82" s="118">
        <f t="shared" si="48"/>
        <v>20139500</v>
      </c>
      <c r="AO82" s="152" t="b">
        <f t="shared" si="49"/>
        <v>1</v>
      </c>
    </row>
    <row r="83" spans="1:41" s="153" customFormat="1" ht="30">
      <c r="A83" s="572"/>
      <c r="B83" s="333"/>
      <c r="C83" s="334"/>
      <c r="D83" s="334"/>
      <c r="E83" s="88" t="s">
        <v>64</v>
      </c>
      <c r="F83" s="71" t="s">
        <v>65</v>
      </c>
      <c r="G83" s="69">
        <v>20139500</v>
      </c>
      <c r="H83" s="69">
        <v>10000000</v>
      </c>
      <c r="I83" s="70">
        <f>G83-H83</f>
        <v>10139500</v>
      </c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  <c r="V83" s="70"/>
      <c r="W83" s="70"/>
      <c r="X83" s="70"/>
      <c r="Y83" s="71"/>
      <c r="Z83" s="374"/>
      <c r="AA83" s="284">
        <f t="shared" si="43"/>
        <v>20139500</v>
      </c>
      <c r="AB83" s="164" t="b">
        <f t="shared" si="44"/>
        <v>1</v>
      </c>
      <c r="AC83" s="284">
        <f t="shared" si="45"/>
        <v>0</v>
      </c>
      <c r="AD83" s="232"/>
      <c r="AE83" s="232"/>
      <c r="AF83" s="284">
        <f t="shared" si="27"/>
        <v>20139500</v>
      </c>
      <c r="AG83" s="164" t="b">
        <f t="shared" si="28"/>
        <v>1</v>
      </c>
      <c r="AH83" s="232"/>
      <c r="AI83" s="232"/>
      <c r="AK83" s="335">
        <f t="shared" si="46"/>
        <v>10139500</v>
      </c>
      <c r="AL83" s="72" t="b">
        <f t="shared" si="47"/>
        <v>0</v>
      </c>
      <c r="AM83" s="335" t="e">
        <f>#REF!+#REF!+#REF!+#REF!+#REF!+#REF!</f>
        <v>#REF!</v>
      </c>
      <c r="AN83" s="336">
        <f t="shared" si="48"/>
        <v>20139500</v>
      </c>
      <c r="AO83" s="152" t="b">
        <f t="shared" si="49"/>
        <v>1</v>
      </c>
    </row>
    <row r="84" spans="1:41">
      <c r="A84" s="28"/>
      <c r="B84" s="11"/>
      <c r="C84" s="12"/>
      <c r="D84" s="12"/>
      <c r="E84" s="13"/>
      <c r="F84" s="81"/>
      <c r="G84" s="87"/>
      <c r="H84" s="87"/>
      <c r="I84" s="102"/>
      <c r="J84" s="102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10"/>
      <c r="Z84" s="372"/>
      <c r="AA84" s="284">
        <f t="shared" si="43"/>
        <v>0</v>
      </c>
      <c r="AB84" s="164" t="b">
        <f t="shared" si="44"/>
        <v>1</v>
      </c>
      <c r="AC84" s="284">
        <f t="shared" si="45"/>
        <v>0</v>
      </c>
      <c r="AD84" s="164"/>
      <c r="AE84" s="164"/>
      <c r="AF84" s="284">
        <f t="shared" si="27"/>
        <v>0</v>
      </c>
      <c r="AG84" s="164" t="b">
        <f t="shared" si="28"/>
        <v>1</v>
      </c>
      <c r="AH84" s="164"/>
      <c r="AI84" s="164"/>
      <c r="AK84" s="33">
        <f t="shared" si="46"/>
        <v>0</v>
      </c>
      <c r="AL84" s="8" t="b">
        <f t="shared" si="47"/>
        <v>1</v>
      </c>
      <c r="AM84" s="96" t="e">
        <f>#REF!+#REF!+#REF!+#REF!+#REF!+#REF!</f>
        <v>#REF!</v>
      </c>
      <c r="AN84" s="118">
        <f t="shared" si="48"/>
        <v>0</v>
      </c>
      <c r="AO84" s="152" t="b">
        <f t="shared" si="49"/>
        <v>1</v>
      </c>
    </row>
    <row r="85" spans="1:41" s="117" customFormat="1">
      <c r="A85" s="115"/>
      <c r="B85" s="108" t="s">
        <v>22</v>
      </c>
      <c r="C85" s="630" t="s">
        <v>66</v>
      </c>
      <c r="D85" s="630"/>
      <c r="E85" s="631"/>
      <c r="F85" s="109" t="s">
        <v>139</v>
      </c>
      <c r="G85" s="116">
        <f t="shared" ref="G85:L86" si="52">G86</f>
        <v>46799200</v>
      </c>
      <c r="H85" s="116">
        <f t="shared" si="52"/>
        <v>15000000</v>
      </c>
      <c r="I85" s="116">
        <f t="shared" si="52"/>
        <v>31799200</v>
      </c>
      <c r="J85" s="116">
        <f t="shared" si="52"/>
        <v>0</v>
      </c>
      <c r="K85" s="116">
        <f t="shared" si="52"/>
        <v>0</v>
      </c>
      <c r="L85" s="116">
        <f t="shared" si="52"/>
        <v>0</v>
      </c>
      <c r="M85" s="116">
        <f t="shared" ref="M85:Y86" si="53">M86</f>
        <v>0</v>
      </c>
      <c r="N85" s="116">
        <f t="shared" si="53"/>
        <v>0</v>
      </c>
      <c r="O85" s="116">
        <f t="shared" si="53"/>
        <v>0</v>
      </c>
      <c r="P85" s="116">
        <f t="shared" si="53"/>
        <v>0</v>
      </c>
      <c r="Q85" s="116"/>
      <c r="R85" s="116"/>
      <c r="S85" s="116"/>
      <c r="T85" s="116"/>
      <c r="U85" s="116"/>
      <c r="V85" s="116"/>
      <c r="W85" s="116"/>
      <c r="X85" s="116"/>
      <c r="Y85" s="94"/>
      <c r="Z85" s="373"/>
      <c r="AA85" s="284">
        <f t="shared" si="43"/>
        <v>46799200</v>
      </c>
      <c r="AB85" s="164" t="b">
        <f t="shared" si="44"/>
        <v>1</v>
      </c>
      <c r="AC85" s="284">
        <f t="shared" si="45"/>
        <v>0</v>
      </c>
      <c r="AD85" s="221"/>
      <c r="AE85" s="221"/>
      <c r="AF85" s="284">
        <f t="shared" si="27"/>
        <v>46799200</v>
      </c>
      <c r="AG85" s="164" t="b">
        <f t="shared" si="28"/>
        <v>1</v>
      </c>
      <c r="AH85" s="221"/>
      <c r="AI85" s="221"/>
      <c r="AJ85" s="236"/>
      <c r="AK85" s="118">
        <f t="shared" si="46"/>
        <v>31799200</v>
      </c>
      <c r="AL85" s="110" t="b">
        <f t="shared" si="47"/>
        <v>0</v>
      </c>
      <c r="AM85" s="96" t="e">
        <f>#REF!+#REF!+#REF!+#REF!+#REF!+#REF!</f>
        <v>#REF!</v>
      </c>
      <c r="AN85" s="118">
        <f t="shared" si="48"/>
        <v>46799200</v>
      </c>
      <c r="AO85" s="152" t="b">
        <f t="shared" si="49"/>
        <v>1</v>
      </c>
    </row>
    <row r="86" spans="1:41" s="80" customFormat="1">
      <c r="A86" s="337"/>
      <c r="B86" s="338"/>
      <c r="C86" s="339"/>
      <c r="D86" s="645" t="s">
        <v>15</v>
      </c>
      <c r="E86" s="646"/>
      <c r="F86" s="81" t="s">
        <v>130</v>
      </c>
      <c r="G86" s="87">
        <f t="shared" si="52"/>
        <v>46799200</v>
      </c>
      <c r="H86" s="87">
        <f t="shared" si="52"/>
        <v>15000000</v>
      </c>
      <c r="I86" s="87">
        <f t="shared" si="52"/>
        <v>31799200</v>
      </c>
      <c r="J86" s="87">
        <f t="shared" si="52"/>
        <v>0</v>
      </c>
      <c r="K86" s="87">
        <f t="shared" si="52"/>
        <v>0</v>
      </c>
      <c r="L86" s="87">
        <f t="shared" si="52"/>
        <v>0</v>
      </c>
      <c r="M86" s="87">
        <f t="shared" si="53"/>
        <v>0</v>
      </c>
      <c r="N86" s="87">
        <f t="shared" si="53"/>
        <v>0</v>
      </c>
      <c r="O86" s="87">
        <f t="shared" si="53"/>
        <v>0</v>
      </c>
      <c r="P86" s="87">
        <f t="shared" si="53"/>
        <v>0</v>
      </c>
      <c r="Q86" s="87"/>
      <c r="R86" s="87"/>
      <c r="S86" s="87"/>
      <c r="T86" s="87"/>
      <c r="U86" s="87"/>
      <c r="V86" s="87"/>
      <c r="W86" s="87"/>
      <c r="X86" s="87"/>
      <c r="Y86" s="87">
        <f t="shared" si="53"/>
        <v>0</v>
      </c>
      <c r="Z86" s="372"/>
      <c r="AA86" s="284">
        <f t="shared" si="43"/>
        <v>46799200</v>
      </c>
      <c r="AB86" s="164" t="b">
        <f t="shared" si="44"/>
        <v>1</v>
      </c>
      <c r="AC86" s="284">
        <f t="shared" si="45"/>
        <v>0</v>
      </c>
      <c r="AD86" s="164"/>
      <c r="AE86" s="164"/>
      <c r="AF86" s="284">
        <f t="shared" si="27"/>
        <v>46799200</v>
      </c>
      <c r="AG86" s="164" t="b">
        <f t="shared" si="28"/>
        <v>1</v>
      </c>
      <c r="AH86" s="164"/>
      <c r="AI86" s="164"/>
      <c r="AK86" s="341">
        <f t="shared" si="46"/>
        <v>31799200</v>
      </c>
      <c r="AL86" s="59" t="b">
        <f t="shared" si="47"/>
        <v>0</v>
      </c>
      <c r="AM86" s="335" t="e">
        <f>#REF!+#REF!+#REF!+#REF!+#REF!+#REF!</f>
        <v>#REF!</v>
      </c>
      <c r="AN86" s="336">
        <f t="shared" si="48"/>
        <v>46799200</v>
      </c>
      <c r="AO86" s="152" t="b">
        <f t="shared" si="49"/>
        <v>1</v>
      </c>
    </row>
    <row r="87" spans="1:41" s="153" customFormat="1">
      <c r="A87" s="572"/>
      <c r="B87" s="333"/>
      <c r="C87" s="334"/>
      <c r="D87" s="334"/>
      <c r="E87" s="88" t="s">
        <v>55</v>
      </c>
      <c r="F87" s="71" t="s">
        <v>56</v>
      </c>
      <c r="G87" s="69">
        <v>46799200</v>
      </c>
      <c r="H87" s="69">
        <v>15000000</v>
      </c>
      <c r="I87" s="70">
        <f>G87-H87</f>
        <v>31799200</v>
      </c>
      <c r="J87" s="70"/>
      <c r="K87" s="70"/>
      <c r="L87" s="70"/>
      <c r="M87" s="70"/>
      <c r="N87" s="70"/>
      <c r="O87" s="70"/>
      <c r="P87" s="70"/>
      <c r="Q87" s="70"/>
      <c r="R87" s="70"/>
      <c r="S87" s="70"/>
      <c r="T87" s="70"/>
      <c r="U87" s="70"/>
      <c r="V87" s="70"/>
      <c r="W87" s="70"/>
      <c r="X87" s="70"/>
      <c r="Y87" s="71"/>
      <c r="Z87" s="374"/>
      <c r="AA87" s="284">
        <f t="shared" si="43"/>
        <v>46799200</v>
      </c>
      <c r="AB87" s="164" t="b">
        <f t="shared" si="44"/>
        <v>1</v>
      </c>
      <c r="AC87" s="284">
        <f t="shared" si="45"/>
        <v>0</v>
      </c>
      <c r="AD87" s="232"/>
      <c r="AE87" s="232"/>
      <c r="AF87" s="284">
        <f t="shared" si="27"/>
        <v>46799200</v>
      </c>
      <c r="AG87" s="164" t="b">
        <f t="shared" si="28"/>
        <v>1</v>
      </c>
      <c r="AH87" s="232"/>
      <c r="AI87" s="232"/>
      <c r="AK87" s="335">
        <f t="shared" si="46"/>
        <v>31799200</v>
      </c>
      <c r="AL87" s="72" t="b">
        <f t="shared" si="47"/>
        <v>0</v>
      </c>
      <c r="AM87" s="335" t="e">
        <f>#REF!+#REF!+#REF!+#REF!+#REF!+#REF!</f>
        <v>#REF!</v>
      </c>
      <c r="AN87" s="336">
        <f t="shared" si="48"/>
        <v>46799200</v>
      </c>
      <c r="AO87" s="152" t="b">
        <f t="shared" si="49"/>
        <v>1</v>
      </c>
    </row>
    <row r="88" spans="1:41">
      <c r="A88" s="28"/>
      <c r="B88" s="11"/>
      <c r="C88" s="12"/>
      <c r="D88" s="12"/>
      <c r="E88" s="13"/>
      <c r="F88" s="81"/>
      <c r="G88" s="87"/>
      <c r="H88" s="87"/>
      <c r="I88" s="102"/>
      <c r="J88" s="102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10"/>
      <c r="Z88" s="372"/>
      <c r="AA88" s="284">
        <f t="shared" si="43"/>
        <v>0</v>
      </c>
      <c r="AB88" s="164" t="b">
        <f t="shared" si="44"/>
        <v>1</v>
      </c>
      <c r="AC88" s="284">
        <f t="shared" si="45"/>
        <v>0</v>
      </c>
      <c r="AD88" s="164"/>
      <c r="AE88" s="164"/>
      <c r="AF88" s="284">
        <f t="shared" si="27"/>
        <v>0</v>
      </c>
      <c r="AG88" s="164" t="b">
        <f t="shared" si="28"/>
        <v>1</v>
      </c>
      <c r="AH88" s="164"/>
      <c r="AI88" s="164"/>
      <c r="AK88" s="33">
        <f t="shared" si="46"/>
        <v>0</v>
      </c>
      <c r="AL88" s="8" t="b">
        <f t="shared" si="47"/>
        <v>1</v>
      </c>
      <c r="AM88" s="96" t="e">
        <f>#REF!+#REF!+#REF!+#REF!+#REF!+#REF!</f>
        <v>#REF!</v>
      </c>
      <c r="AN88" s="118">
        <f t="shared" si="48"/>
        <v>0</v>
      </c>
      <c r="AO88" s="152" t="b">
        <f t="shared" si="49"/>
        <v>1</v>
      </c>
    </row>
    <row r="89" spans="1:41" s="117" customFormat="1">
      <c r="A89" s="115"/>
      <c r="B89" s="108" t="s">
        <v>22</v>
      </c>
      <c r="C89" s="630" t="s">
        <v>67</v>
      </c>
      <c r="D89" s="651"/>
      <c r="E89" s="652"/>
      <c r="F89" s="109" t="s">
        <v>140</v>
      </c>
      <c r="G89" s="116">
        <f>G90</f>
        <v>27890000</v>
      </c>
      <c r="H89" s="116">
        <f t="shared" ref="H89:P89" si="54">H90</f>
        <v>7000000</v>
      </c>
      <c r="I89" s="116">
        <f t="shared" si="54"/>
        <v>20890000</v>
      </c>
      <c r="J89" s="116">
        <f t="shared" si="54"/>
        <v>0</v>
      </c>
      <c r="K89" s="116">
        <f t="shared" si="54"/>
        <v>0</v>
      </c>
      <c r="L89" s="116">
        <f t="shared" si="54"/>
        <v>0</v>
      </c>
      <c r="M89" s="116">
        <f t="shared" si="54"/>
        <v>0</v>
      </c>
      <c r="N89" s="116">
        <f t="shared" si="54"/>
        <v>0</v>
      </c>
      <c r="O89" s="116">
        <f t="shared" si="54"/>
        <v>0</v>
      </c>
      <c r="P89" s="116">
        <f t="shared" si="54"/>
        <v>0</v>
      </c>
      <c r="Q89" s="116"/>
      <c r="R89" s="116"/>
      <c r="S89" s="116"/>
      <c r="T89" s="116"/>
      <c r="U89" s="116"/>
      <c r="V89" s="116"/>
      <c r="W89" s="116"/>
      <c r="X89" s="116"/>
      <c r="Y89" s="94"/>
      <c r="Z89" s="373"/>
      <c r="AA89" s="284">
        <f t="shared" si="43"/>
        <v>27890000</v>
      </c>
      <c r="AB89" s="164" t="b">
        <f t="shared" si="44"/>
        <v>1</v>
      </c>
      <c r="AC89" s="284">
        <f t="shared" si="45"/>
        <v>0</v>
      </c>
      <c r="AD89" s="221"/>
      <c r="AE89" s="221"/>
      <c r="AF89" s="284">
        <f t="shared" si="27"/>
        <v>27890000</v>
      </c>
      <c r="AG89" s="164" t="b">
        <f t="shared" si="28"/>
        <v>1</v>
      </c>
      <c r="AH89" s="221"/>
      <c r="AI89" s="221"/>
      <c r="AJ89" s="236"/>
      <c r="AK89" s="118">
        <f t="shared" si="46"/>
        <v>20890000</v>
      </c>
      <c r="AL89" s="110" t="b">
        <f t="shared" si="47"/>
        <v>0</v>
      </c>
      <c r="AM89" s="96" t="e">
        <f>#REF!+#REF!+#REF!+#REF!+#REF!+#REF!</f>
        <v>#REF!</v>
      </c>
      <c r="AN89" s="118">
        <f t="shared" si="48"/>
        <v>27890000</v>
      </c>
      <c r="AO89" s="152" t="b">
        <f t="shared" si="49"/>
        <v>1</v>
      </c>
    </row>
    <row r="90" spans="1:41">
      <c r="A90" s="28"/>
      <c r="B90" s="11"/>
      <c r="C90" s="12"/>
      <c r="D90" s="649" t="s">
        <v>15</v>
      </c>
      <c r="E90" s="650"/>
      <c r="F90" s="81" t="s">
        <v>130</v>
      </c>
      <c r="G90" s="87">
        <f t="shared" ref="G90:P90" si="55">SUM(G91:G92)</f>
        <v>27890000</v>
      </c>
      <c r="H90" s="87">
        <f t="shared" si="55"/>
        <v>7000000</v>
      </c>
      <c r="I90" s="87">
        <f t="shared" si="55"/>
        <v>20890000</v>
      </c>
      <c r="J90" s="87">
        <f t="shared" si="55"/>
        <v>0</v>
      </c>
      <c r="K90" s="87">
        <f t="shared" si="55"/>
        <v>0</v>
      </c>
      <c r="L90" s="87">
        <f t="shared" si="55"/>
        <v>0</v>
      </c>
      <c r="M90" s="87">
        <f t="shared" si="55"/>
        <v>0</v>
      </c>
      <c r="N90" s="87">
        <f t="shared" si="55"/>
        <v>0</v>
      </c>
      <c r="O90" s="87">
        <f t="shared" si="55"/>
        <v>0</v>
      </c>
      <c r="P90" s="87">
        <f t="shared" si="55"/>
        <v>0</v>
      </c>
      <c r="Q90" s="87"/>
      <c r="R90" s="87"/>
      <c r="S90" s="87"/>
      <c r="T90" s="87"/>
      <c r="U90" s="87"/>
      <c r="V90" s="87"/>
      <c r="W90" s="87"/>
      <c r="X90" s="87"/>
      <c r="Y90" s="10"/>
      <c r="Z90" s="372"/>
      <c r="AA90" s="284">
        <f t="shared" si="43"/>
        <v>27890000</v>
      </c>
      <c r="AB90" s="164" t="b">
        <f t="shared" si="44"/>
        <v>1</v>
      </c>
      <c r="AC90" s="284">
        <f t="shared" si="45"/>
        <v>0</v>
      </c>
      <c r="AD90" s="164"/>
      <c r="AE90" s="164"/>
      <c r="AF90" s="284">
        <f t="shared" si="27"/>
        <v>27890000</v>
      </c>
      <c r="AG90" s="164" t="b">
        <f t="shared" si="28"/>
        <v>1</v>
      </c>
      <c r="AH90" s="164"/>
      <c r="AI90" s="164"/>
      <c r="AK90" s="33">
        <f t="shared" si="46"/>
        <v>20890000</v>
      </c>
      <c r="AL90" s="8" t="b">
        <f t="shared" si="47"/>
        <v>0</v>
      </c>
      <c r="AM90" s="96" t="e">
        <f>#REF!+#REF!+#REF!+#REF!+#REF!+#REF!</f>
        <v>#REF!</v>
      </c>
      <c r="AN90" s="118">
        <f t="shared" si="48"/>
        <v>27890000</v>
      </c>
      <c r="AO90" s="152" t="b">
        <f t="shared" si="49"/>
        <v>1</v>
      </c>
    </row>
    <row r="91" spans="1:41" s="153" customFormat="1">
      <c r="A91" s="572"/>
      <c r="B91" s="333"/>
      <c r="C91" s="334"/>
      <c r="D91" s="334"/>
      <c r="E91" s="88" t="s">
        <v>31</v>
      </c>
      <c r="F91" s="71" t="s">
        <v>32</v>
      </c>
      <c r="G91" s="69">
        <v>20518000</v>
      </c>
      <c r="H91" s="69">
        <v>5000000</v>
      </c>
      <c r="I91" s="70">
        <f>G91-H91</f>
        <v>15518000</v>
      </c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70"/>
      <c r="Y91" s="71"/>
      <c r="Z91" s="374"/>
      <c r="AA91" s="284">
        <f t="shared" si="43"/>
        <v>20518000</v>
      </c>
      <c r="AB91" s="164" t="b">
        <f t="shared" si="44"/>
        <v>1</v>
      </c>
      <c r="AC91" s="284">
        <f t="shared" si="45"/>
        <v>0</v>
      </c>
      <c r="AD91" s="232"/>
      <c r="AE91" s="232"/>
      <c r="AF91" s="284">
        <f t="shared" si="27"/>
        <v>20518000</v>
      </c>
      <c r="AG91" s="164" t="b">
        <f t="shared" si="28"/>
        <v>1</v>
      </c>
      <c r="AH91" s="232"/>
      <c r="AI91" s="232"/>
      <c r="AK91" s="335">
        <f t="shared" si="46"/>
        <v>15518000</v>
      </c>
      <c r="AL91" s="72" t="b">
        <f t="shared" si="47"/>
        <v>0</v>
      </c>
      <c r="AM91" s="335" t="e">
        <f>#REF!+#REF!+#REF!+#REF!+#REF!+#REF!</f>
        <v>#REF!</v>
      </c>
      <c r="AN91" s="336">
        <f t="shared" si="48"/>
        <v>20518000</v>
      </c>
      <c r="AO91" s="152" t="b">
        <f t="shared" si="49"/>
        <v>1</v>
      </c>
    </row>
    <row r="92" spans="1:41" s="153" customFormat="1">
      <c r="A92" s="572"/>
      <c r="B92" s="333"/>
      <c r="C92" s="334"/>
      <c r="D92" s="334"/>
      <c r="E92" s="88" t="s">
        <v>59</v>
      </c>
      <c r="F92" s="71" t="s">
        <v>60</v>
      </c>
      <c r="G92" s="69">
        <v>7372000</v>
      </c>
      <c r="H92" s="69">
        <v>2000000</v>
      </c>
      <c r="I92" s="70">
        <f>G92-H92</f>
        <v>5372000</v>
      </c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1"/>
      <c r="Z92" s="374"/>
      <c r="AA92" s="284">
        <f t="shared" si="43"/>
        <v>7372000</v>
      </c>
      <c r="AB92" s="164" t="b">
        <f t="shared" si="44"/>
        <v>1</v>
      </c>
      <c r="AC92" s="284">
        <f t="shared" si="45"/>
        <v>0</v>
      </c>
      <c r="AD92" s="232"/>
      <c r="AE92" s="232"/>
      <c r="AF92" s="284">
        <f t="shared" si="27"/>
        <v>7372000</v>
      </c>
      <c r="AG92" s="164" t="b">
        <f t="shared" si="28"/>
        <v>1</v>
      </c>
      <c r="AH92" s="232"/>
      <c r="AI92" s="232"/>
      <c r="AK92" s="335">
        <f t="shared" si="46"/>
        <v>5372000</v>
      </c>
      <c r="AL92" s="72" t="b">
        <f t="shared" si="47"/>
        <v>0</v>
      </c>
      <c r="AM92" s="335" t="e">
        <f>#REF!+#REF!+#REF!+#REF!+#REF!+#REF!</f>
        <v>#REF!</v>
      </c>
      <c r="AN92" s="336">
        <f t="shared" si="48"/>
        <v>7372000</v>
      </c>
      <c r="AO92" s="152" t="b">
        <f t="shared" si="49"/>
        <v>1</v>
      </c>
    </row>
    <row r="93" spans="1:41">
      <c r="A93" s="28"/>
      <c r="B93" s="11"/>
      <c r="C93" s="12"/>
      <c r="D93" s="12"/>
      <c r="E93" s="13"/>
      <c r="F93" s="81"/>
      <c r="G93" s="87"/>
      <c r="H93" s="87"/>
      <c r="I93" s="102"/>
      <c r="J93" s="102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10"/>
      <c r="Z93" s="372"/>
      <c r="AA93" s="284">
        <f t="shared" si="43"/>
        <v>0</v>
      </c>
      <c r="AB93" s="164" t="b">
        <f t="shared" si="44"/>
        <v>1</v>
      </c>
      <c r="AC93" s="284">
        <f t="shared" si="45"/>
        <v>0</v>
      </c>
      <c r="AD93" s="164"/>
      <c r="AE93" s="164"/>
      <c r="AF93" s="284">
        <f t="shared" si="27"/>
        <v>0</v>
      </c>
      <c r="AG93" s="164" t="b">
        <f t="shared" si="28"/>
        <v>1</v>
      </c>
      <c r="AH93" s="164"/>
      <c r="AI93" s="164"/>
      <c r="AK93" s="33">
        <f t="shared" si="46"/>
        <v>0</v>
      </c>
      <c r="AL93" s="8" t="b">
        <f t="shared" si="47"/>
        <v>1</v>
      </c>
      <c r="AM93" s="96" t="e">
        <f>#REF!+#REF!+#REF!+#REF!+#REF!+#REF!</f>
        <v>#REF!</v>
      </c>
      <c r="AN93" s="118">
        <f t="shared" si="48"/>
        <v>0</v>
      </c>
      <c r="AO93" s="152" t="b">
        <f t="shared" si="49"/>
        <v>1</v>
      </c>
    </row>
    <row r="94" spans="1:41">
      <c r="A94" s="28"/>
      <c r="B94" s="11"/>
      <c r="C94" s="12"/>
      <c r="D94" s="12"/>
      <c r="E94" s="13"/>
      <c r="F94" s="81"/>
      <c r="G94" s="87"/>
      <c r="H94" s="87"/>
      <c r="I94" s="102"/>
      <c r="J94" s="102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10"/>
      <c r="Z94" s="372"/>
      <c r="AA94" s="284"/>
      <c r="AB94" s="164"/>
      <c r="AC94" s="284"/>
      <c r="AD94" s="164"/>
      <c r="AE94" s="164"/>
      <c r="AF94" s="284"/>
      <c r="AG94" s="164"/>
      <c r="AH94" s="164"/>
      <c r="AI94" s="164"/>
      <c r="AK94" s="33"/>
      <c r="AL94" s="8"/>
      <c r="AM94" s="96"/>
      <c r="AN94" s="118"/>
      <c r="AO94" s="152"/>
    </row>
    <row r="95" spans="1:41">
      <c r="A95" s="28"/>
      <c r="B95" s="11"/>
      <c r="C95" s="12"/>
      <c r="D95" s="12"/>
      <c r="E95" s="13"/>
      <c r="F95" s="81"/>
      <c r="G95" s="87"/>
      <c r="H95" s="87"/>
      <c r="I95" s="102"/>
      <c r="J95" s="102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10"/>
      <c r="Z95" s="372"/>
      <c r="AA95" s="284"/>
      <c r="AB95" s="164"/>
      <c r="AC95" s="284"/>
      <c r="AD95" s="164"/>
      <c r="AE95" s="164"/>
      <c r="AF95" s="284"/>
      <c r="AG95" s="164"/>
      <c r="AH95" s="164"/>
      <c r="AI95" s="164"/>
      <c r="AK95" s="33"/>
      <c r="AL95" s="8"/>
      <c r="AM95" s="96"/>
      <c r="AN95" s="118"/>
      <c r="AO95" s="152"/>
    </row>
    <row r="96" spans="1:41">
      <c r="A96" s="28"/>
      <c r="B96" s="11"/>
      <c r="C96" s="12"/>
      <c r="D96" s="12"/>
      <c r="E96" s="13"/>
      <c r="F96" s="81"/>
      <c r="G96" s="87"/>
      <c r="H96" s="87"/>
      <c r="I96" s="102"/>
      <c r="J96" s="102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10"/>
      <c r="Z96" s="372"/>
      <c r="AA96" s="284"/>
      <c r="AB96" s="164"/>
      <c r="AC96" s="284"/>
      <c r="AD96" s="164"/>
      <c r="AE96" s="164"/>
      <c r="AF96" s="284"/>
      <c r="AG96" s="164"/>
      <c r="AH96" s="164"/>
      <c r="AI96" s="164"/>
      <c r="AK96" s="33"/>
      <c r="AL96" s="8"/>
      <c r="AM96" s="96"/>
      <c r="AN96" s="118"/>
      <c r="AO96" s="152"/>
    </row>
    <row r="97" spans="1:41">
      <c r="A97" s="158"/>
      <c r="B97" s="159"/>
      <c r="C97" s="159"/>
      <c r="D97" s="159"/>
      <c r="E97" s="159"/>
      <c r="F97" s="160"/>
      <c r="G97" s="172"/>
      <c r="H97" s="172"/>
      <c r="I97" s="161"/>
      <c r="J97" s="161"/>
      <c r="K97" s="162"/>
      <c r="L97" s="162"/>
      <c r="M97" s="162"/>
      <c r="N97" s="162"/>
      <c r="O97" s="162"/>
      <c r="P97" s="162"/>
      <c r="Q97" s="162"/>
      <c r="R97" s="162"/>
      <c r="S97" s="162"/>
      <c r="T97" s="162"/>
      <c r="U97" s="162"/>
      <c r="V97" s="162"/>
      <c r="W97" s="162"/>
      <c r="X97" s="162"/>
      <c r="Y97" s="159"/>
      <c r="Z97" s="372"/>
      <c r="AA97" s="284"/>
      <c r="AB97" s="164"/>
      <c r="AC97" s="284"/>
      <c r="AD97" s="164"/>
      <c r="AE97" s="164"/>
      <c r="AF97" s="284"/>
      <c r="AG97" s="164"/>
      <c r="AH97" s="164"/>
      <c r="AI97" s="164"/>
      <c r="AK97" s="33"/>
      <c r="AL97" s="8"/>
      <c r="AM97" s="96"/>
      <c r="AN97" s="118"/>
      <c r="AO97" s="152"/>
    </row>
    <row r="98" spans="1:41">
      <c r="A98" s="163"/>
      <c r="B98" s="14"/>
      <c r="C98" s="14"/>
      <c r="D98" s="14"/>
      <c r="E98" s="14"/>
      <c r="F98" s="164"/>
      <c r="G98" s="173"/>
      <c r="H98" s="173"/>
      <c r="I98" s="165"/>
      <c r="J98" s="165"/>
      <c r="K98" s="166"/>
      <c r="L98" s="166"/>
      <c r="M98" s="166"/>
      <c r="N98" s="166"/>
      <c r="O98" s="166"/>
      <c r="P98" s="166"/>
      <c r="Q98" s="166"/>
      <c r="R98" s="166"/>
      <c r="S98" s="166"/>
      <c r="T98" s="166"/>
      <c r="U98" s="166"/>
      <c r="V98" s="166"/>
      <c r="W98" s="166"/>
      <c r="X98" s="166"/>
      <c r="Y98" s="14"/>
      <c r="Z98" s="372"/>
      <c r="AA98" s="284"/>
      <c r="AB98" s="164"/>
      <c r="AC98" s="284"/>
      <c r="AD98" s="164"/>
      <c r="AE98" s="164"/>
      <c r="AF98" s="284"/>
      <c r="AG98" s="164"/>
      <c r="AH98" s="164"/>
      <c r="AI98" s="164"/>
      <c r="AK98" s="33"/>
      <c r="AL98" s="8"/>
      <c r="AM98" s="96"/>
      <c r="AN98" s="118"/>
      <c r="AO98" s="152"/>
    </row>
    <row r="99" spans="1:41">
      <c r="A99" s="163"/>
      <c r="B99" s="14"/>
      <c r="C99" s="14"/>
      <c r="D99" s="14"/>
      <c r="E99" s="14"/>
      <c r="F99" s="164"/>
      <c r="G99" s="173"/>
      <c r="H99" s="173"/>
      <c r="I99" s="165"/>
      <c r="J99" s="165"/>
      <c r="K99" s="166"/>
      <c r="L99" s="166"/>
      <c r="M99" s="166"/>
      <c r="N99" s="166"/>
      <c r="O99" s="166"/>
      <c r="P99" s="166"/>
      <c r="Q99" s="166"/>
      <c r="R99" s="166"/>
      <c r="S99" s="166"/>
      <c r="T99" s="166"/>
      <c r="U99" s="166"/>
      <c r="V99" s="166"/>
      <c r="W99" s="166"/>
      <c r="X99" s="166"/>
      <c r="Y99" s="14"/>
      <c r="Z99" s="372"/>
      <c r="AA99" s="284"/>
      <c r="AB99" s="164"/>
      <c r="AC99" s="284"/>
      <c r="AD99" s="164"/>
      <c r="AE99" s="164"/>
      <c r="AF99" s="284"/>
      <c r="AG99" s="164"/>
      <c r="AH99" s="164"/>
      <c r="AI99" s="164"/>
      <c r="AK99" s="33"/>
      <c r="AL99" s="8"/>
      <c r="AM99" s="96"/>
      <c r="AN99" s="118"/>
      <c r="AO99" s="152"/>
    </row>
    <row r="100" spans="1:41">
      <c r="A100" s="163"/>
      <c r="B100" s="14"/>
      <c r="C100" s="14"/>
      <c r="D100" s="14"/>
      <c r="E100" s="14"/>
      <c r="F100" s="164"/>
      <c r="G100" s="173"/>
      <c r="H100" s="173"/>
      <c r="I100" s="165"/>
      <c r="J100" s="165"/>
      <c r="K100" s="166"/>
      <c r="L100" s="166"/>
      <c r="M100" s="166"/>
      <c r="N100" s="166"/>
      <c r="O100" s="166"/>
      <c r="P100" s="166"/>
      <c r="Q100" s="166"/>
      <c r="R100" s="166"/>
      <c r="S100" s="166"/>
      <c r="T100" s="166"/>
      <c r="U100" s="166"/>
      <c r="V100" s="166"/>
      <c r="W100" s="166"/>
      <c r="X100" s="166"/>
      <c r="Y100" s="14"/>
      <c r="Z100" s="372"/>
      <c r="AA100" s="284"/>
      <c r="AB100" s="164"/>
      <c r="AC100" s="284"/>
      <c r="AD100" s="164"/>
      <c r="AE100" s="164"/>
      <c r="AF100" s="284"/>
      <c r="AG100" s="164"/>
      <c r="AH100" s="164"/>
      <c r="AI100" s="164"/>
      <c r="AK100" s="33"/>
      <c r="AL100" s="8"/>
      <c r="AM100" s="96"/>
      <c r="AN100" s="118"/>
      <c r="AO100" s="152"/>
    </row>
    <row r="101" spans="1:41">
      <c r="A101" s="163"/>
      <c r="B101" s="14"/>
      <c r="C101" s="14"/>
      <c r="D101" s="14"/>
      <c r="E101" s="14"/>
      <c r="F101" s="164"/>
      <c r="G101" s="173"/>
      <c r="H101" s="173"/>
      <c r="I101" s="165"/>
      <c r="J101" s="165"/>
      <c r="K101" s="166"/>
      <c r="L101" s="166"/>
      <c r="M101" s="166"/>
      <c r="N101" s="166"/>
      <c r="O101" s="166"/>
      <c r="P101" s="166"/>
      <c r="Q101" s="166"/>
      <c r="R101" s="166"/>
      <c r="S101" s="166"/>
      <c r="T101" s="166"/>
      <c r="U101" s="166"/>
      <c r="V101" s="166"/>
      <c r="W101" s="166"/>
      <c r="X101" s="166"/>
      <c r="Y101" s="14"/>
      <c r="Z101" s="372"/>
      <c r="AA101" s="284"/>
      <c r="AB101" s="164"/>
      <c r="AC101" s="284"/>
      <c r="AD101" s="164"/>
      <c r="AE101" s="164"/>
      <c r="AF101" s="284"/>
      <c r="AG101" s="164"/>
      <c r="AH101" s="164"/>
      <c r="AI101" s="164"/>
      <c r="AK101" s="33"/>
      <c r="AL101" s="8"/>
      <c r="AM101" s="96"/>
      <c r="AN101" s="118"/>
      <c r="AO101" s="152"/>
    </row>
    <row r="102" spans="1:41">
      <c r="A102" s="163"/>
      <c r="B102" s="14"/>
      <c r="C102" s="14"/>
      <c r="D102" s="14"/>
      <c r="E102" s="14"/>
      <c r="F102" s="164"/>
      <c r="G102" s="173"/>
      <c r="H102" s="173"/>
      <c r="I102" s="165"/>
      <c r="J102" s="165"/>
      <c r="K102" s="166"/>
      <c r="L102" s="166"/>
      <c r="M102" s="166"/>
      <c r="N102" s="166"/>
      <c r="O102" s="166"/>
      <c r="P102" s="166"/>
      <c r="Q102" s="166"/>
      <c r="R102" s="166"/>
      <c r="S102" s="166"/>
      <c r="T102" s="166"/>
      <c r="U102" s="166"/>
      <c r="V102" s="166"/>
      <c r="W102" s="166"/>
      <c r="X102" s="166"/>
      <c r="Y102" s="14"/>
      <c r="Z102" s="372"/>
      <c r="AA102" s="284"/>
      <c r="AB102" s="164"/>
      <c r="AC102" s="284"/>
      <c r="AD102" s="164"/>
      <c r="AE102" s="164"/>
      <c r="AF102" s="284"/>
      <c r="AG102" s="164"/>
      <c r="AH102" s="164"/>
      <c r="AI102" s="164"/>
      <c r="AK102" s="33"/>
      <c r="AL102" s="8"/>
      <c r="AM102" s="96"/>
      <c r="AN102" s="118"/>
      <c r="AO102" s="152"/>
    </row>
    <row r="103" spans="1:41">
      <c r="A103" s="163"/>
      <c r="B103" s="14"/>
      <c r="C103" s="14"/>
      <c r="D103" s="14"/>
      <c r="E103" s="14"/>
      <c r="F103" s="164"/>
      <c r="G103" s="173"/>
      <c r="H103" s="173"/>
      <c r="I103" s="165"/>
      <c r="J103" s="165"/>
      <c r="K103" s="166"/>
      <c r="L103" s="166"/>
      <c r="M103" s="166"/>
      <c r="N103" s="166"/>
      <c r="O103" s="166"/>
      <c r="P103" s="166"/>
      <c r="Q103" s="166"/>
      <c r="R103" s="166"/>
      <c r="S103" s="166"/>
      <c r="T103" s="166"/>
      <c r="U103" s="166"/>
      <c r="V103" s="166"/>
      <c r="W103" s="166"/>
      <c r="X103" s="166"/>
      <c r="Y103" s="14"/>
      <c r="Z103" s="372"/>
      <c r="AA103" s="284"/>
      <c r="AB103" s="164"/>
      <c r="AC103" s="284"/>
      <c r="AD103" s="164"/>
      <c r="AE103" s="164"/>
      <c r="AF103" s="284"/>
      <c r="AG103" s="164"/>
      <c r="AH103" s="164"/>
      <c r="AI103" s="164"/>
      <c r="AK103" s="33"/>
      <c r="AL103" s="8"/>
      <c r="AM103" s="96"/>
      <c r="AN103" s="118"/>
      <c r="AO103" s="152"/>
    </row>
    <row r="104" spans="1:41">
      <c r="A104" s="163"/>
      <c r="B104" s="14"/>
      <c r="C104" s="14"/>
      <c r="D104" s="14"/>
      <c r="E104" s="14"/>
      <c r="F104" s="164"/>
      <c r="G104" s="173"/>
      <c r="H104" s="173"/>
      <c r="I104" s="165"/>
      <c r="J104" s="165"/>
      <c r="K104" s="166"/>
      <c r="L104" s="166"/>
      <c r="M104" s="166"/>
      <c r="N104" s="166"/>
      <c r="O104" s="166"/>
      <c r="P104" s="166"/>
      <c r="Q104" s="166"/>
      <c r="R104" s="166"/>
      <c r="S104" s="166"/>
      <c r="T104" s="166"/>
      <c r="U104" s="166"/>
      <c r="V104" s="166"/>
      <c r="W104" s="166"/>
      <c r="X104" s="166"/>
      <c r="Y104" s="14"/>
      <c r="Z104" s="372"/>
      <c r="AA104" s="284"/>
      <c r="AB104" s="164"/>
      <c r="AC104" s="284"/>
      <c r="AD104" s="164"/>
      <c r="AE104" s="164"/>
      <c r="AF104" s="284"/>
      <c r="AG104" s="164"/>
      <c r="AH104" s="164"/>
      <c r="AI104" s="164"/>
      <c r="AK104" s="33"/>
      <c r="AL104" s="8"/>
      <c r="AM104" s="96"/>
      <c r="AN104" s="118"/>
      <c r="AO104" s="152"/>
    </row>
    <row r="105" spans="1:41">
      <c r="A105" s="163"/>
      <c r="B105" s="14"/>
      <c r="C105" s="14"/>
      <c r="D105" s="14"/>
      <c r="E105" s="14"/>
      <c r="F105" s="164"/>
      <c r="G105" s="173"/>
      <c r="H105" s="173"/>
      <c r="I105" s="165"/>
      <c r="J105" s="165"/>
      <c r="K105" s="166"/>
      <c r="L105" s="166"/>
      <c r="M105" s="166"/>
      <c r="N105" s="166"/>
      <c r="O105" s="166"/>
      <c r="P105" s="166"/>
      <c r="Q105" s="166"/>
      <c r="R105" s="166"/>
      <c r="S105" s="166"/>
      <c r="T105" s="166"/>
      <c r="U105" s="166"/>
      <c r="V105" s="166"/>
      <c r="W105" s="166"/>
      <c r="X105" s="166"/>
      <c r="Y105" s="14"/>
      <c r="Z105" s="372"/>
      <c r="AA105" s="284"/>
      <c r="AB105" s="164"/>
      <c r="AC105" s="284"/>
      <c r="AD105" s="164"/>
      <c r="AE105" s="164"/>
      <c r="AF105" s="284"/>
      <c r="AG105" s="164"/>
      <c r="AH105" s="164"/>
      <c r="AI105" s="164"/>
      <c r="AK105" s="33"/>
      <c r="AL105" s="8"/>
      <c r="AM105" s="96"/>
      <c r="AN105" s="118"/>
      <c r="AO105" s="152"/>
    </row>
    <row r="106" spans="1:41">
      <c r="A106" s="163"/>
      <c r="B106" s="14"/>
      <c r="C106" s="14"/>
      <c r="D106" s="14"/>
      <c r="E106" s="14"/>
      <c r="F106" s="164"/>
      <c r="G106" s="173"/>
      <c r="H106" s="173"/>
      <c r="I106" s="165"/>
      <c r="J106" s="165"/>
      <c r="K106" s="166"/>
      <c r="L106" s="166"/>
      <c r="M106" s="166"/>
      <c r="N106" s="166"/>
      <c r="O106" s="166"/>
      <c r="P106" s="166"/>
      <c r="Q106" s="166"/>
      <c r="R106" s="166"/>
      <c r="S106" s="166"/>
      <c r="T106" s="166"/>
      <c r="U106" s="166"/>
      <c r="V106" s="166"/>
      <c r="W106" s="166"/>
      <c r="X106" s="166"/>
      <c r="Y106" s="14"/>
      <c r="Z106" s="372"/>
      <c r="AA106" s="284"/>
      <c r="AB106" s="164"/>
      <c r="AC106" s="284"/>
      <c r="AD106" s="164"/>
      <c r="AE106" s="164"/>
      <c r="AF106" s="284"/>
      <c r="AG106" s="164"/>
      <c r="AH106" s="164"/>
      <c r="AI106" s="164"/>
      <c r="AK106" s="33"/>
      <c r="AL106" s="8"/>
      <c r="AM106" s="96"/>
      <c r="AN106" s="118"/>
      <c r="AO106" s="152"/>
    </row>
    <row r="107" spans="1:41" s="3" customFormat="1">
      <c r="A107" s="632" t="s">
        <v>0</v>
      </c>
      <c r="B107" s="632" t="s">
        <v>1</v>
      </c>
      <c r="C107" s="632"/>
      <c r="D107" s="632"/>
      <c r="E107" s="632"/>
      <c r="F107" s="632" t="s">
        <v>3</v>
      </c>
      <c r="G107" s="632" t="s">
        <v>4</v>
      </c>
      <c r="H107" s="637" t="s">
        <v>387</v>
      </c>
      <c r="I107" s="638"/>
      <c r="J107" s="638"/>
      <c r="K107" s="638"/>
      <c r="L107" s="638"/>
      <c r="M107" s="638"/>
      <c r="N107" s="638"/>
      <c r="O107" s="638"/>
      <c r="P107" s="638"/>
      <c r="Q107" s="609"/>
      <c r="R107" s="609"/>
      <c r="S107" s="609"/>
      <c r="T107" s="609"/>
      <c r="U107" s="609"/>
      <c r="V107" s="609"/>
      <c r="W107" s="609"/>
      <c r="X107" s="609"/>
      <c r="Y107" s="632" t="s">
        <v>11</v>
      </c>
      <c r="Z107" s="375"/>
      <c r="AA107" s="284"/>
      <c r="AB107" s="164"/>
      <c r="AC107" s="328" t="e">
        <f>G107-AA107</f>
        <v>#VALUE!</v>
      </c>
      <c r="AD107" s="311"/>
      <c r="AE107" s="311"/>
      <c r="AF107" s="284" t="e">
        <f t="shared" ref="AF107:AF136" si="56">H107+I107+J107+K107+L107+M107+N107+O107+P107</f>
        <v>#VALUE!</v>
      </c>
      <c r="AG107" s="164" t="e">
        <f t="shared" ref="AG107:AG136" si="57">AF107=G107</f>
        <v>#VALUE!</v>
      </c>
      <c r="AH107" s="311"/>
      <c r="AI107" s="311"/>
      <c r="AJ107" s="152"/>
      <c r="AM107" s="96" t="e">
        <f>#REF!+#REF!+#REF!+#REF!+#REF!+#REF!</f>
        <v>#REF!</v>
      </c>
      <c r="AN107" s="118" t="e">
        <f>H107+I107+J107+K107+L107+M107</f>
        <v>#VALUE!</v>
      </c>
      <c r="AO107" s="152" t="e">
        <f>G107=AN107</f>
        <v>#VALUE!</v>
      </c>
    </row>
    <row r="108" spans="1:41" s="3" customFormat="1">
      <c r="A108" s="633"/>
      <c r="B108" s="633"/>
      <c r="C108" s="633"/>
      <c r="D108" s="633"/>
      <c r="E108" s="633"/>
      <c r="F108" s="633"/>
      <c r="G108" s="633"/>
      <c r="H108" s="563" t="s">
        <v>5</v>
      </c>
      <c r="I108" s="563" t="s">
        <v>240</v>
      </c>
      <c r="J108" s="563" t="s">
        <v>6</v>
      </c>
      <c r="K108" s="563" t="s">
        <v>273</v>
      </c>
      <c r="L108" s="563" t="s">
        <v>9</v>
      </c>
      <c r="M108" s="564" t="s">
        <v>374</v>
      </c>
      <c r="N108" s="563" t="s">
        <v>272</v>
      </c>
      <c r="O108" s="564" t="s">
        <v>375</v>
      </c>
      <c r="P108" s="564" t="s">
        <v>376</v>
      </c>
      <c r="Q108" s="563"/>
      <c r="R108" s="563"/>
      <c r="S108" s="563"/>
      <c r="T108" s="563"/>
      <c r="U108" s="563"/>
      <c r="V108" s="563"/>
      <c r="W108" s="563"/>
      <c r="X108" s="563"/>
      <c r="Y108" s="633"/>
      <c r="Z108" s="375"/>
      <c r="AA108" s="284"/>
      <c r="AB108" s="164"/>
      <c r="AC108" s="328">
        <f>G108-AA108</f>
        <v>0</v>
      </c>
      <c r="AD108" s="311"/>
      <c r="AE108" s="311"/>
      <c r="AF108" s="284" t="e">
        <f t="shared" si="56"/>
        <v>#VALUE!</v>
      </c>
      <c r="AG108" s="164" t="e">
        <f t="shared" si="57"/>
        <v>#VALUE!</v>
      </c>
      <c r="AH108" s="311"/>
      <c r="AI108" s="311"/>
      <c r="AJ108" s="152"/>
      <c r="AM108" s="96" t="e">
        <f>#REF!+#REF!+#REF!+#REF!+#REF!+M108</f>
        <v>#REF!</v>
      </c>
      <c r="AN108" s="118" t="e">
        <f>H108+I108+J108+K108+L108+#REF!</f>
        <v>#VALUE!</v>
      </c>
      <c r="AO108" s="152" t="e">
        <f>G108=AN108</f>
        <v>#VALUE!</v>
      </c>
    </row>
    <row r="109" spans="1:41">
      <c r="A109" s="142"/>
      <c r="B109" s="143"/>
      <c r="C109" s="144"/>
      <c r="D109" s="144"/>
      <c r="E109" s="145"/>
      <c r="F109" s="146"/>
      <c r="G109" s="146"/>
      <c r="H109" s="562" t="s">
        <v>237</v>
      </c>
      <c r="I109" s="562" t="s">
        <v>237</v>
      </c>
      <c r="J109" s="562" t="s">
        <v>237</v>
      </c>
      <c r="K109" s="562" t="s">
        <v>237</v>
      </c>
      <c r="L109" s="562" t="s">
        <v>237</v>
      </c>
      <c r="M109" s="562" t="s">
        <v>237</v>
      </c>
      <c r="N109" s="562" t="s">
        <v>237</v>
      </c>
      <c r="O109" s="562" t="s">
        <v>237</v>
      </c>
      <c r="P109" s="562" t="s">
        <v>237</v>
      </c>
      <c r="Q109" s="562"/>
      <c r="R109" s="562"/>
      <c r="S109" s="562"/>
      <c r="T109" s="562"/>
      <c r="U109" s="562"/>
      <c r="V109" s="562"/>
      <c r="W109" s="562"/>
      <c r="X109" s="562"/>
      <c r="Y109" s="146"/>
      <c r="Z109" s="376"/>
      <c r="AA109" s="284"/>
      <c r="AB109" s="164"/>
      <c r="AC109" s="328">
        <f>G109-AA109</f>
        <v>0</v>
      </c>
      <c r="AD109" s="278"/>
      <c r="AE109" s="278"/>
      <c r="AF109" s="284" t="e">
        <f t="shared" si="56"/>
        <v>#VALUE!</v>
      </c>
      <c r="AG109" s="164" t="e">
        <f t="shared" si="57"/>
        <v>#VALUE!</v>
      </c>
      <c r="AH109" s="278"/>
      <c r="AI109" s="278"/>
      <c r="AM109" s="96" t="e">
        <f>#REF!+#REF!+#REF!+#REF!+#REF!+#REF!</f>
        <v>#REF!</v>
      </c>
      <c r="AN109" s="118" t="e">
        <f>H109+I109+J109+K109+L109+M109</f>
        <v>#VALUE!</v>
      </c>
      <c r="AO109" s="152" t="e">
        <f>G109=AN109</f>
        <v>#VALUE!</v>
      </c>
    </row>
    <row r="110" spans="1:41">
      <c r="A110" s="147"/>
      <c r="B110" s="148"/>
      <c r="C110" s="149"/>
      <c r="D110" s="149"/>
      <c r="E110" s="150"/>
      <c r="F110" s="151"/>
      <c r="G110" s="151"/>
      <c r="H110" s="151"/>
      <c r="I110" s="151"/>
      <c r="J110" s="151"/>
      <c r="K110" s="151"/>
      <c r="L110" s="151"/>
      <c r="M110" s="151"/>
      <c r="N110" s="151"/>
      <c r="O110" s="151"/>
      <c r="P110" s="151"/>
      <c r="Q110" s="151"/>
      <c r="R110" s="151"/>
      <c r="S110" s="151"/>
      <c r="T110" s="151"/>
      <c r="U110" s="151"/>
      <c r="V110" s="151"/>
      <c r="W110" s="151"/>
      <c r="X110" s="151"/>
      <c r="Y110" s="151"/>
      <c r="Z110" s="376"/>
      <c r="AA110" s="284">
        <f>H110+I110+J110+K110+L110+M110+N110+O110+P110</f>
        <v>0</v>
      </c>
      <c r="AB110" s="164" t="b">
        <f>AA110=G110</f>
        <v>1</v>
      </c>
      <c r="AC110" s="284">
        <f>G110-AA110</f>
        <v>0</v>
      </c>
      <c r="AD110" s="278"/>
      <c r="AE110" s="278"/>
      <c r="AF110" s="284">
        <f t="shared" si="56"/>
        <v>0</v>
      </c>
      <c r="AG110" s="164" t="b">
        <f t="shared" si="57"/>
        <v>1</v>
      </c>
      <c r="AH110" s="278"/>
      <c r="AI110" s="278"/>
      <c r="AL110" s="42" t="b">
        <f>G110=AK110</f>
        <v>1</v>
      </c>
      <c r="AM110" s="96" t="e">
        <f>#REF!+#REF!+#REF!+#REF!+#REF!+#REF!</f>
        <v>#REF!</v>
      </c>
      <c r="AN110" s="118">
        <f>H110+I110+J110+K110+L110+M110</f>
        <v>0</v>
      </c>
      <c r="AO110" s="152" t="b">
        <f>G110=AN110</f>
        <v>1</v>
      </c>
    </row>
    <row r="111" spans="1:41" s="117" customFormat="1">
      <c r="A111" s="115"/>
      <c r="B111" s="108" t="s">
        <v>22</v>
      </c>
      <c r="C111" s="630" t="s">
        <v>68</v>
      </c>
      <c r="D111" s="651"/>
      <c r="E111" s="652"/>
      <c r="F111" s="109" t="s">
        <v>141</v>
      </c>
      <c r="G111" s="116">
        <f>G112+G116+G121+G125+G130+G132</f>
        <v>297000000</v>
      </c>
      <c r="H111" s="116">
        <f t="shared" ref="H111:Y111" si="58">H112+H116+H121+H125+H130+H132</f>
        <v>22500000</v>
      </c>
      <c r="I111" s="116">
        <f>I112+I116+I121+I125+I130+I132</f>
        <v>0</v>
      </c>
      <c r="J111" s="116">
        <f>J112+J116+J121+J125+J130+J132</f>
        <v>274500000</v>
      </c>
      <c r="K111" s="116">
        <f t="shared" si="58"/>
        <v>0</v>
      </c>
      <c r="L111" s="116">
        <f t="shared" si="58"/>
        <v>0</v>
      </c>
      <c r="M111" s="116">
        <f t="shared" si="58"/>
        <v>0</v>
      </c>
      <c r="N111" s="116">
        <f t="shared" si="58"/>
        <v>0</v>
      </c>
      <c r="O111" s="116">
        <f t="shared" si="58"/>
        <v>0</v>
      </c>
      <c r="P111" s="116">
        <f t="shared" si="58"/>
        <v>0</v>
      </c>
      <c r="Q111" s="116"/>
      <c r="R111" s="116"/>
      <c r="S111" s="116"/>
      <c r="T111" s="116"/>
      <c r="U111" s="116"/>
      <c r="V111" s="116"/>
      <c r="W111" s="116"/>
      <c r="X111" s="116"/>
      <c r="Y111" s="116">
        <f t="shared" si="58"/>
        <v>0</v>
      </c>
      <c r="Z111" s="373"/>
      <c r="AA111" s="284">
        <f>H111+I111+J111+K111+L111+M111+N111+O111+P111</f>
        <v>297000000</v>
      </c>
      <c r="AB111" s="164" t="b">
        <f>AA111=G111</f>
        <v>1</v>
      </c>
      <c r="AC111" s="284">
        <f>G111-AA111</f>
        <v>0</v>
      </c>
      <c r="AD111" s="221"/>
      <c r="AE111" s="221"/>
      <c r="AF111" s="284">
        <f t="shared" si="56"/>
        <v>297000000</v>
      </c>
      <c r="AG111" s="164" t="b">
        <f t="shared" si="57"/>
        <v>1</v>
      </c>
      <c r="AH111" s="221"/>
      <c r="AI111" s="221"/>
      <c r="AJ111" s="236"/>
      <c r="AK111" s="118">
        <f>SUM(I111:M111)</f>
        <v>274500000</v>
      </c>
      <c r="AL111" s="110" t="b">
        <f>G111=AK111</f>
        <v>0</v>
      </c>
      <c r="AM111" s="96" t="e">
        <f>#REF!+#REF!+#REF!+#REF!+#REF!+#REF!</f>
        <v>#REF!</v>
      </c>
      <c r="AN111" s="118">
        <f>H111+I111+J111+K111+L111+M111</f>
        <v>297000000</v>
      </c>
      <c r="AO111" s="152" t="b">
        <f>G111=AN111</f>
        <v>1</v>
      </c>
    </row>
    <row r="112" spans="1:41" s="152" customFormat="1">
      <c r="A112" s="352"/>
      <c r="B112" s="353"/>
      <c r="C112" s="20"/>
      <c r="D112" s="645" t="s">
        <v>279</v>
      </c>
      <c r="E112" s="646"/>
      <c r="F112" s="81" t="s">
        <v>285</v>
      </c>
      <c r="G112" s="431">
        <f>SUM(G113:G115)</f>
        <v>29500000</v>
      </c>
      <c r="H112" s="431">
        <f t="shared" ref="H112:J112" si="59">SUM(H113:H115)</f>
        <v>15000000</v>
      </c>
      <c r="I112" s="431">
        <f t="shared" si="59"/>
        <v>0</v>
      </c>
      <c r="J112" s="431">
        <f t="shared" si="59"/>
        <v>14500000</v>
      </c>
      <c r="K112" s="24">
        <f t="shared" ref="K112:P112" si="60">K114</f>
        <v>0</v>
      </c>
      <c r="L112" s="24">
        <f t="shared" si="60"/>
        <v>0</v>
      </c>
      <c r="M112" s="24">
        <f t="shared" si="60"/>
        <v>0</v>
      </c>
      <c r="N112" s="24">
        <f t="shared" si="60"/>
        <v>0</v>
      </c>
      <c r="O112" s="24">
        <f t="shared" si="60"/>
        <v>0</v>
      </c>
      <c r="P112" s="24">
        <f t="shared" si="60"/>
        <v>0</v>
      </c>
      <c r="Q112" s="24"/>
      <c r="R112" s="24"/>
      <c r="S112" s="24"/>
      <c r="T112" s="24"/>
      <c r="U112" s="24"/>
      <c r="V112" s="24"/>
      <c r="W112" s="24"/>
      <c r="X112" s="24"/>
      <c r="Y112" s="23"/>
      <c r="Z112" s="373"/>
      <c r="AA112" s="284"/>
      <c r="AB112" s="164"/>
      <c r="AC112" s="284"/>
      <c r="AD112" s="221"/>
      <c r="AE112" s="221"/>
      <c r="AF112" s="284">
        <f t="shared" si="56"/>
        <v>29500000</v>
      </c>
      <c r="AG112" s="164" t="b">
        <f t="shared" si="57"/>
        <v>1</v>
      </c>
      <c r="AH112" s="221"/>
      <c r="AI112" s="221"/>
      <c r="AJ112" s="236"/>
      <c r="AK112" s="336"/>
      <c r="AL112" s="25"/>
      <c r="AM112" s="335"/>
      <c r="AN112" s="336"/>
    </row>
    <row r="113" spans="1:41" s="152" customFormat="1">
      <c r="A113" s="352"/>
      <c r="B113" s="353"/>
      <c r="C113" s="20"/>
      <c r="D113" s="351"/>
      <c r="E113" s="567" t="s">
        <v>278</v>
      </c>
      <c r="F113" s="81" t="s">
        <v>277</v>
      </c>
      <c r="G113" s="431">
        <v>10000000</v>
      </c>
      <c r="H113" s="24"/>
      <c r="I113" s="455"/>
      <c r="J113" s="455">
        <f>G113-H113-I113</f>
        <v>10000000</v>
      </c>
      <c r="K113" s="455"/>
      <c r="L113" s="455"/>
      <c r="M113" s="455"/>
      <c r="N113" s="455"/>
      <c r="O113" s="455"/>
      <c r="P113" s="455"/>
      <c r="Q113" s="455"/>
      <c r="R113" s="455"/>
      <c r="S113" s="455"/>
      <c r="T113" s="455"/>
      <c r="U113" s="455"/>
      <c r="V113" s="455"/>
      <c r="W113" s="455"/>
      <c r="X113" s="455"/>
      <c r="Y113" s="23"/>
      <c r="Z113" s="373"/>
      <c r="AA113" s="284"/>
      <c r="AB113" s="164"/>
      <c r="AC113" s="284"/>
      <c r="AD113" s="221"/>
      <c r="AE113" s="221"/>
      <c r="AF113" s="284">
        <f t="shared" si="56"/>
        <v>10000000</v>
      </c>
      <c r="AG113" s="164" t="b">
        <f t="shared" si="57"/>
        <v>1</v>
      </c>
      <c r="AH113" s="221"/>
      <c r="AI113" s="221"/>
      <c r="AJ113" s="236"/>
      <c r="AK113" s="336"/>
      <c r="AL113" s="25"/>
      <c r="AM113" s="335"/>
      <c r="AN113" s="336"/>
    </row>
    <row r="114" spans="1:41" s="359" customFormat="1">
      <c r="A114" s="354"/>
      <c r="B114" s="355"/>
      <c r="C114" s="187"/>
      <c r="D114" s="356"/>
      <c r="E114" s="88" t="s">
        <v>281</v>
      </c>
      <c r="F114" s="71" t="s">
        <v>280</v>
      </c>
      <c r="G114" s="52">
        <v>4500000</v>
      </c>
      <c r="H114" s="52"/>
      <c r="I114" s="455"/>
      <c r="J114" s="455">
        <f>G114-H114-I114</f>
        <v>4500000</v>
      </c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1"/>
      <c r="Z114" s="372"/>
      <c r="AA114" s="357"/>
      <c r="AB114" s="200"/>
      <c r="AC114" s="357"/>
      <c r="AD114" s="200"/>
      <c r="AE114" s="200"/>
      <c r="AF114" s="284">
        <f t="shared" si="56"/>
        <v>4500000</v>
      </c>
      <c r="AG114" s="164" t="b">
        <f t="shared" si="57"/>
        <v>1</v>
      </c>
      <c r="AH114" s="200"/>
      <c r="AI114" s="200"/>
      <c r="AJ114" s="358"/>
      <c r="AK114" s="64"/>
      <c r="AL114" s="54"/>
      <c r="AM114" s="335"/>
      <c r="AN114" s="64"/>
    </row>
    <row r="115" spans="1:41" s="80" customFormat="1">
      <c r="A115" s="337"/>
      <c r="B115" s="338"/>
      <c r="C115" s="339"/>
      <c r="E115" s="344" t="s">
        <v>283</v>
      </c>
      <c r="F115" s="81" t="s">
        <v>282</v>
      </c>
      <c r="G115" s="87">
        <v>15000000</v>
      </c>
      <c r="H115" s="87">
        <v>15000000</v>
      </c>
      <c r="I115" s="455"/>
      <c r="J115" s="455">
        <f>G115-H115-I115</f>
        <v>0</v>
      </c>
      <c r="K115" s="87">
        <f t="shared" ref="K115:Y115" si="61">SUM(K116:K124)</f>
        <v>0</v>
      </c>
      <c r="L115" s="87">
        <f t="shared" si="61"/>
        <v>0</v>
      </c>
      <c r="M115" s="87">
        <f t="shared" si="61"/>
        <v>0</v>
      </c>
      <c r="N115" s="87">
        <f t="shared" si="61"/>
        <v>0</v>
      </c>
      <c r="O115" s="87">
        <f t="shared" si="61"/>
        <v>0</v>
      </c>
      <c r="P115" s="87">
        <f t="shared" si="61"/>
        <v>0</v>
      </c>
      <c r="Q115" s="87"/>
      <c r="R115" s="87"/>
      <c r="S115" s="87"/>
      <c r="T115" s="87"/>
      <c r="U115" s="87"/>
      <c r="V115" s="87"/>
      <c r="W115" s="87"/>
      <c r="X115" s="87"/>
      <c r="Y115" s="87">
        <f t="shared" si="61"/>
        <v>0</v>
      </c>
      <c r="Z115" s="372"/>
      <c r="AA115" s="284">
        <f>H115+I115+J115+K115+L115+M115+N115+O115+P115</f>
        <v>15000000</v>
      </c>
      <c r="AB115" s="164" t="b">
        <f>AA115=G115</f>
        <v>1</v>
      </c>
      <c r="AC115" s="284">
        <f>G115-AA115</f>
        <v>0</v>
      </c>
      <c r="AD115" s="164"/>
      <c r="AE115" s="164"/>
      <c r="AF115" s="284">
        <f t="shared" si="56"/>
        <v>15000000</v>
      </c>
      <c r="AG115" s="164" t="b">
        <f t="shared" si="57"/>
        <v>1</v>
      </c>
      <c r="AH115" s="164"/>
      <c r="AI115" s="164"/>
      <c r="AK115" s="341">
        <f>SUM(I115:M115)</f>
        <v>0</v>
      </c>
      <c r="AL115" s="59" t="b">
        <f>G115=AK115</f>
        <v>0</v>
      </c>
      <c r="AM115" s="335" t="e">
        <f>#REF!+#REF!+#REF!+#REF!+#REF!+#REF!</f>
        <v>#REF!</v>
      </c>
      <c r="AN115" s="336">
        <f>H115+I115+J115+K115+L115+M115</f>
        <v>15000000</v>
      </c>
      <c r="AO115" s="152" t="b">
        <f>G115=AN115</f>
        <v>1</v>
      </c>
    </row>
    <row r="116" spans="1:41" s="153" customFormat="1">
      <c r="A116" s="572"/>
      <c r="B116" s="333"/>
      <c r="C116" s="347"/>
      <c r="D116" s="676" t="s">
        <v>287</v>
      </c>
      <c r="E116" s="677"/>
      <c r="F116" s="71" t="s">
        <v>284</v>
      </c>
      <c r="G116" s="69">
        <f>SUM(G117:G120)</f>
        <v>67500000</v>
      </c>
      <c r="H116" s="69">
        <f t="shared" ref="H116:J116" si="62">SUM(H117:H120)</f>
        <v>7500000</v>
      </c>
      <c r="I116" s="69">
        <f t="shared" si="62"/>
        <v>0</v>
      </c>
      <c r="J116" s="69">
        <f t="shared" si="62"/>
        <v>60000000</v>
      </c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  <c r="V116" s="70"/>
      <c r="W116" s="70"/>
      <c r="X116" s="70"/>
      <c r="Y116" s="71"/>
      <c r="Z116" s="374"/>
      <c r="AA116" s="284">
        <f>H116+I116+J116+K116+L116+M116+N116+O116+P116</f>
        <v>67500000</v>
      </c>
      <c r="AB116" s="164" t="b">
        <f>AA116=G116</f>
        <v>1</v>
      </c>
      <c r="AC116" s="284">
        <f>G116-AA116</f>
        <v>0</v>
      </c>
      <c r="AD116" s="232"/>
      <c r="AE116" s="232"/>
      <c r="AF116" s="284">
        <f t="shared" si="56"/>
        <v>67500000</v>
      </c>
      <c r="AG116" s="164" t="b">
        <f t="shared" si="57"/>
        <v>1</v>
      </c>
      <c r="AH116" s="232"/>
      <c r="AI116" s="232"/>
      <c r="AK116" s="335">
        <f>SUM(I116:M116)</f>
        <v>60000000</v>
      </c>
      <c r="AL116" s="72" t="b">
        <f>G116=AK116</f>
        <v>0</v>
      </c>
      <c r="AM116" s="335" t="e">
        <f>#REF!+#REF!+#REF!+#REF!+#REF!+#REF!</f>
        <v>#REF!</v>
      </c>
      <c r="AN116" s="336">
        <f>H116+I116+J116+K116+L116+M116</f>
        <v>67500000</v>
      </c>
      <c r="AO116" s="152" t="b">
        <f>G116=AN116</f>
        <v>1</v>
      </c>
    </row>
    <row r="117" spans="1:41" s="153" customFormat="1">
      <c r="A117" s="572"/>
      <c r="B117" s="333"/>
      <c r="C117" s="334"/>
      <c r="D117" s="334"/>
      <c r="E117" s="88" t="s">
        <v>288</v>
      </c>
      <c r="F117" s="71" t="s">
        <v>286</v>
      </c>
      <c r="G117" s="69">
        <v>30000000</v>
      </c>
      <c r="H117" s="69"/>
      <c r="I117" s="70"/>
      <c r="J117" s="70">
        <f>G117-H117-I117</f>
        <v>30000000</v>
      </c>
      <c r="K117" s="70"/>
      <c r="L117" s="70"/>
      <c r="M117" s="70"/>
      <c r="N117" s="70"/>
      <c r="O117" s="70"/>
      <c r="P117" s="70"/>
      <c r="Q117" s="70"/>
      <c r="R117" s="70"/>
      <c r="S117" s="70"/>
      <c r="T117" s="70"/>
      <c r="U117" s="70"/>
      <c r="V117" s="70"/>
      <c r="W117" s="70"/>
      <c r="X117" s="70"/>
      <c r="Y117" s="71"/>
      <c r="Z117" s="374"/>
      <c r="AA117" s="284"/>
      <c r="AB117" s="164"/>
      <c r="AC117" s="284"/>
      <c r="AD117" s="232"/>
      <c r="AE117" s="232"/>
      <c r="AF117" s="284">
        <f t="shared" si="56"/>
        <v>30000000</v>
      </c>
      <c r="AG117" s="164" t="b">
        <f t="shared" si="57"/>
        <v>1</v>
      </c>
      <c r="AH117" s="232"/>
      <c r="AI117" s="232"/>
      <c r="AK117" s="335"/>
      <c r="AL117" s="72"/>
      <c r="AM117" s="335"/>
      <c r="AN117" s="336"/>
      <c r="AO117" s="152"/>
    </row>
    <row r="118" spans="1:41" s="153" customFormat="1">
      <c r="A118" s="572"/>
      <c r="B118" s="333"/>
      <c r="C118" s="334"/>
      <c r="D118" s="334"/>
      <c r="E118" s="88" t="s">
        <v>70</v>
      </c>
      <c r="F118" s="71" t="s">
        <v>71</v>
      </c>
      <c r="G118" s="69">
        <v>22500000</v>
      </c>
      <c r="H118" s="69"/>
      <c r="I118" s="70"/>
      <c r="J118" s="70">
        <f>G118-H118-I118</f>
        <v>22500000</v>
      </c>
      <c r="K118" s="70"/>
      <c r="L118" s="70"/>
      <c r="M118" s="70"/>
      <c r="N118" s="70"/>
      <c r="O118" s="70"/>
      <c r="P118" s="70"/>
      <c r="Q118" s="70"/>
      <c r="R118" s="70"/>
      <c r="S118" s="70"/>
      <c r="T118" s="70"/>
      <c r="U118" s="70"/>
      <c r="V118" s="70"/>
      <c r="W118" s="70"/>
      <c r="X118" s="70"/>
      <c r="Y118" s="71"/>
      <c r="Z118" s="374"/>
      <c r="AA118" s="284"/>
      <c r="AB118" s="164"/>
      <c r="AC118" s="284"/>
      <c r="AD118" s="232"/>
      <c r="AE118" s="232"/>
      <c r="AF118" s="284">
        <f t="shared" si="56"/>
        <v>22500000</v>
      </c>
      <c r="AG118" s="164" t="b">
        <f t="shared" si="57"/>
        <v>1</v>
      </c>
      <c r="AH118" s="232"/>
      <c r="AI118" s="232"/>
      <c r="AK118" s="335"/>
      <c r="AL118" s="72"/>
      <c r="AM118" s="335"/>
      <c r="AN118" s="336"/>
      <c r="AO118" s="152"/>
    </row>
    <row r="119" spans="1:41" s="153" customFormat="1">
      <c r="A119" s="572"/>
      <c r="B119" s="333"/>
      <c r="C119" s="334"/>
      <c r="D119" s="334"/>
      <c r="E119" s="88" t="s">
        <v>289</v>
      </c>
      <c r="F119" s="71" t="s">
        <v>250</v>
      </c>
      <c r="G119" s="69">
        <v>7500000</v>
      </c>
      <c r="H119" s="69"/>
      <c r="I119" s="70"/>
      <c r="J119" s="70">
        <f>G119-H119-I119</f>
        <v>7500000</v>
      </c>
      <c r="K119" s="70"/>
      <c r="L119" s="70"/>
      <c r="M119" s="70"/>
      <c r="N119" s="70"/>
      <c r="O119" s="70"/>
      <c r="P119" s="70"/>
      <c r="Q119" s="70"/>
      <c r="R119" s="70"/>
      <c r="S119" s="70"/>
      <c r="T119" s="70"/>
      <c r="U119" s="70"/>
      <c r="V119" s="70"/>
      <c r="W119" s="70"/>
      <c r="X119" s="70"/>
      <c r="Y119" s="71"/>
      <c r="Z119" s="374"/>
      <c r="AA119" s="284">
        <f>H119+I119+J119+K119+L119+M119+N119+O119+P119</f>
        <v>7500000</v>
      </c>
      <c r="AB119" s="164" t="b">
        <f>AA119=G119</f>
        <v>1</v>
      </c>
      <c r="AC119" s="284">
        <f>G119-AA119</f>
        <v>0</v>
      </c>
      <c r="AD119" s="232"/>
      <c r="AE119" s="232"/>
      <c r="AF119" s="284">
        <f t="shared" si="56"/>
        <v>7500000</v>
      </c>
      <c r="AG119" s="164" t="b">
        <f t="shared" si="57"/>
        <v>1</v>
      </c>
      <c r="AH119" s="232"/>
      <c r="AI119" s="232"/>
      <c r="AK119" s="335">
        <f>SUM(I119:M119)</f>
        <v>7500000</v>
      </c>
      <c r="AL119" s="72" t="b">
        <f>G119=AK119</f>
        <v>1</v>
      </c>
      <c r="AM119" s="335" t="e">
        <f>#REF!+#REF!+#REF!+#REF!+#REF!+#REF!</f>
        <v>#REF!</v>
      </c>
      <c r="AN119" s="336">
        <f>H119+I119+J119+K119+L119+M119</f>
        <v>7500000</v>
      </c>
      <c r="AO119" s="152" t="b">
        <f>G119=AN119</f>
        <v>1</v>
      </c>
    </row>
    <row r="120" spans="1:41" s="153" customFormat="1" ht="30">
      <c r="A120" s="572"/>
      <c r="B120" s="333"/>
      <c r="C120" s="334"/>
      <c r="D120" s="334"/>
      <c r="E120" s="88" t="s">
        <v>290</v>
      </c>
      <c r="F120" s="71" t="s">
        <v>291</v>
      </c>
      <c r="G120" s="69">
        <v>7500000</v>
      </c>
      <c r="H120" s="69">
        <v>7500000</v>
      </c>
      <c r="I120" s="70">
        <f t="shared" ref="I120" si="63">G120-H120</f>
        <v>0</v>
      </c>
      <c r="J120" s="70">
        <f>G120-H120-I120</f>
        <v>0</v>
      </c>
      <c r="K120" s="70"/>
      <c r="L120" s="70"/>
      <c r="M120" s="70"/>
      <c r="N120" s="70"/>
      <c r="O120" s="70"/>
      <c r="P120" s="70"/>
      <c r="Q120" s="70"/>
      <c r="R120" s="70"/>
      <c r="S120" s="70"/>
      <c r="T120" s="70"/>
      <c r="U120" s="70"/>
      <c r="V120" s="70"/>
      <c r="W120" s="70"/>
      <c r="X120" s="70"/>
      <c r="Y120" s="71"/>
      <c r="Z120" s="374"/>
      <c r="AA120" s="284"/>
      <c r="AB120" s="164"/>
      <c r="AC120" s="284"/>
      <c r="AD120" s="232"/>
      <c r="AE120" s="232"/>
      <c r="AF120" s="284">
        <f t="shared" si="56"/>
        <v>7500000</v>
      </c>
      <c r="AG120" s="164" t="b">
        <f t="shared" si="57"/>
        <v>1</v>
      </c>
      <c r="AH120" s="232"/>
      <c r="AI120" s="232"/>
      <c r="AK120" s="335"/>
      <c r="AL120" s="72"/>
      <c r="AM120" s="335"/>
      <c r="AN120" s="336"/>
      <c r="AO120" s="152"/>
    </row>
    <row r="121" spans="1:41" s="153" customFormat="1">
      <c r="A121" s="572"/>
      <c r="B121" s="333"/>
      <c r="C121" s="334"/>
      <c r="D121" s="676" t="s">
        <v>292</v>
      </c>
      <c r="E121" s="677"/>
      <c r="F121" s="71" t="s">
        <v>293</v>
      </c>
      <c r="G121" s="69">
        <f>SUM(G122:G124)</f>
        <v>85000000</v>
      </c>
      <c r="H121" s="69">
        <f t="shared" ref="H121:J121" si="64">SUM(H122:H124)</f>
        <v>0</v>
      </c>
      <c r="I121" s="69">
        <f t="shared" si="64"/>
        <v>0</v>
      </c>
      <c r="J121" s="69">
        <f t="shared" si="64"/>
        <v>85000000</v>
      </c>
      <c r="K121" s="70"/>
      <c r="L121" s="70"/>
      <c r="M121" s="70"/>
      <c r="N121" s="70"/>
      <c r="O121" s="70"/>
      <c r="P121" s="70"/>
      <c r="Q121" s="70"/>
      <c r="R121" s="70"/>
      <c r="S121" s="70"/>
      <c r="T121" s="70"/>
      <c r="U121" s="70"/>
      <c r="V121" s="70"/>
      <c r="W121" s="70"/>
      <c r="X121" s="70"/>
      <c r="Y121" s="71"/>
      <c r="Z121" s="374"/>
      <c r="AA121" s="284">
        <f>H121+I121+J121+K121+L121+M121+N121+O121+P121</f>
        <v>85000000</v>
      </c>
      <c r="AB121" s="164" t="b">
        <f>AA121=G121</f>
        <v>1</v>
      </c>
      <c r="AC121" s="284">
        <f>G121-AA121</f>
        <v>0</v>
      </c>
      <c r="AD121" s="232"/>
      <c r="AE121" s="232"/>
      <c r="AF121" s="284">
        <f t="shared" si="56"/>
        <v>85000000</v>
      </c>
      <c r="AG121" s="164" t="b">
        <f t="shared" si="57"/>
        <v>1</v>
      </c>
      <c r="AH121" s="232"/>
      <c r="AI121" s="232"/>
      <c r="AK121" s="335">
        <f>SUM(I121:M121)</f>
        <v>85000000</v>
      </c>
      <c r="AL121" s="72" t="b">
        <f>G121=AK121</f>
        <v>1</v>
      </c>
      <c r="AM121" s="335" t="e">
        <f>#REF!+#REF!+#REF!+#REF!+#REF!+#REF!</f>
        <v>#REF!</v>
      </c>
      <c r="AN121" s="336">
        <f>H121+I121+J121+K121+L121+M121</f>
        <v>85000000</v>
      </c>
      <c r="AO121" s="152" t="b">
        <f>G121=AN121</f>
        <v>1</v>
      </c>
    </row>
    <row r="122" spans="1:41" s="153" customFormat="1">
      <c r="A122" s="572"/>
      <c r="B122" s="333"/>
      <c r="C122" s="334"/>
      <c r="D122" s="334"/>
      <c r="E122" s="88" t="s">
        <v>72</v>
      </c>
      <c r="F122" s="71" t="s">
        <v>294</v>
      </c>
      <c r="G122" s="69">
        <v>55000000</v>
      </c>
      <c r="H122" s="69"/>
      <c r="I122" s="70"/>
      <c r="J122" s="70">
        <f>G122-H122-I122</f>
        <v>55000000</v>
      </c>
      <c r="K122" s="70"/>
      <c r="L122" s="70"/>
      <c r="M122" s="70"/>
      <c r="N122" s="70"/>
      <c r="O122" s="70"/>
      <c r="P122" s="70"/>
      <c r="Q122" s="70"/>
      <c r="R122" s="70"/>
      <c r="S122" s="70"/>
      <c r="T122" s="70"/>
      <c r="U122" s="70"/>
      <c r="V122" s="70"/>
      <c r="W122" s="70"/>
      <c r="X122" s="70"/>
      <c r="Y122" s="71"/>
      <c r="Z122" s="374"/>
      <c r="AA122" s="284"/>
      <c r="AB122" s="164"/>
      <c r="AC122" s="284"/>
      <c r="AD122" s="232"/>
      <c r="AE122" s="232"/>
      <c r="AF122" s="284">
        <f t="shared" si="56"/>
        <v>55000000</v>
      </c>
      <c r="AG122" s="164" t="b">
        <f t="shared" si="57"/>
        <v>1</v>
      </c>
      <c r="AH122" s="232"/>
      <c r="AI122" s="232"/>
      <c r="AK122" s="335"/>
      <c r="AL122" s="72"/>
      <c r="AM122" s="335"/>
      <c r="AN122" s="336"/>
      <c r="AO122" s="152"/>
    </row>
    <row r="123" spans="1:41" s="153" customFormat="1">
      <c r="A123" s="572"/>
      <c r="B123" s="333"/>
      <c r="C123" s="334"/>
      <c r="D123" s="334"/>
      <c r="E123" s="88" t="s">
        <v>73</v>
      </c>
      <c r="F123" s="153" t="s">
        <v>74</v>
      </c>
      <c r="G123" s="69">
        <v>15000000</v>
      </c>
      <c r="H123" s="69"/>
      <c r="I123" s="70"/>
      <c r="J123" s="70">
        <f>G123-H123-I123</f>
        <v>15000000</v>
      </c>
      <c r="K123" s="70"/>
      <c r="L123" s="70"/>
      <c r="M123" s="70"/>
      <c r="N123" s="70"/>
      <c r="O123" s="70"/>
      <c r="P123" s="70"/>
      <c r="Q123" s="70"/>
      <c r="R123" s="70"/>
      <c r="S123" s="70"/>
      <c r="T123" s="70"/>
      <c r="U123" s="70"/>
      <c r="V123" s="70"/>
      <c r="W123" s="70"/>
      <c r="X123" s="70"/>
      <c r="Y123" s="71"/>
      <c r="Z123" s="374"/>
      <c r="AA123" s="284">
        <f>H123+I123+J123+K123+L123+M123+N123+O123+P123</f>
        <v>15000000</v>
      </c>
      <c r="AB123" s="164" t="b">
        <f>AA123=G123</f>
        <v>1</v>
      </c>
      <c r="AC123" s="284">
        <f>G123-AA123</f>
        <v>0</v>
      </c>
      <c r="AD123" s="232"/>
      <c r="AE123" s="232"/>
      <c r="AF123" s="284">
        <f t="shared" si="56"/>
        <v>15000000</v>
      </c>
      <c r="AG123" s="164" t="b">
        <f t="shared" si="57"/>
        <v>1</v>
      </c>
      <c r="AH123" s="232"/>
      <c r="AI123" s="232"/>
      <c r="AK123" s="335">
        <f>SUM(I123:M123)</f>
        <v>15000000</v>
      </c>
      <c r="AL123" s="72" t="b">
        <f>G123=AK123</f>
        <v>1</v>
      </c>
      <c r="AM123" s="335" t="e">
        <f>#REF!+#REF!+#REF!+#REF!+#REF!+#REF!</f>
        <v>#REF!</v>
      </c>
      <c r="AN123" s="336">
        <f>H123+I123+J123+K123+L123+M123</f>
        <v>15000000</v>
      </c>
      <c r="AO123" s="152" t="b">
        <f>G123=AN123</f>
        <v>1</v>
      </c>
    </row>
    <row r="124" spans="1:41" s="153" customFormat="1" ht="30">
      <c r="A124" s="572"/>
      <c r="B124" s="333"/>
      <c r="C124" s="334"/>
      <c r="D124" s="334"/>
      <c r="E124" s="88" t="s">
        <v>296</v>
      </c>
      <c r="F124" s="71" t="s">
        <v>295</v>
      </c>
      <c r="G124" s="69">
        <v>15000000</v>
      </c>
      <c r="H124" s="69"/>
      <c r="I124" s="70"/>
      <c r="J124" s="70">
        <f>G124-H124-I124</f>
        <v>15000000</v>
      </c>
      <c r="K124" s="70"/>
      <c r="L124" s="70"/>
      <c r="M124" s="70"/>
      <c r="N124" s="70"/>
      <c r="O124" s="70"/>
      <c r="P124" s="70"/>
      <c r="Q124" s="70"/>
      <c r="R124" s="70"/>
      <c r="S124" s="70"/>
      <c r="T124" s="70"/>
      <c r="U124" s="70"/>
      <c r="V124" s="70"/>
      <c r="W124" s="70"/>
      <c r="X124" s="70"/>
      <c r="Y124" s="71"/>
      <c r="Z124" s="374"/>
      <c r="AA124" s="284">
        <f>H124+I124+J124+K124+L124+M124+N124+O124+P124</f>
        <v>15000000</v>
      </c>
      <c r="AB124" s="164" t="b">
        <f>AA124=G124</f>
        <v>1</v>
      </c>
      <c r="AC124" s="284">
        <f>G124-AA124</f>
        <v>0</v>
      </c>
      <c r="AD124" s="232"/>
      <c r="AE124" s="232"/>
      <c r="AF124" s="284">
        <f t="shared" si="56"/>
        <v>15000000</v>
      </c>
      <c r="AG124" s="164" t="b">
        <f t="shared" si="57"/>
        <v>1</v>
      </c>
      <c r="AH124" s="232"/>
      <c r="AI124" s="232"/>
      <c r="AK124" s="335">
        <f>SUM(I124:M124)</f>
        <v>15000000</v>
      </c>
      <c r="AL124" s="72" t="b">
        <f>G124=AK124</f>
        <v>1</v>
      </c>
      <c r="AM124" s="335" t="e">
        <f>#REF!+#REF!+#REF!+#REF!+#REF!+#REF!</f>
        <v>#REF!</v>
      </c>
      <c r="AN124" s="336">
        <f>H124+I124+J124+K124+L124+M124</f>
        <v>15000000</v>
      </c>
      <c r="AO124" s="152" t="b">
        <f>G124=AN124</f>
        <v>1</v>
      </c>
    </row>
    <row r="125" spans="1:41" s="153" customFormat="1">
      <c r="A125" s="572"/>
      <c r="B125" s="333"/>
      <c r="C125" s="334"/>
      <c r="D125" s="676" t="s">
        <v>298</v>
      </c>
      <c r="E125" s="677"/>
      <c r="F125" s="71" t="s">
        <v>297</v>
      </c>
      <c r="G125" s="69">
        <f>SUM(G126:G129)</f>
        <v>75000000</v>
      </c>
      <c r="H125" s="69">
        <f t="shared" ref="H125:J125" si="65">SUM(H126:H129)</f>
        <v>0</v>
      </c>
      <c r="I125" s="69">
        <f t="shared" si="65"/>
        <v>0</v>
      </c>
      <c r="J125" s="69">
        <f t="shared" si="65"/>
        <v>75000000</v>
      </c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1"/>
      <c r="Z125" s="374"/>
      <c r="AA125" s="284"/>
      <c r="AB125" s="164"/>
      <c r="AC125" s="284"/>
      <c r="AD125" s="232"/>
      <c r="AE125" s="232"/>
      <c r="AF125" s="284">
        <f t="shared" si="56"/>
        <v>75000000</v>
      </c>
      <c r="AG125" s="164" t="b">
        <f t="shared" si="57"/>
        <v>1</v>
      </c>
      <c r="AH125" s="232"/>
      <c r="AI125" s="232"/>
      <c r="AK125" s="335"/>
      <c r="AL125" s="72"/>
      <c r="AM125" s="335"/>
      <c r="AN125" s="336"/>
      <c r="AO125" s="152"/>
    </row>
    <row r="126" spans="1:41" s="153" customFormat="1">
      <c r="A126" s="572"/>
      <c r="B126" s="333"/>
      <c r="C126" s="334"/>
      <c r="D126" s="334"/>
      <c r="E126" s="88" t="s">
        <v>299</v>
      </c>
      <c r="F126" s="71" t="s">
        <v>300</v>
      </c>
      <c r="G126" s="69">
        <v>15000000</v>
      </c>
      <c r="H126" s="69"/>
      <c r="I126" s="70"/>
      <c r="J126" s="70">
        <f>G126-H126-I126</f>
        <v>15000000</v>
      </c>
      <c r="K126" s="70"/>
      <c r="L126" s="70"/>
      <c r="M126" s="70"/>
      <c r="N126" s="70"/>
      <c r="O126" s="70"/>
      <c r="P126" s="70"/>
      <c r="Q126" s="70"/>
      <c r="R126" s="70"/>
      <c r="S126" s="70"/>
      <c r="T126" s="70"/>
      <c r="U126" s="70"/>
      <c r="V126" s="70"/>
      <c r="W126" s="70"/>
      <c r="X126" s="70"/>
      <c r="Y126" s="71"/>
      <c r="Z126" s="374"/>
      <c r="AA126" s="284"/>
      <c r="AB126" s="164"/>
      <c r="AC126" s="284"/>
      <c r="AD126" s="232"/>
      <c r="AE126" s="232"/>
      <c r="AF126" s="284">
        <f t="shared" si="56"/>
        <v>15000000</v>
      </c>
      <c r="AG126" s="164" t="b">
        <f t="shared" si="57"/>
        <v>1</v>
      </c>
      <c r="AH126" s="232"/>
      <c r="AI126" s="232"/>
      <c r="AK126" s="335"/>
      <c r="AL126" s="72"/>
      <c r="AM126" s="335"/>
      <c r="AN126" s="336"/>
      <c r="AO126" s="152"/>
    </row>
    <row r="127" spans="1:41" s="153" customFormat="1">
      <c r="A127" s="572"/>
      <c r="B127" s="333"/>
      <c r="C127" s="334"/>
      <c r="D127" s="334"/>
      <c r="E127" s="88" t="s">
        <v>301</v>
      </c>
      <c r="F127" s="71" t="s">
        <v>302</v>
      </c>
      <c r="G127" s="69">
        <v>15000000</v>
      </c>
      <c r="H127" s="69"/>
      <c r="I127" s="70"/>
      <c r="J127" s="70">
        <f>G127-H127-I127</f>
        <v>15000000</v>
      </c>
      <c r="K127" s="70"/>
      <c r="L127" s="70"/>
      <c r="M127" s="70"/>
      <c r="N127" s="70"/>
      <c r="O127" s="70"/>
      <c r="P127" s="70"/>
      <c r="Q127" s="70"/>
      <c r="R127" s="70"/>
      <c r="S127" s="70"/>
      <c r="T127" s="70"/>
      <c r="U127" s="70"/>
      <c r="V127" s="70"/>
      <c r="W127" s="70"/>
      <c r="X127" s="70"/>
      <c r="Y127" s="71"/>
      <c r="Z127" s="374"/>
      <c r="AA127" s="284"/>
      <c r="AB127" s="164"/>
      <c r="AC127" s="284"/>
      <c r="AD127" s="232"/>
      <c r="AE127" s="232"/>
      <c r="AF127" s="284">
        <f t="shared" si="56"/>
        <v>15000000</v>
      </c>
      <c r="AG127" s="164" t="b">
        <f t="shared" si="57"/>
        <v>1</v>
      </c>
      <c r="AH127" s="232"/>
      <c r="AI127" s="232"/>
      <c r="AK127" s="335"/>
      <c r="AL127" s="72"/>
      <c r="AM127" s="335"/>
      <c r="AN127" s="336"/>
      <c r="AO127" s="152"/>
    </row>
    <row r="128" spans="1:41" s="153" customFormat="1">
      <c r="A128" s="572"/>
      <c r="B128" s="333"/>
      <c r="C128" s="334"/>
      <c r="D128" s="334"/>
      <c r="E128" s="88" t="s">
        <v>303</v>
      </c>
      <c r="F128" s="71" t="s">
        <v>304</v>
      </c>
      <c r="G128" s="69">
        <v>10000000</v>
      </c>
      <c r="H128" s="69"/>
      <c r="I128" s="70"/>
      <c r="J128" s="70">
        <f>G128-H128-I128</f>
        <v>10000000</v>
      </c>
      <c r="K128" s="70"/>
      <c r="L128" s="70"/>
      <c r="M128" s="70"/>
      <c r="N128" s="70"/>
      <c r="O128" s="70"/>
      <c r="P128" s="70"/>
      <c r="Q128" s="70"/>
      <c r="R128" s="70"/>
      <c r="S128" s="70"/>
      <c r="T128" s="70"/>
      <c r="U128" s="70"/>
      <c r="V128" s="70"/>
      <c r="W128" s="70"/>
      <c r="X128" s="70"/>
      <c r="Y128" s="71"/>
      <c r="Z128" s="374"/>
      <c r="AA128" s="284"/>
      <c r="AB128" s="164"/>
      <c r="AC128" s="284"/>
      <c r="AD128" s="232"/>
      <c r="AE128" s="232"/>
      <c r="AF128" s="284">
        <f t="shared" si="56"/>
        <v>10000000</v>
      </c>
      <c r="AG128" s="164" t="b">
        <f t="shared" si="57"/>
        <v>1</v>
      </c>
      <c r="AH128" s="232"/>
      <c r="AI128" s="232"/>
      <c r="AK128" s="335"/>
      <c r="AL128" s="72"/>
      <c r="AM128" s="335"/>
      <c r="AN128" s="336"/>
      <c r="AO128" s="152"/>
    </row>
    <row r="129" spans="1:41" s="153" customFormat="1">
      <c r="A129" s="572"/>
      <c r="B129" s="333"/>
      <c r="C129" s="334"/>
      <c r="D129" s="334"/>
      <c r="E129" s="88" t="s">
        <v>305</v>
      </c>
      <c r="F129" s="71" t="s">
        <v>306</v>
      </c>
      <c r="G129" s="69">
        <v>35000000</v>
      </c>
      <c r="H129" s="69"/>
      <c r="I129" s="70"/>
      <c r="J129" s="70">
        <f>G129-H129-I129</f>
        <v>35000000</v>
      </c>
      <c r="K129" s="70"/>
      <c r="L129" s="70"/>
      <c r="M129" s="70"/>
      <c r="N129" s="70"/>
      <c r="O129" s="70"/>
      <c r="P129" s="70"/>
      <c r="Q129" s="70"/>
      <c r="R129" s="70"/>
      <c r="S129" s="70"/>
      <c r="T129" s="70"/>
      <c r="U129" s="70"/>
      <c r="V129" s="70"/>
      <c r="W129" s="70"/>
      <c r="X129" s="70"/>
      <c r="Y129" s="71"/>
      <c r="Z129" s="374"/>
      <c r="AA129" s="284"/>
      <c r="AB129" s="164"/>
      <c r="AC129" s="284"/>
      <c r="AD129" s="232"/>
      <c r="AE129" s="232"/>
      <c r="AF129" s="284">
        <f t="shared" si="56"/>
        <v>35000000</v>
      </c>
      <c r="AG129" s="164" t="b">
        <f t="shared" si="57"/>
        <v>1</v>
      </c>
      <c r="AH129" s="232"/>
      <c r="AI129" s="232"/>
      <c r="AK129" s="335"/>
      <c r="AL129" s="72"/>
      <c r="AM129" s="335"/>
      <c r="AN129" s="336"/>
      <c r="AO129" s="152"/>
    </row>
    <row r="130" spans="1:41" s="153" customFormat="1">
      <c r="A130" s="572"/>
      <c r="B130" s="333"/>
      <c r="C130" s="334"/>
      <c r="D130" s="676" t="s">
        <v>307</v>
      </c>
      <c r="E130" s="677"/>
      <c r="F130" s="71" t="s">
        <v>308</v>
      </c>
      <c r="G130" s="69">
        <f>G131</f>
        <v>15000000</v>
      </c>
      <c r="H130" s="69">
        <f t="shared" ref="H130:J130" si="66">H131</f>
        <v>0</v>
      </c>
      <c r="I130" s="69">
        <f t="shared" si="66"/>
        <v>0</v>
      </c>
      <c r="J130" s="69">
        <f t="shared" si="66"/>
        <v>15000000</v>
      </c>
      <c r="K130" s="70"/>
      <c r="L130" s="70"/>
      <c r="M130" s="70"/>
      <c r="N130" s="70"/>
      <c r="O130" s="70"/>
      <c r="P130" s="70"/>
      <c r="Q130" s="70"/>
      <c r="R130" s="70"/>
      <c r="S130" s="70"/>
      <c r="T130" s="70"/>
      <c r="U130" s="70"/>
      <c r="V130" s="70"/>
      <c r="W130" s="70"/>
      <c r="X130" s="70"/>
      <c r="Y130" s="71"/>
      <c r="Z130" s="374"/>
      <c r="AA130" s="284"/>
      <c r="AB130" s="164"/>
      <c r="AC130" s="284"/>
      <c r="AD130" s="232"/>
      <c r="AE130" s="232"/>
      <c r="AF130" s="284">
        <f t="shared" si="56"/>
        <v>15000000</v>
      </c>
      <c r="AG130" s="164" t="b">
        <f t="shared" si="57"/>
        <v>1</v>
      </c>
      <c r="AH130" s="232"/>
      <c r="AI130" s="232"/>
      <c r="AK130" s="335"/>
      <c r="AL130" s="72"/>
      <c r="AM130" s="335"/>
      <c r="AN130" s="336"/>
      <c r="AO130" s="152"/>
    </row>
    <row r="131" spans="1:41" s="153" customFormat="1">
      <c r="A131" s="572"/>
      <c r="B131" s="333"/>
      <c r="C131" s="334"/>
      <c r="D131" s="334"/>
      <c r="E131" s="88" t="s">
        <v>309</v>
      </c>
      <c r="F131" s="71" t="s">
        <v>310</v>
      </c>
      <c r="G131" s="69">
        <v>15000000</v>
      </c>
      <c r="H131" s="69"/>
      <c r="I131" s="70"/>
      <c r="J131" s="70">
        <f>G131-H131-I131</f>
        <v>15000000</v>
      </c>
      <c r="K131" s="70"/>
      <c r="L131" s="70"/>
      <c r="M131" s="70"/>
      <c r="N131" s="70"/>
      <c r="O131" s="70"/>
      <c r="P131" s="70"/>
      <c r="Q131" s="70"/>
      <c r="R131" s="70"/>
      <c r="S131" s="70"/>
      <c r="T131" s="70"/>
      <c r="U131" s="70"/>
      <c r="V131" s="70"/>
      <c r="W131" s="70"/>
      <c r="X131" s="70"/>
      <c r="Y131" s="71"/>
      <c r="Z131" s="374"/>
      <c r="AA131" s="284"/>
      <c r="AB131" s="164"/>
      <c r="AC131" s="284"/>
      <c r="AD131" s="232"/>
      <c r="AE131" s="232"/>
      <c r="AF131" s="284">
        <f t="shared" si="56"/>
        <v>15000000</v>
      </c>
      <c r="AG131" s="164" t="b">
        <f t="shared" si="57"/>
        <v>1</v>
      </c>
      <c r="AH131" s="232"/>
      <c r="AI131" s="232"/>
      <c r="AK131" s="335"/>
      <c r="AL131" s="72"/>
      <c r="AM131" s="335"/>
      <c r="AN131" s="336"/>
      <c r="AO131" s="152"/>
    </row>
    <row r="132" spans="1:41" s="153" customFormat="1">
      <c r="A132" s="572"/>
      <c r="B132" s="333"/>
      <c r="C132" s="334"/>
      <c r="D132" s="676" t="s">
        <v>311</v>
      </c>
      <c r="E132" s="677"/>
      <c r="F132" s="71" t="s">
        <v>312</v>
      </c>
      <c r="G132" s="69">
        <f>G133</f>
        <v>25000000</v>
      </c>
      <c r="H132" s="69">
        <f t="shared" ref="H132:J132" si="67">H133</f>
        <v>0</v>
      </c>
      <c r="I132" s="69">
        <f t="shared" si="67"/>
        <v>0</v>
      </c>
      <c r="J132" s="69">
        <f t="shared" si="67"/>
        <v>25000000</v>
      </c>
      <c r="K132" s="70"/>
      <c r="L132" s="70"/>
      <c r="M132" s="70"/>
      <c r="N132" s="70"/>
      <c r="O132" s="70"/>
      <c r="P132" s="70"/>
      <c r="Q132" s="70"/>
      <c r="R132" s="70"/>
      <c r="S132" s="70"/>
      <c r="T132" s="70"/>
      <c r="U132" s="70"/>
      <c r="V132" s="70"/>
      <c r="W132" s="70"/>
      <c r="X132" s="70"/>
      <c r="Y132" s="71"/>
      <c r="Z132" s="374"/>
      <c r="AA132" s="284"/>
      <c r="AB132" s="164"/>
      <c r="AC132" s="284"/>
      <c r="AD132" s="232"/>
      <c r="AE132" s="232"/>
      <c r="AF132" s="284">
        <f t="shared" si="56"/>
        <v>25000000</v>
      </c>
      <c r="AG132" s="164" t="b">
        <f t="shared" si="57"/>
        <v>1</v>
      </c>
      <c r="AH132" s="232"/>
      <c r="AI132" s="232"/>
      <c r="AK132" s="335"/>
      <c r="AL132" s="72"/>
      <c r="AM132" s="335"/>
      <c r="AN132" s="336"/>
      <c r="AO132" s="152"/>
    </row>
    <row r="133" spans="1:41" s="153" customFormat="1">
      <c r="A133" s="572"/>
      <c r="B133" s="333"/>
      <c r="C133" s="334"/>
      <c r="D133" s="334"/>
      <c r="E133" s="88" t="s">
        <v>314</v>
      </c>
      <c r="F133" s="71" t="s">
        <v>313</v>
      </c>
      <c r="G133" s="69">
        <v>25000000</v>
      </c>
      <c r="H133" s="69"/>
      <c r="I133" s="70"/>
      <c r="J133" s="70">
        <f>G133-H133-I133</f>
        <v>25000000</v>
      </c>
      <c r="K133" s="70"/>
      <c r="L133" s="70"/>
      <c r="M133" s="70"/>
      <c r="N133" s="70"/>
      <c r="O133" s="70"/>
      <c r="P133" s="70"/>
      <c r="Q133" s="70"/>
      <c r="R133" s="70"/>
      <c r="S133" s="70"/>
      <c r="T133" s="70"/>
      <c r="U133" s="70"/>
      <c r="V133" s="70"/>
      <c r="W133" s="70"/>
      <c r="X133" s="70"/>
      <c r="Y133" s="71"/>
      <c r="Z133" s="374"/>
      <c r="AA133" s="284"/>
      <c r="AB133" s="164"/>
      <c r="AC133" s="284"/>
      <c r="AD133" s="232"/>
      <c r="AE133" s="232"/>
      <c r="AF133" s="284">
        <f t="shared" si="56"/>
        <v>25000000</v>
      </c>
      <c r="AG133" s="164" t="b">
        <f t="shared" si="57"/>
        <v>1</v>
      </c>
      <c r="AH133" s="232"/>
      <c r="AI133" s="232"/>
      <c r="AK133" s="335"/>
      <c r="AL133" s="72"/>
      <c r="AM133" s="335"/>
      <c r="AN133" s="336"/>
      <c r="AO133" s="152"/>
    </row>
    <row r="134" spans="1:41" s="153" customFormat="1">
      <c r="A134" s="572"/>
      <c r="B134" s="333"/>
      <c r="C134" s="334"/>
      <c r="D134" s="334"/>
      <c r="E134" s="88"/>
      <c r="F134" s="71"/>
      <c r="G134" s="69"/>
      <c r="H134" s="69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1"/>
      <c r="Z134" s="374"/>
      <c r="AA134" s="284"/>
      <c r="AB134" s="164"/>
      <c r="AC134" s="284"/>
      <c r="AD134" s="232"/>
      <c r="AE134" s="232"/>
      <c r="AF134" s="284">
        <f t="shared" si="56"/>
        <v>0</v>
      </c>
      <c r="AG134" s="164" t="b">
        <f t="shared" si="57"/>
        <v>1</v>
      </c>
      <c r="AH134" s="232"/>
      <c r="AI134" s="232"/>
      <c r="AK134" s="335"/>
      <c r="AL134" s="72"/>
      <c r="AM134" s="335"/>
      <c r="AN134" s="336"/>
      <c r="AO134" s="152"/>
    </row>
    <row r="135" spans="1:41">
      <c r="A135" s="28"/>
      <c r="B135" s="11"/>
      <c r="C135" s="12"/>
      <c r="D135" s="12"/>
      <c r="E135" s="13"/>
      <c r="F135" s="81"/>
      <c r="G135" s="87"/>
      <c r="H135" s="87"/>
      <c r="I135" s="102"/>
      <c r="J135" s="102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10"/>
      <c r="Z135" s="372"/>
      <c r="AA135" s="284">
        <f>H135+I135+J135+K135+L135+M135+N135+O135+P135</f>
        <v>0</v>
      </c>
      <c r="AB135" s="164" t="b">
        <f>AA135=G135</f>
        <v>1</v>
      </c>
      <c r="AC135" s="284">
        <f>G135-AA135</f>
        <v>0</v>
      </c>
      <c r="AD135" s="164"/>
      <c r="AE135" s="164"/>
      <c r="AF135" s="284">
        <f t="shared" si="56"/>
        <v>0</v>
      </c>
      <c r="AG135" s="164" t="b">
        <f t="shared" si="57"/>
        <v>1</v>
      </c>
      <c r="AH135" s="164"/>
      <c r="AI135" s="164"/>
      <c r="AK135" s="33">
        <f>SUM(I135:M135)</f>
        <v>0</v>
      </c>
      <c r="AL135" s="8" t="b">
        <f>G135=AK135</f>
        <v>1</v>
      </c>
      <c r="AM135" s="96" t="e">
        <f>#REF!+#REF!+#REF!+#REF!+#REF!+#REF!</f>
        <v>#REF!</v>
      </c>
      <c r="AN135" s="118">
        <f>H135+I135+J135+K135+L135+M135</f>
        <v>0</v>
      </c>
      <c r="AO135" s="152" t="b">
        <f>G135=AN135</f>
        <v>1</v>
      </c>
    </row>
    <row r="136" spans="1:41">
      <c r="A136" s="158"/>
      <c r="B136" s="159"/>
      <c r="C136" s="159"/>
      <c r="D136" s="159"/>
      <c r="E136" s="159"/>
      <c r="F136" s="160"/>
      <c r="G136" s="172"/>
      <c r="H136" s="172"/>
      <c r="I136" s="161"/>
      <c r="J136" s="161"/>
      <c r="K136" s="162"/>
      <c r="L136" s="162"/>
      <c r="M136" s="162"/>
      <c r="N136" s="162"/>
      <c r="O136" s="162"/>
      <c r="P136" s="162"/>
      <c r="Q136" s="162"/>
      <c r="R136" s="162"/>
      <c r="S136" s="162"/>
      <c r="T136" s="162"/>
      <c r="U136" s="162"/>
      <c r="V136" s="162"/>
      <c r="W136" s="162"/>
      <c r="X136" s="162"/>
      <c r="Y136" s="159"/>
      <c r="Z136" s="372"/>
      <c r="AA136" s="284">
        <f>H136+I136+J136+K136+L136+M136+N136+O136+P136</f>
        <v>0</v>
      </c>
      <c r="AB136" s="164" t="b">
        <f>AA136=G136</f>
        <v>1</v>
      </c>
      <c r="AC136" s="284">
        <f>G136-AA136</f>
        <v>0</v>
      </c>
      <c r="AD136" s="164"/>
      <c r="AE136" s="164"/>
      <c r="AF136" s="284">
        <f t="shared" si="56"/>
        <v>0</v>
      </c>
      <c r="AG136" s="164" t="b">
        <f t="shared" si="57"/>
        <v>1</v>
      </c>
      <c r="AH136" s="164"/>
      <c r="AI136" s="164"/>
      <c r="AK136" s="33"/>
      <c r="AL136" s="8"/>
      <c r="AM136" s="96" t="e">
        <f>#REF!+#REF!+#REF!+#REF!+#REF!+#REF!</f>
        <v>#REF!</v>
      </c>
      <c r="AN136" s="118">
        <f>H136+I136+J136+K136+L136+M136</f>
        <v>0</v>
      </c>
      <c r="AO136" s="152" t="b">
        <f>G136=AN136</f>
        <v>1</v>
      </c>
    </row>
    <row r="137" spans="1:41">
      <c r="A137" s="163"/>
      <c r="B137" s="14"/>
      <c r="C137" s="14"/>
      <c r="D137" s="14"/>
      <c r="E137" s="14"/>
      <c r="F137" s="164"/>
      <c r="G137" s="173"/>
      <c r="H137" s="173"/>
      <c r="I137" s="165"/>
      <c r="J137" s="165"/>
      <c r="K137" s="166"/>
      <c r="L137" s="166"/>
      <c r="M137" s="166"/>
      <c r="N137" s="166"/>
      <c r="O137" s="166"/>
      <c r="P137" s="166"/>
      <c r="Q137" s="166"/>
      <c r="R137" s="166"/>
      <c r="S137" s="166"/>
      <c r="T137" s="166"/>
      <c r="U137" s="166"/>
      <c r="V137" s="166"/>
      <c r="W137" s="166"/>
      <c r="X137" s="166"/>
      <c r="Y137" s="14"/>
      <c r="Z137" s="372"/>
      <c r="AA137" s="284"/>
      <c r="AB137" s="164"/>
      <c r="AC137" s="284"/>
      <c r="AD137" s="164"/>
      <c r="AE137" s="164"/>
      <c r="AF137" s="284"/>
      <c r="AG137" s="164"/>
      <c r="AH137" s="164"/>
      <c r="AI137" s="164"/>
      <c r="AK137" s="33"/>
      <c r="AL137" s="8"/>
      <c r="AM137" s="96"/>
      <c r="AN137" s="118"/>
      <c r="AO137" s="152"/>
    </row>
    <row r="138" spans="1:41">
      <c r="A138" s="163"/>
      <c r="B138" s="14"/>
      <c r="C138" s="14"/>
      <c r="D138" s="14"/>
      <c r="E138" s="14"/>
      <c r="F138" s="164"/>
      <c r="G138" s="173"/>
      <c r="H138" s="173"/>
      <c r="I138" s="165"/>
      <c r="J138" s="165"/>
      <c r="K138" s="166"/>
      <c r="L138" s="166"/>
      <c r="M138" s="166"/>
      <c r="N138" s="166"/>
      <c r="O138" s="166"/>
      <c r="P138" s="166"/>
      <c r="Q138" s="166"/>
      <c r="R138" s="166"/>
      <c r="S138" s="166"/>
      <c r="T138" s="166"/>
      <c r="U138" s="166"/>
      <c r="V138" s="166"/>
      <c r="W138" s="166"/>
      <c r="X138" s="166"/>
      <c r="Y138" s="14"/>
      <c r="Z138" s="372"/>
      <c r="AA138" s="284"/>
      <c r="AB138" s="164"/>
      <c r="AC138" s="284"/>
      <c r="AD138" s="164"/>
      <c r="AE138" s="164"/>
      <c r="AF138" s="284"/>
      <c r="AG138" s="164"/>
      <c r="AH138" s="164"/>
      <c r="AI138" s="164"/>
      <c r="AK138" s="33"/>
      <c r="AL138" s="8"/>
      <c r="AM138" s="96"/>
      <c r="AN138" s="118"/>
      <c r="AO138" s="152"/>
    </row>
    <row r="139" spans="1:41">
      <c r="A139" s="163"/>
      <c r="B139" s="14"/>
      <c r="C139" s="14"/>
      <c r="D139" s="14"/>
      <c r="E139" s="14"/>
      <c r="F139" s="164"/>
      <c r="G139" s="173"/>
      <c r="H139" s="173"/>
      <c r="I139" s="165"/>
      <c r="J139" s="165"/>
      <c r="K139" s="166"/>
      <c r="L139" s="166"/>
      <c r="M139" s="166"/>
      <c r="N139" s="166"/>
      <c r="O139" s="166"/>
      <c r="P139" s="166"/>
      <c r="Q139" s="166"/>
      <c r="R139" s="166"/>
      <c r="S139" s="166"/>
      <c r="T139" s="166"/>
      <c r="U139" s="166"/>
      <c r="V139" s="166"/>
      <c r="W139" s="166"/>
      <c r="X139" s="166"/>
      <c r="Y139" s="14"/>
      <c r="Z139" s="372"/>
      <c r="AA139" s="284"/>
      <c r="AB139" s="164"/>
      <c r="AC139" s="284"/>
      <c r="AD139" s="164"/>
      <c r="AE139" s="164"/>
      <c r="AF139" s="284"/>
      <c r="AG139" s="164"/>
      <c r="AH139" s="164"/>
      <c r="AI139" s="164"/>
      <c r="AK139" s="33"/>
      <c r="AL139" s="8"/>
      <c r="AM139" s="96"/>
      <c r="AN139" s="118"/>
      <c r="AO139" s="152"/>
    </row>
    <row r="140" spans="1:41">
      <c r="A140" s="163"/>
      <c r="B140" s="14"/>
      <c r="C140" s="14"/>
      <c r="D140" s="14"/>
      <c r="E140" s="14"/>
      <c r="F140" s="164"/>
      <c r="G140" s="173"/>
      <c r="H140" s="173"/>
      <c r="I140" s="165"/>
      <c r="J140" s="165"/>
      <c r="K140" s="166"/>
      <c r="L140" s="166"/>
      <c r="M140" s="166"/>
      <c r="N140" s="166"/>
      <c r="O140" s="166"/>
      <c r="P140" s="166"/>
      <c r="Q140" s="166"/>
      <c r="R140" s="166"/>
      <c r="S140" s="166"/>
      <c r="T140" s="166"/>
      <c r="U140" s="166"/>
      <c r="V140" s="166"/>
      <c r="W140" s="166"/>
      <c r="X140" s="166"/>
      <c r="Y140" s="14"/>
      <c r="Z140" s="372"/>
      <c r="AA140" s="284"/>
      <c r="AB140" s="164"/>
      <c r="AC140" s="284"/>
      <c r="AD140" s="164"/>
      <c r="AE140" s="164"/>
      <c r="AF140" s="284"/>
      <c r="AG140" s="164"/>
      <c r="AH140" s="164"/>
      <c r="AI140" s="164"/>
      <c r="AK140" s="33"/>
      <c r="AL140" s="8"/>
      <c r="AM140" s="96"/>
      <c r="AN140" s="118"/>
      <c r="AO140" s="152"/>
    </row>
    <row r="141" spans="1:41">
      <c r="A141" s="163"/>
      <c r="B141" s="14"/>
      <c r="C141" s="14"/>
      <c r="D141" s="14"/>
      <c r="E141" s="14"/>
      <c r="F141" s="164"/>
      <c r="G141" s="173"/>
      <c r="H141" s="173"/>
      <c r="I141" s="165"/>
      <c r="J141" s="165"/>
      <c r="K141" s="166"/>
      <c r="L141" s="166"/>
      <c r="M141" s="166"/>
      <c r="N141" s="166"/>
      <c r="O141" s="166"/>
      <c r="P141" s="166"/>
      <c r="Q141" s="166"/>
      <c r="R141" s="166"/>
      <c r="S141" s="166"/>
      <c r="T141" s="166"/>
      <c r="U141" s="166"/>
      <c r="V141" s="166"/>
      <c r="W141" s="166"/>
      <c r="X141" s="166"/>
      <c r="Y141" s="14"/>
      <c r="Z141" s="372"/>
      <c r="AA141" s="284"/>
      <c r="AB141" s="164"/>
      <c r="AC141" s="284"/>
      <c r="AD141" s="164"/>
      <c r="AE141" s="164"/>
      <c r="AF141" s="284"/>
      <c r="AG141" s="164"/>
      <c r="AH141" s="164"/>
      <c r="AI141" s="164"/>
      <c r="AK141" s="33"/>
      <c r="AL141" s="8"/>
      <c r="AM141" s="96"/>
      <c r="AN141" s="118"/>
      <c r="AO141" s="152"/>
    </row>
    <row r="142" spans="1:41">
      <c r="A142" s="163"/>
      <c r="B142" s="14"/>
      <c r="C142" s="14"/>
      <c r="D142" s="14"/>
      <c r="E142" s="14"/>
      <c r="F142" s="164"/>
      <c r="G142" s="173"/>
      <c r="H142" s="173"/>
      <c r="I142" s="165"/>
      <c r="J142" s="165"/>
      <c r="K142" s="166"/>
      <c r="L142" s="166"/>
      <c r="M142" s="166"/>
      <c r="N142" s="166"/>
      <c r="O142" s="166"/>
      <c r="P142" s="166"/>
      <c r="Q142" s="166"/>
      <c r="R142" s="166"/>
      <c r="S142" s="166"/>
      <c r="T142" s="166"/>
      <c r="U142" s="166"/>
      <c r="V142" s="166"/>
      <c r="W142" s="166"/>
      <c r="X142" s="166"/>
      <c r="Y142" s="14"/>
      <c r="Z142" s="372"/>
      <c r="AA142" s="284"/>
      <c r="AB142" s="164"/>
      <c r="AC142" s="284"/>
      <c r="AD142" s="164"/>
      <c r="AE142" s="164"/>
      <c r="AF142" s="284"/>
      <c r="AG142" s="164"/>
      <c r="AH142" s="164"/>
      <c r="AI142" s="164"/>
      <c r="AK142" s="33"/>
      <c r="AL142" s="8"/>
      <c r="AM142" s="96"/>
      <c r="AN142" s="118"/>
      <c r="AO142" s="152"/>
    </row>
    <row r="143" spans="1:41">
      <c r="A143" s="163"/>
      <c r="B143" s="14"/>
      <c r="C143" s="14"/>
      <c r="D143" s="14"/>
      <c r="E143" s="14"/>
      <c r="F143" s="164"/>
      <c r="G143" s="173"/>
      <c r="H143" s="173"/>
      <c r="I143" s="165"/>
      <c r="J143" s="165"/>
      <c r="K143" s="166"/>
      <c r="L143" s="166"/>
      <c r="M143" s="166"/>
      <c r="N143" s="166"/>
      <c r="O143" s="166"/>
      <c r="P143" s="166"/>
      <c r="Q143" s="166"/>
      <c r="R143" s="166"/>
      <c r="S143" s="166"/>
      <c r="T143" s="166"/>
      <c r="U143" s="166"/>
      <c r="V143" s="166"/>
      <c r="W143" s="166"/>
      <c r="X143" s="166"/>
      <c r="Y143" s="14"/>
      <c r="Z143" s="372"/>
      <c r="AA143" s="284"/>
      <c r="AB143" s="164"/>
      <c r="AC143" s="284"/>
      <c r="AD143" s="164"/>
      <c r="AE143" s="164"/>
      <c r="AF143" s="284"/>
      <c r="AG143" s="164"/>
      <c r="AH143" s="164"/>
      <c r="AI143" s="164"/>
      <c r="AK143" s="33"/>
      <c r="AL143" s="8"/>
      <c r="AM143" s="96"/>
      <c r="AN143" s="118"/>
      <c r="AO143" s="152"/>
    </row>
    <row r="144" spans="1:41">
      <c r="A144" s="163"/>
      <c r="B144" s="14"/>
      <c r="C144" s="14"/>
      <c r="D144" s="14"/>
      <c r="E144" s="14"/>
      <c r="F144" s="164"/>
      <c r="G144" s="173"/>
      <c r="H144" s="173"/>
      <c r="I144" s="165"/>
      <c r="J144" s="165"/>
      <c r="K144" s="166"/>
      <c r="L144" s="166"/>
      <c r="M144" s="166"/>
      <c r="N144" s="166"/>
      <c r="O144" s="166"/>
      <c r="P144" s="166"/>
      <c r="Q144" s="166"/>
      <c r="R144" s="166"/>
      <c r="S144" s="166"/>
      <c r="T144" s="166"/>
      <c r="U144" s="166"/>
      <c r="V144" s="166"/>
      <c r="W144" s="166"/>
      <c r="X144" s="166"/>
      <c r="Y144" s="14"/>
      <c r="Z144" s="372"/>
      <c r="AA144" s="284"/>
      <c r="AB144" s="164"/>
      <c r="AC144" s="284"/>
      <c r="AD144" s="164"/>
      <c r="AE144" s="164"/>
      <c r="AF144" s="284"/>
      <c r="AG144" s="164"/>
      <c r="AH144" s="164"/>
      <c r="AI144" s="164"/>
      <c r="AK144" s="33"/>
      <c r="AL144" s="8"/>
      <c r="AM144" s="96"/>
      <c r="AN144" s="118"/>
      <c r="AO144" s="152"/>
    </row>
    <row r="145" spans="1:41">
      <c r="A145" s="163"/>
      <c r="B145" s="14"/>
      <c r="C145" s="14"/>
      <c r="D145" s="14"/>
      <c r="E145" s="14"/>
      <c r="F145" s="164"/>
      <c r="G145" s="173"/>
      <c r="H145" s="173"/>
      <c r="I145" s="165"/>
      <c r="J145" s="165"/>
      <c r="K145" s="166"/>
      <c r="L145" s="166"/>
      <c r="M145" s="166"/>
      <c r="N145" s="166"/>
      <c r="O145" s="166"/>
      <c r="P145" s="166"/>
      <c r="Q145" s="166"/>
      <c r="R145" s="166"/>
      <c r="S145" s="166"/>
      <c r="T145" s="166"/>
      <c r="U145" s="166"/>
      <c r="V145" s="166"/>
      <c r="W145" s="166"/>
      <c r="X145" s="166"/>
      <c r="Y145" s="14"/>
      <c r="Z145" s="372"/>
      <c r="AA145" s="284"/>
      <c r="AB145" s="164"/>
      <c r="AC145" s="284"/>
      <c r="AD145" s="164"/>
      <c r="AE145" s="164"/>
      <c r="AF145" s="284"/>
      <c r="AG145" s="164"/>
      <c r="AH145" s="164"/>
      <c r="AI145" s="164"/>
      <c r="AK145" s="33"/>
      <c r="AL145" s="8"/>
      <c r="AM145" s="96"/>
      <c r="AN145" s="118"/>
      <c r="AO145" s="152"/>
    </row>
    <row r="146" spans="1:41">
      <c r="A146" s="163"/>
      <c r="B146" s="14"/>
      <c r="C146" s="14"/>
      <c r="D146" s="14"/>
      <c r="E146" s="14"/>
      <c r="F146" s="164"/>
      <c r="G146" s="173"/>
      <c r="H146" s="173"/>
      <c r="I146" s="165"/>
      <c r="J146" s="165"/>
      <c r="K146" s="166"/>
      <c r="L146" s="166"/>
      <c r="M146" s="166"/>
      <c r="N146" s="166"/>
      <c r="O146" s="166"/>
      <c r="P146" s="166"/>
      <c r="Q146" s="166"/>
      <c r="R146" s="166"/>
      <c r="S146" s="166"/>
      <c r="T146" s="166"/>
      <c r="U146" s="166"/>
      <c r="V146" s="166"/>
      <c r="W146" s="166"/>
      <c r="X146" s="166"/>
      <c r="Y146" s="14"/>
      <c r="Z146" s="372"/>
      <c r="AA146" s="284"/>
      <c r="AB146" s="164"/>
      <c r="AC146" s="284"/>
      <c r="AD146" s="164"/>
      <c r="AE146" s="164"/>
      <c r="AF146" s="284"/>
      <c r="AG146" s="164"/>
      <c r="AH146" s="164"/>
      <c r="AI146" s="164"/>
      <c r="AK146" s="33"/>
      <c r="AL146" s="8"/>
      <c r="AM146" s="96"/>
      <c r="AN146" s="118"/>
      <c r="AO146" s="152"/>
    </row>
    <row r="147" spans="1:41">
      <c r="A147" s="163"/>
      <c r="B147" s="14"/>
      <c r="C147" s="14"/>
      <c r="D147" s="14"/>
      <c r="E147" s="14"/>
      <c r="F147" s="164"/>
      <c r="G147" s="173"/>
      <c r="H147" s="173"/>
      <c r="I147" s="165"/>
      <c r="J147" s="165"/>
      <c r="K147" s="166"/>
      <c r="L147" s="166"/>
      <c r="M147" s="166"/>
      <c r="N147" s="166"/>
      <c r="O147" s="166"/>
      <c r="P147" s="166"/>
      <c r="Q147" s="166"/>
      <c r="R147" s="166"/>
      <c r="S147" s="166"/>
      <c r="T147" s="166"/>
      <c r="U147" s="166"/>
      <c r="V147" s="166"/>
      <c r="W147" s="166"/>
      <c r="X147" s="166"/>
      <c r="Y147" s="14"/>
      <c r="Z147" s="372"/>
      <c r="AA147" s="284"/>
      <c r="AB147" s="164"/>
      <c r="AC147" s="284"/>
      <c r="AD147" s="164"/>
      <c r="AE147" s="164"/>
      <c r="AF147" s="284"/>
      <c r="AG147" s="164"/>
      <c r="AH147" s="164"/>
      <c r="AI147" s="164"/>
      <c r="AK147" s="33"/>
      <c r="AL147" s="8"/>
      <c r="AM147" s="96"/>
      <c r="AN147" s="118"/>
      <c r="AO147" s="152"/>
    </row>
    <row r="148" spans="1:41">
      <c r="A148" s="163"/>
      <c r="B148" s="14"/>
      <c r="C148" s="14"/>
      <c r="D148" s="14"/>
      <c r="E148" s="14"/>
      <c r="F148" s="164"/>
      <c r="G148" s="173"/>
      <c r="H148" s="173"/>
      <c r="I148" s="165"/>
      <c r="J148" s="165"/>
      <c r="K148" s="166"/>
      <c r="L148" s="166"/>
      <c r="M148" s="166"/>
      <c r="N148" s="166"/>
      <c r="O148" s="166"/>
      <c r="P148" s="166"/>
      <c r="Q148" s="166"/>
      <c r="R148" s="166"/>
      <c r="S148" s="166"/>
      <c r="T148" s="166"/>
      <c r="U148" s="166"/>
      <c r="V148" s="166"/>
      <c r="W148" s="166"/>
      <c r="X148" s="166"/>
      <c r="Y148" s="14"/>
      <c r="Z148" s="372"/>
      <c r="AA148" s="284"/>
      <c r="AB148" s="164"/>
      <c r="AC148" s="284"/>
      <c r="AD148" s="164"/>
      <c r="AE148" s="164"/>
      <c r="AF148" s="284"/>
      <c r="AG148" s="164"/>
      <c r="AH148" s="164"/>
      <c r="AI148" s="164"/>
      <c r="AK148" s="33"/>
      <c r="AL148" s="8"/>
      <c r="AM148" s="96"/>
      <c r="AN148" s="118"/>
      <c r="AO148" s="152"/>
    </row>
    <row r="149" spans="1:41">
      <c r="A149" s="163"/>
      <c r="B149" s="14"/>
      <c r="C149" s="14"/>
      <c r="D149" s="14"/>
      <c r="E149" s="14"/>
      <c r="F149" s="164"/>
      <c r="G149" s="173"/>
      <c r="H149" s="173"/>
      <c r="I149" s="165"/>
      <c r="J149" s="165"/>
      <c r="K149" s="166"/>
      <c r="L149" s="166"/>
      <c r="M149" s="166"/>
      <c r="N149" s="166"/>
      <c r="O149" s="166"/>
      <c r="P149" s="166"/>
      <c r="Q149" s="166"/>
      <c r="R149" s="166"/>
      <c r="S149" s="166"/>
      <c r="T149" s="166"/>
      <c r="U149" s="166"/>
      <c r="V149" s="166"/>
      <c r="W149" s="166"/>
      <c r="X149" s="166"/>
      <c r="Y149" s="14"/>
      <c r="Z149" s="372"/>
      <c r="AA149" s="284"/>
      <c r="AB149" s="164"/>
      <c r="AC149" s="284"/>
      <c r="AD149" s="164"/>
      <c r="AE149" s="164"/>
      <c r="AF149" s="284"/>
      <c r="AG149" s="164"/>
      <c r="AH149" s="164"/>
      <c r="AI149" s="164"/>
      <c r="AK149" s="33"/>
      <c r="AL149" s="8"/>
      <c r="AM149" s="96"/>
      <c r="AN149" s="118"/>
      <c r="AO149" s="152"/>
    </row>
    <row r="150" spans="1:41">
      <c r="A150" s="163"/>
      <c r="B150" s="14"/>
      <c r="C150" s="14"/>
      <c r="D150" s="14"/>
      <c r="E150" s="14"/>
      <c r="F150" s="164"/>
      <c r="G150" s="173"/>
      <c r="H150" s="173"/>
      <c r="I150" s="165"/>
      <c r="J150" s="165"/>
      <c r="K150" s="166"/>
      <c r="L150" s="166"/>
      <c r="M150" s="166"/>
      <c r="N150" s="166"/>
      <c r="O150" s="166"/>
      <c r="P150" s="166"/>
      <c r="Q150" s="166"/>
      <c r="R150" s="166"/>
      <c r="S150" s="166"/>
      <c r="T150" s="166"/>
      <c r="U150" s="166"/>
      <c r="V150" s="166"/>
      <c r="W150" s="166"/>
      <c r="X150" s="166"/>
      <c r="Y150" s="14"/>
      <c r="Z150" s="372"/>
      <c r="AA150" s="284"/>
      <c r="AB150" s="164"/>
      <c r="AC150" s="284"/>
      <c r="AD150" s="164"/>
      <c r="AE150" s="164"/>
      <c r="AF150" s="284"/>
      <c r="AG150" s="164"/>
      <c r="AH150" s="164"/>
      <c r="AI150" s="164"/>
      <c r="AK150" s="33"/>
      <c r="AL150" s="8"/>
      <c r="AM150" s="96"/>
      <c r="AN150" s="118"/>
      <c r="AO150" s="152"/>
    </row>
    <row r="151" spans="1:41">
      <c r="A151" s="163"/>
      <c r="B151" s="14"/>
      <c r="C151" s="14"/>
      <c r="D151" s="14"/>
      <c r="E151" s="14"/>
      <c r="F151" s="164"/>
      <c r="G151" s="173"/>
      <c r="H151" s="173"/>
      <c r="I151" s="165"/>
      <c r="J151" s="165"/>
      <c r="K151" s="166"/>
      <c r="L151" s="166"/>
      <c r="M151" s="166"/>
      <c r="N151" s="166"/>
      <c r="O151" s="166"/>
      <c r="P151" s="166"/>
      <c r="Q151" s="166"/>
      <c r="R151" s="166"/>
      <c r="S151" s="166"/>
      <c r="T151" s="166"/>
      <c r="U151" s="166"/>
      <c r="V151" s="166"/>
      <c r="W151" s="166"/>
      <c r="X151" s="166"/>
      <c r="Y151" s="14"/>
      <c r="Z151" s="372"/>
      <c r="AA151" s="284"/>
      <c r="AB151" s="164"/>
      <c r="AC151" s="284"/>
      <c r="AD151" s="164"/>
      <c r="AE151" s="164"/>
      <c r="AF151" s="284"/>
      <c r="AG151" s="164"/>
      <c r="AH151" s="164"/>
      <c r="AI151" s="164"/>
      <c r="AK151" s="33"/>
      <c r="AL151" s="8"/>
      <c r="AM151" s="96"/>
      <c r="AN151" s="118"/>
      <c r="AO151" s="152"/>
    </row>
    <row r="152" spans="1:41">
      <c r="A152" s="163"/>
      <c r="B152" s="14"/>
      <c r="C152" s="14"/>
      <c r="D152" s="14"/>
      <c r="E152" s="14"/>
      <c r="F152" s="164"/>
      <c r="G152" s="173"/>
      <c r="H152" s="173"/>
      <c r="I152" s="165"/>
      <c r="J152" s="165"/>
      <c r="K152" s="166"/>
      <c r="L152" s="166"/>
      <c r="M152" s="166"/>
      <c r="N152" s="166"/>
      <c r="O152" s="166"/>
      <c r="P152" s="166"/>
      <c r="Q152" s="166"/>
      <c r="R152" s="166"/>
      <c r="S152" s="166"/>
      <c r="T152" s="166"/>
      <c r="U152" s="166"/>
      <c r="V152" s="166"/>
      <c r="W152" s="166"/>
      <c r="X152" s="166"/>
      <c r="Y152" s="14"/>
      <c r="Z152" s="372"/>
      <c r="AA152" s="284"/>
      <c r="AB152" s="164"/>
      <c r="AC152" s="284"/>
      <c r="AD152" s="164"/>
      <c r="AE152" s="164"/>
      <c r="AF152" s="284"/>
      <c r="AG152" s="164"/>
      <c r="AH152" s="164"/>
      <c r="AI152" s="164"/>
      <c r="AK152" s="33"/>
      <c r="AL152" s="8"/>
      <c r="AM152" s="96"/>
      <c r="AN152" s="118"/>
      <c r="AO152" s="152"/>
    </row>
    <row r="153" spans="1:41">
      <c r="A153" s="163"/>
      <c r="B153" s="14"/>
      <c r="C153" s="14"/>
      <c r="D153" s="14"/>
      <c r="E153" s="14"/>
      <c r="F153" s="164"/>
      <c r="G153" s="173"/>
      <c r="H153" s="173"/>
      <c r="I153" s="165"/>
      <c r="J153" s="165"/>
      <c r="K153" s="166"/>
      <c r="L153" s="166"/>
      <c r="M153" s="166"/>
      <c r="N153" s="166"/>
      <c r="O153" s="166"/>
      <c r="P153" s="166"/>
      <c r="Q153" s="166"/>
      <c r="R153" s="166"/>
      <c r="S153" s="166"/>
      <c r="T153" s="166"/>
      <c r="U153" s="166"/>
      <c r="V153" s="166"/>
      <c r="W153" s="166"/>
      <c r="X153" s="166"/>
      <c r="Y153" s="14"/>
      <c r="Z153" s="372"/>
      <c r="AA153" s="284"/>
      <c r="AB153" s="164"/>
      <c r="AC153" s="284"/>
      <c r="AD153" s="164"/>
      <c r="AE153" s="164"/>
      <c r="AF153" s="284"/>
      <c r="AG153" s="164"/>
      <c r="AH153" s="164"/>
      <c r="AI153" s="164"/>
      <c r="AK153" s="33"/>
      <c r="AL153" s="8"/>
      <c r="AM153" s="96"/>
      <c r="AN153" s="118"/>
      <c r="AO153" s="152"/>
    </row>
    <row r="154" spans="1:41">
      <c r="A154" s="163"/>
      <c r="B154" s="14"/>
      <c r="C154" s="14"/>
      <c r="D154" s="14"/>
      <c r="E154" s="14"/>
      <c r="F154" s="164"/>
      <c r="G154" s="173"/>
      <c r="H154" s="173"/>
      <c r="I154" s="165"/>
      <c r="J154" s="165"/>
      <c r="K154" s="166"/>
      <c r="L154" s="166"/>
      <c r="M154" s="166"/>
      <c r="N154" s="166"/>
      <c r="O154" s="166"/>
      <c r="P154" s="166"/>
      <c r="Q154" s="166"/>
      <c r="R154" s="166"/>
      <c r="S154" s="166"/>
      <c r="T154" s="166"/>
      <c r="U154" s="166"/>
      <c r="V154" s="166"/>
      <c r="W154" s="166"/>
      <c r="X154" s="166"/>
      <c r="Y154" s="14"/>
      <c r="Z154" s="372"/>
      <c r="AA154" s="284"/>
      <c r="AB154" s="164"/>
      <c r="AC154" s="284"/>
      <c r="AD154" s="164"/>
      <c r="AE154" s="164"/>
      <c r="AF154" s="284"/>
      <c r="AG154" s="164"/>
      <c r="AH154" s="164"/>
      <c r="AI154" s="164"/>
      <c r="AK154" s="33"/>
      <c r="AL154" s="8"/>
      <c r="AM154" s="96"/>
      <c r="AN154" s="118"/>
      <c r="AO154" s="152"/>
    </row>
    <row r="155" spans="1:41">
      <c r="A155" s="163"/>
      <c r="B155" s="14"/>
      <c r="C155" s="14"/>
      <c r="D155" s="14"/>
      <c r="E155" s="14"/>
      <c r="F155" s="164"/>
      <c r="G155" s="173"/>
      <c r="H155" s="173"/>
      <c r="I155" s="165"/>
      <c r="J155" s="165"/>
      <c r="K155" s="166"/>
      <c r="L155" s="166"/>
      <c r="M155" s="166"/>
      <c r="N155" s="166"/>
      <c r="O155" s="166"/>
      <c r="P155" s="166"/>
      <c r="Q155" s="166"/>
      <c r="R155" s="166"/>
      <c r="S155" s="166"/>
      <c r="T155" s="166"/>
      <c r="U155" s="166"/>
      <c r="V155" s="166"/>
      <c r="W155" s="166"/>
      <c r="X155" s="166"/>
      <c r="Y155" s="14"/>
      <c r="Z155" s="372"/>
      <c r="AA155" s="284"/>
      <c r="AB155" s="164"/>
      <c r="AC155" s="284"/>
      <c r="AD155" s="164"/>
      <c r="AE155" s="164"/>
      <c r="AF155" s="284"/>
      <c r="AG155" s="164"/>
      <c r="AH155" s="164"/>
      <c r="AI155" s="164"/>
      <c r="AK155" s="33"/>
      <c r="AL155" s="8"/>
      <c r="AM155" s="96"/>
      <c r="AN155" s="118"/>
      <c r="AO155" s="152"/>
    </row>
    <row r="156" spans="1:41">
      <c r="A156" s="163"/>
      <c r="B156" s="14"/>
      <c r="C156" s="14"/>
      <c r="D156" s="14"/>
      <c r="E156" s="14"/>
      <c r="F156" s="164"/>
      <c r="G156" s="173"/>
      <c r="H156" s="173"/>
      <c r="I156" s="165"/>
      <c r="J156" s="165"/>
      <c r="K156" s="166"/>
      <c r="L156" s="166"/>
      <c r="M156" s="166"/>
      <c r="N156" s="166"/>
      <c r="O156" s="166"/>
      <c r="P156" s="166"/>
      <c r="Q156" s="166"/>
      <c r="R156" s="166"/>
      <c r="S156" s="166"/>
      <c r="T156" s="166"/>
      <c r="U156" s="166"/>
      <c r="V156" s="166"/>
      <c r="W156" s="166"/>
      <c r="X156" s="166"/>
      <c r="Y156" s="14"/>
      <c r="Z156" s="372"/>
      <c r="AA156" s="284"/>
      <c r="AB156" s="164"/>
      <c r="AC156" s="284"/>
      <c r="AD156" s="164"/>
      <c r="AE156" s="164"/>
      <c r="AF156" s="284"/>
      <c r="AG156" s="164"/>
      <c r="AH156" s="164"/>
      <c r="AI156" s="164"/>
      <c r="AK156" s="33"/>
      <c r="AL156" s="8"/>
      <c r="AM156" s="96"/>
      <c r="AN156" s="118"/>
      <c r="AO156" s="152"/>
    </row>
    <row r="157" spans="1:41">
      <c r="A157" s="163"/>
      <c r="B157" s="14"/>
      <c r="C157" s="14"/>
      <c r="D157" s="14"/>
      <c r="E157" s="14"/>
      <c r="F157" s="164"/>
      <c r="G157" s="173"/>
      <c r="H157" s="173"/>
      <c r="I157" s="165"/>
      <c r="J157" s="165"/>
      <c r="K157" s="166"/>
      <c r="L157" s="166"/>
      <c r="M157" s="166"/>
      <c r="N157" s="166"/>
      <c r="O157" s="166"/>
      <c r="P157" s="166"/>
      <c r="Q157" s="166"/>
      <c r="R157" s="166"/>
      <c r="S157" s="166"/>
      <c r="T157" s="166"/>
      <c r="U157" s="166"/>
      <c r="V157" s="166"/>
      <c r="W157" s="166"/>
      <c r="X157" s="166"/>
      <c r="Y157" s="14"/>
      <c r="Z157" s="372"/>
      <c r="AA157" s="284"/>
      <c r="AB157" s="164"/>
      <c r="AC157" s="284"/>
      <c r="AD157" s="164"/>
      <c r="AE157" s="164"/>
      <c r="AF157" s="284"/>
      <c r="AG157" s="164"/>
      <c r="AH157" s="164"/>
      <c r="AI157" s="164"/>
      <c r="AK157" s="33"/>
      <c r="AL157" s="8"/>
      <c r="AM157" s="96"/>
      <c r="AN157" s="118"/>
      <c r="AO157" s="152"/>
    </row>
    <row r="158" spans="1:41">
      <c r="A158" s="167"/>
      <c r="B158" s="168"/>
      <c r="C158" s="168"/>
      <c r="D158" s="168"/>
      <c r="E158" s="168"/>
      <c r="F158" s="169"/>
      <c r="G158" s="174"/>
      <c r="H158" s="174"/>
      <c r="I158" s="170"/>
      <c r="J158" s="170"/>
      <c r="K158" s="171"/>
      <c r="L158" s="171"/>
      <c r="M158" s="171"/>
      <c r="N158" s="171"/>
      <c r="O158" s="171"/>
      <c r="P158" s="171"/>
      <c r="Q158" s="171"/>
      <c r="R158" s="171"/>
      <c r="S158" s="171"/>
      <c r="T158" s="171"/>
      <c r="U158" s="171"/>
      <c r="V158" s="171"/>
      <c r="W158" s="171"/>
      <c r="X158" s="171"/>
      <c r="Y158" s="168"/>
      <c r="Z158" s="372"/>
      <c r="AA158" s="284">
        <f>H158+I158+J158+K158+L158+M158+N158+O158+P158</f>
        <v>0</v>
      </c>
      <c r="AB158" s="164" t="b">
        <f>AA158=G158</f>
        <v>1</v>
      </c>
      <c r="AC158" s="284">
        <f>G158-AA158</f>
        <v>0</v>
      </c>
      <c r="AD158" s="164"/>
      <c r="AE158" s="164"/>
      <c r="AF158" s="284">
        <f t="shared" ref="AF158:AF202" si="68">H158+I158+J158+K158+L158+M158+N158+O158+P158</f>
        <v>0</v>
      </c>
      <c r="AG158" s="164" t="b">
        <f t="shared" ref="AG158:AG202" si="69">AF158=G158</f>
        <v>1</v>
      </c>
      <c r="AH158" s="164"/>
      <c r="AI158" s="164"/>
      <c r="AK158" s="33"/>
      <c r="AL158" s="8"/>
      <c r="AM158" s="96" t="e">
        <f>#REF!+#REF!+#REF!+#REF!+#REF!+#REF!</f>
        <v>#REF!</v>
      </c>
      <c r="AN158" s="118">
        <f>H158+I158+J158+K158+L158+M158</f>
        <v>0</v>
      </c>
      <c r="AO158" s="152" t="b">
        <f>G158=AN158</f>
        <v>1</v>
      </c>
    </row>
    <row r="159" spans="1:41" s="3" customFormat="1">
      <c r="A159" s="632" t="s">
        <v>0</v>
      </c>
      <c r="B159" s="632" t="s">
        <v>1</v>
      </c>
      <c r="C159" s="632"/>
      <c r="D159" s="632"/>
      <c r="E159" s="632"/>
      <c r="F159" s="632" t="s">
        <v>3</v>
      </c>
      <c r="G159" s="632" t="s">
        <v>4</v>
      </c>
      <c r="H159" s="637" t="s">
        <v>387</v>
      </c>
      <c r="I159" s="638"/>
      <c r="J159" s="638"/>
      <c r="K159" s="638"/>
      <c r="L159" s="638"/>
      <c r="M159" s="638"/>
      <c r="N159" s="638"/>
      <c r="O159" s="638"/>
      <c r="P159" s="638"/>
      <c r="Q159" s="609"/>
      <c r="R159" s="609"/>
      <c r="S159" s="609"/>
      <c r="T159" s="609"/>
      <c r="U159" s="609"/>
      <c r="V159" s="609"/>
      <c r="W159" s="609"/>
      <c r="X159" s="609"/>
      <c r="Y159" s="632" t="s">
        <v>11</v>
      </c>
      <c r="Z159" s="375"/>
      <c r="AA159" s="284"/>
      <c r="AB159" s="164"/>
      <c r="AC159" s="328" t="e">
        <f>G159-AA159</f>
        <v>#VALUE!</v>
      </c>
      <c r="AD159" s="311"/>
      <c r="AE159" s="311"/>
      <c r="AF159" s="284" t="e">
        <f t="shared" si="68"/>
        <v>#VALUE!</v>
      </c>
      <c r="AG159" s="164" t="e">
        <f t="shared" si="69"/>
        <v>#VALUE!</v>
      </c>
      <c r="AH159" s="311"/>
      <c r="AI159" s="311"/>
      <c r="AJ159" s="152"/>
      <c r="AM159" s="96" t="e">
        <f>#REF!+#REF!+#REF!+#REF!+#REF!+#REF!</f>
        <v>#REF!</v>
      </c>
      <c r="AN159" s="118" t="e">
        <f>H159+I159+J159+K159+L159+M159</f>
        <v>#VALUE!</v>
      </c>
      <c r="AO159" s="152" t="e">
        <f>G159=AN159</f>
        <v>#VALUE!</v>
      </c>
    </row>
    <row r="160" spans="1:41" s="3" customFormat="1">
      <c r="A160" s="633"/>
      <c r="B160" s="633"/>
      <c r="C160" s="633"/>
      <c r="D160" s="633"/>
      <c r="E160" s="633"/>
      <c r="F160" s="633"/>
      <c r="G160" s="633"/>
      <c r="H160" s="563" t="s">
        <v>5</v>
      </c>
      <c r="I160" s="563" t="s">
        <v>240</v>
      </c>
      <c r="J160" s="563" t="s">
        <v>6</v>
      </c>
      <c r="K160" s="563" t="s">
        <v>273</v>
      </c>
      <c r="L160" s="563" t="s">
        <v>9</v>
      </c>
      <c r="M160" s="564" t="s">
        <v>374</v>
      </c>
      <c r="N160" s="563" t="s">
        <v>272</v>
      </c>
      <c r="O160" s="564" t="s">
        <v>375</v>
      </c>
      <c r="P160" s="564" t="s">
        <v>376</v>
      </c>
      <c r="Q160" s="563"/>
      <c r="R160" s="563"/>
      <c r="S160" s="563"/>
      <c r="T160" s="563"/>
      <c r="U160" s="563"/>
      <c r="V160" s="563"/>
      <c r="W160" s="563"/>
      <c r="X160" s="563"/>
      <c r="Y160" s="633"/>
      <c r="Z160" s="375"/>
      <c r="AA160" s="284"/>
      <c r="AB160" s="164"/>
      <c r="AC160" s="328">
        <f>G160-AA160</f>
        <v>0</v>
      </c>
      <c r="AD160" s="311"/>
      <c r="AE160" s="311"/>
      <c r="AF160" s="284" t="e">
        <f t="shared" si="68"/>
        <v>#VALUE!</v>
      </c>
      <c r="AG160" s="164" t="e">
        <f t="shared" si="69"/>
        <v>#VALUE!</v>
      </c>
      <c r="AH160" s="311"/>
      <c r="AI160" s="311"/>
      <c r="AJ160" s="152"/>
      <c r="AM160" s="96" t="e">
        <f>#REF!+#REF!+#REF!+#REF!+#REF!+M160</f>
        <v>#REF!</v>
      </c>
      <c r="AN160" s="118" t="e">
        <f>H160+I160+J160+K160+L160+#REF!</f>
        <v>#VALUE!</v>
      </c>
      <c r="AO160" s="152" t="e">
        <f>G160=AN160</f>
        <v>#VALUE!</v>
      </c>
    </row>
    <row r="161" spans="1:41">
      <c r="A161" s="142"/>
      <c r="B161" s="143"/>
      <c r="C161" s="144"/>
      <c r="D161" s="144"/>
      <c r="E161" s="145"/>
      <c r="F161" s="146"/>
      <c r="G161" s="146"/>
      <c r="H161" s="562" t="s">
        <v>237</v>
      </c>
      <c r="I161" s="562" t="s">
        <v>237</v>
      </c>
      <c r="J161" s="562" t="s">
        <v>237</v>
      </c>
      <c r="K161" s="562" t="s">
        <v>237</v>
      </c>
      <c r="L161" s="562" t="s">
        <v>237</v>
      </c>
      <c r="M161" s="562" t="s">
        <v>237</v>
      </c>
      <c r="N161" s="562" t="s">
        <v>237</v>
      </c>
      <c r="O161" s="562" t="s">
        <v>237</v>
      </c>
      <c r="P161" s="562" t="s">
        <v>237</v>
      </c>
      <c r="Q161" s="562"/>
      <c r="R161" s="562"/>
      <c r="S161" s="562"/>
      <c r="T161" s="562"/>
      <c r="U161" s="562"/>
      <c r="V161" s="562"/>
      <c r="W161" s="562"/>
      <c r="X161" s="562"/>
      <c r="Y161" s="146"/>
      <c r="Z161" s="376"/>
      <c r="AA161" s="284"/>
      <c r="AB161" s="164"/>
      <c r="AC161" s="328">
        <f>G161-AA161</f>
        <v>0</v>
      </c>
      <c r="AD161" s="278"/>
      <c r="AE161" s="278"/>
      <c r="AF161" s="284" t="e">
        <f t="shared" si="68"/>
        <v>#VALUE!</v>
      </c>
      <c r="AG161" s="164" t="e">
        <f t="shared" si="69"/>
        <v>#VALUE!</v>
      </c>
      <c r="AH161" s="278"/>
      <c r="AI161" s="278"/>
      <c r="AM161" s="96" t="e">
        <f>#REF!+#REF!+#REF!+#REF!+#REF!+#REF!</f>
        <v>#REF!</v>
      </c>
      <c r="AN161" s="118" t="e">
        <f>H161+I161+J161+K161+L161+M161</f>
        <v>#VALUE!</v>
      </c>
      <c r="AO161" s="152" t="e">
        <f>G161=AN161</f>
        <v>#VALUE!</v>
      </c>
    </row>
    <row r="162" spans="1:41">
      <c r="A162" s="147"/>
      <c r="B162" s="148"/>
      <c r="C162" s="149"/>
      <c r="D162" s="149"/>
      <c r="E162" s="150"/>
      <c r="F162" s="151"/>
      <c r="G162" s="151"/>
      <c r="H162" s="151"/>
      <c r="I162" s="151"/>
      <c r="J162" s="151"/>
      <c r="K162" s="151"/>
      <c r="L162" s="151"/>
      <c r="M162" s="151"/>
      <c r="N162" s="151"/>
      <c r="O162" s="151"/>
      <c r="P162" s="151"/>
      <c r="Q162" s="151"/>
      <c r="R162" s="151"/>
      <c r="S162" s="151"/>
      <c r="T162" s="151"/>
      <c r="U162" s="151"/>
      <c r="V162" s="151"/>
      <c r="W162" s="151"/>
      <c r="X162" s="151"/>
      <c r="Y162" s="151"/>
      <c r="Z162" s="376"/>
      <c r="AA162" s="284">
        <f>H162+I162+J162+K162+L162+M162+N162+O162+P162</f>
        <v>0</v>
      </c>
      <c r="AB162" s="164" t="b">
        <f>AA162=G162</f>
        <v>1</v>
      </c>
      <c r="AC162" s="284">
        <f>G162-AA162</f>
        <v>0</v>
      </c>
      <c r="AD162" s="278"/>
      <c r="AE162" s="278"/>
      <c r="AF162" s="284">
        <f t="shared" si="68"/>
        <v>0</v>
      </c>
      <c r="AG162" s="164" t="b">
        <f t="shared" si="69"/>
        <v>1</v>
      </c>
      <c r="AH162" s="278"/>
      <c r="AI162" s="278"/>
      <c r="AL162" s="42" t="b">
        <f>G162=AK162</f>
        <v>1</v>
      </c>
      <c r="AM162" s="96" t="e">
        <f>#REF!+#REF!+#REF!+#REF!+#REF!+#REF!</f>
        <v>#REF!</v>
      </c>
      <c r="AN162" s="118">
        <f>H162+I162+J162+K162+L162+M162</f>
        <v>0</v>
      </c>
      <c r="AO162" s="152" t="b">
        <f>G162=AN162</f>
        <v>1</v>
      </c>
    </row>
    <row r="163" spans="1:41">
      <c r="A163" s="512"/>
      <c r="B163" s="513" t="s">
        <v>22</v>
      </c>
      <c r="C163" s="514" t="s">
        <v>315</v>
      </c>
      <c r="D163" s="514"/>
      <c r="E163" s="515"/>
      <c r="F163" s="519" t="s">
        <v>368</v>
      </c>
      <c r="G163" s="520">
        <f>G164</f>
        <v>17000000</v>
      </c>
      <c r="H163" s="520">
        <f t="shared" ref="H163:P163" si="70">H164</f>
        <v>0</v>
      </c>
      <c r="I163" s="520">
        <f t="shared" si="70"/>
        <v>0</v>
      </c>
      <c r="J163" s="520">
        <f t="shared" si="70"/>
        <v>17000000</v>
      </c>
      <c r="K163" s="520">
        <f t="shared" si="70"/>
        <v>0</v>
      </c>
      <c r="L163" s="520">
        <f t="shared" si="70"/>
        <v>0</v>
      </c>
      <c r="M163" s="520">
        <f t="shared" si="70"/>
        <v>0</v>
      </c>
      <c r="N163" s="520">
        <f t="shared" si="70"/>
        <v>0</v>
      </c>
      <c r="O163" s="520">
        <f t="shared" si="70"/>
        <v>0</v>
      </c>
      <c r="P163" s="520">
        <f t="shared" si="70"/>
        <v>0</v>
      </c>
      <c r="Q163" s="610"/>
      <c r="R163" s="610"/>
      <c r="S163" s="610"/>
      <c r="T163" s="610"/>
      <c r="U163" s="610"/>
      <c r="V163" s="610"/>
      <c r="W163" s="610"/>
      <c r="X163" s="610"/>
      <c r="Y163" s="516"/>
      <c r="Z163" s="376"/>
      <c r="AA163" s="284"/>
      <c r="AB163" s="164"/>
      <c r="AC163" s="284"/>
      <c r="AD163" s="278"/>
      <c r="AE163" s="278"/>
      <c r="AF163" s="284">
        <f t="shared" si="68"/>
        <v>17000000</v>
      </c>
      <c r="AG163" s="164" t="b">
        <f t="shared" si="69"/>
        <v>1</v>
      </c>
      <c r="AH163" s="278"/>
      <c r="AI163" s="278"/>
      <c r="AL163" s="42"/>
      <c r="AM163" s="96"/>
      <c r="AN163" s="118"/>
      <c r="AO163" s="152"/>
    </row>
    <row r="164" spans="1:41">
      <c r="A164" s="502"/>
      <c r="B164" s="503"/>
      <c r="C164" s="504"/>
      <c r="D164" s="641" t="s">
        <v>320</v>
      </c>
      <c r="E164" s="642"/>
      <c r="F164" s="505" t="s">
        <v>132</v>
      </c>
      <c r="G164" s="506">
        <f>SUM(G165:G166)</f>
        <v>17000000</v>
      </c>
      <c r="H164" s="506">
        <f t="shared" ref="H164:P164" si="71">SUM(H165:H166)</f>
        <v>0</v>
      </c>
      <c r="I164" s="506">
        <f t="shared" si="71"/>
        <v>0</v>
      </c>
      <c r="J164" s="506">
        <f t="shared" si="71"/>
        <v>17000000</v>
      </c>
      <c r="K164" s="506">
        <f t="shared" si="71"/>
        <v>0</v>
      </c>
      <c r="L164" s="506">
        <f t="shared" si="71"/>
        <v>0</v>
      </c>
      <c r="M164" s="506">
        <f t="shared" si="71"/>
        <v>0</v>
      </c>
      <c r="N164" s="506">
        <f t="shared" si="71"/>
        <v>0</v>
      </c>
      <c r="O164" s="506">
        <f t="shared" si="71"/>
        <v>0</v>
      </c>
      <c r="P164" s="506">
        <f t="shared" si="71"/>
        <v>0</v>
      </c>
      <c r="Q164" s="506"/>
      <c r="R164" s="506"/>
      <c r="S164" s="506"/>
      <c r="T164" s="506"/>
      <c r="U164" s="506"/>
      <c r="V164" s="506"/>
      <c r="W164" s="506"/>
      <c r="X164" s="506"/>
      <c r="Y164" s="507"/>
      <c r="Z164" s="376"/>
      <c r="AA164" s="284"/>
      <c r="AB164" s="164"/>
      <c r="AC164" s="284"/>
      <c r="AD164" s="278"/>
      <c r="AE164" s="278"/>
      <c r="AF164" s="284">
        <f t="shared" si="68"/>
        <v>17000000</v>
      </c>
      <c r="AG164" s="164" t="b">
        <f t="shared" si="69"/>
        <v>1</v>
      </c>
      <c r="AH164" s="278"/>
      <c r="AI164" s="278"/>
      <c r="AL164" s="42"/>
      <c r="AM164" s="96"/>
      <c r="AN164" s="118"/>
      <c r="AO164" s="152"/>
    </row>
    <row r="165" spans="1:41">
      <c r="A165" s="502"/>
      <c r="B165" s="503"/>
      <c r="C165" s="504"/>
      <c r="D165" s="504"/>
      <c r="E165" s="508" t="s">
        <v>316</v>
      </c>
      <c r="F165" s="505" t="s">
        <v>317</v>
      </c>
      <c r="G165" s="506">
        <v>7000000</v>
      </c>
      <c r="H165" s="507"/>
      <c r="I165" s="552"/>
      <c r="J165" s="553">
        <v>7000000</v>
      </c>
      <c r="K165" s="507"/>
      <c r="L165" s="507"/>
      <c r="M165" s="507"/>
      <c r="N165" s="507"/>
      <c r="O165" s="507"/>
      <c r="P165" s="507"/>
      <c r="Q165" s="507"/>
      <c r="R165" s="507"/>
      <c r="S165" s="507"/>
      <c r="T165" s="507"/>
      <c r="U165" s="507"/>
      <c r="V165" s="507"/>
      <c r="W165" s="507"/>
      <c r="X165" s="507"/>
      <c r="Y165" s="507"/>
      <c r="Z165" s="376"/>
      <c r="AA165" s="284"/>
      <c r="AB165" s="164"/>
      <c r="AC165" s="284"/>
      <c r="AD165" s="278"/>
      <c r="AE165" s="278"/>
      <c r="AF165" s="284">
        <f t="shared" si="68"/>
        <v>7000000</v>
      </c>
      <c r="AG165" s="164" t="b">
        <f t="shared" si="69"/>
        <v>1</v>
      </c>
      <c r="AH165" s="278"/>
      <c r="AI165" s="278"/>
      <c r="AL165" s="42"/>
      <c r="AM165" s="96"/>
      <c r="AN165" s="118"/>
      <c r="AO165" s="152"/>
    </row>
    <row r="166" spans="1:41" ht="45">
      <c r="A166" s="502"/>
      <c r="B166" s="503"/>
      <c r="C166" s="504"/>
      <c r="D166" s="504"/>
      <c r="E166" s="509" t="s">
        <v>319</v>
      </c>
      <c r="F166" s="510" t="s">
        <v>318</v>
      </c>
      <c r="G166" s="511">
        <v>10000000</v>
      </c>
      <c r="H166" s="507"/>
      <c r="I166" s="552"/>
      <c r="J166" s="580">
        <v>10000000</v>
      </c>
      <c r="K166" s="507"/>
      <c r="L166" s="507"/>
      <c r="M166" s="507"/>
      <c r="N166" s="507"/>
      <c r="O166" s="507"/>
      <c r="P166" s="507"/>
      <c r="Q166" s="507"/>
      <c r="R166" s="507"/>
      <c r="S166" s="507"/>
      <c r="T166" s="507"/>
      <c r="U166" s="507"/>
      <c r="V166" s="507"/>
      <c r="W166" s="507"/>
      <c r="X166" s="507"/>
      <c r="Y166" s="507"/>
      <c r="Z166" s="376"/>
      <c r="AA166" s="284"/>
      <c r="AB166" s="164"/>
      <c r="AC166" s="284"/>
      <c r="AD166" s="278"/>
      <c r="AE166" s="278"/>
      <c r="AF166" s="284">
        <f t="shared" si="68"/>
        <v>10000000</v>
      </c>
      <c r="AG166" s="164" t="b">
        <f t="shared" si="69"/>
        <v>1</v>
      </c>
      <c r="AH166" s="278"/>
      <c r="AI166" s="278"/>
      <c r="AL166" s="42"/>
      <c r="AM166" s="96"/>
      <c r="AN166" s="118"/>
      <c r="AO166" s="152"/>
    </row>
    <row r="167" spans="1:41">
      <c r="A167" s="502"/>
      <c r="B167" s="503"/>
      <c r="C167" s="504"/>
      <c r="D167" s="504"/>
      <c r="E167" s="508"/>
      <c r="F167" s="505"/>
      <c r="G167" s="506"/>
      <c r="H167" s="507"/>
      <c r="I167" s="507"/>
      <c r="J167" s="507"/>
      <c r="K167" s="507"/>
      <c r="L167" s="507"/>
      <c r="M167" s="507"/>
      <c r="N167" s="507"/>
      <c r="O167" s="507"/>
      <c r="P167" s="507"/>
      <c r="Q167" s="507"/>
      <c r="R167" s="507"/>
      <c r="S167" s="507"/>
      <c r="T167" s="507"/>
      <c r="U167" s="507"/>
      <c r="V167" s="507"/>
      <c r="W167" s="507"/>
      <c r="X167" s="507"/>
      <c r="Y167" s="507"/>
      <c r="Z167" s="376"/>
      <c r="AA167" s="284"/>
      <c r="AB167" s="164"/>
      <c r="AC167" s="284"/>
      <c r="AD167" s="278"/>
      <c r="AE167" s="278"/>
      <c r="AF167" s="284">
        <f t="shared" si="68"/>
        <v>0</v>
      </c>
      <c r="AG167" s="164" t="b">
        <f t="shared" si="69"/>
        <v>1</v>
      </c>
      <c r="AH167" s="278"/>
      <c r="AI167" s="278"/>
      <c r="AL167" s="42"/>
      <c r="AM167" s="96"/>
      <c r="AN167" s="118"/>
      <c r="AO167" s="152"/>
    </row>
    <row r="168" spans="1:41" s="110" customFormat="1">
      <c r="A168" s="115"/>
      <c r="B168" s="108" t="s">
        <v>22</v>
      </c>
      <c r="C168" s="667" t="s">
        <v>79</v>
      </c>
      <c r="D168" s="667"/>
      <c r="E168" s="668"/>
      <c r="F168" s="109" t="s">
        <v>142</v>
      </c>
      <c r="G168" s="116">
        <f>G169</f>
        <v>7000000</v>
      </c>
      <c r="H168" s="116">
        <f t="shared" ref="H168:P169" si="72">H169</f>
        <v>1000000</v>
      </c>
      <c r="I168" s="116">
        <f t="shared" si="72"/>
        <v>6000000</v>
      </c>
      <c r="J168" s="116">
        <f t="shared" si="72"/>
        <v>0</v>
      </c>
      <c r="K168" s="116">
        <f t="shared" si="72"/>
        <v>0</v>
      </c>
      <c r="L168" s="116">
        <f t="shared" si="72"/>
        <v>0</v>
      </c>
      <c r="M168" s="116">
        <f t="shared" si="72"/>
        <v>0</v>
      </c>
      <c r="N168" s="116">
        <f t="shared" si="72"/>
        <v>0</v>
      </c>
      <c r="O168" s="116">
        <f t="shared" si="72"/>
        <v>0</v>
      </c>
      <c r="P168" s="116">
        <f t="shared" si="72"/>
        <v>0</v>
      </c>
      <c r="Q168" s="116"/>
      <c r="R168" s="116"/>
      <c r="S168" s="116"/>
      <c r="T168" s="116"/>
      <c r="U168" s="116"/>
      <c r="V168" s="116"/>
      <c r="W168" s="116"/>
      <c r="X168" s="116"/>
      <c r="Y168" s="94"/>
      <c r="Z168" s="373"/>
      <c r="AA168" s="284">
        <f>H168+I168+J168+K168+L168+M168+N168+O168+P168</f>
        <v>7000000</v>
      </c>
      <c r="AB168" s="164" t="b">
        <f>AA168=G168</f>
        <v>1</v>
      </c>
      <c r="AC168" s="284">
        <f>G168-AA168</f>
        <v>0</v>
      </c>
      <c r="AD168" s="221"/>
      <c r="AE168" s="221"/>
      <c r="AF168" s="284">
        <f t="shared" si="68"/>
        <v>7000000</v>
      </c>
      <c r="AG168" s="164" t="b">
        <f t="shared" si="69"/>
        <v>1</v>
      </c>
      <c r="AH168" s="221"/>
      <c r="AI168" s="221"/>
      <c r="AJ168" s="236"/>
      <c r="AK168" s="118">
        <f>SUM(I168:M168)</f>
        <v>6000000</v>
      </c>
      <c r="AL168" s="110" t="b">
        <f>G168=AK168</f>
        <v>0</v>
      </c>
      <c r="AM168" s="96" t="e">
        <f>#REF!+#REF!+#REF!+#REF!+#REF!+#REF!</f>
        <v>#REF!</v>
      </c>
      <c r="AN168" s="118">
        <f>H168+I168+J168+K168+L168+M168</f>
        <v>7000000</v>
      </c>
      <c r="AO168" s="152" t="b">
        <f>G168=AN168</f>
        <v>1</v>
      </c>
    </row>
    <row r="169" spans="1:41" s="80" customFormat="1">
      <c r="A169" s="337"/>
      <c r="B169" s="338"/>
      <c r="C169" s="339"/>
      <c r="D169" s="645" t="s">
        <v>15</v>
      </c>
      <c r="E169" s="646"/>
      <c r="F169" s="81" t="s">
        <v>130</v>
      </c>
      <c r="G169" s="87">
        <f>G170</f>
        <v>7000000</v>
      </c>
      <c r="H169" s="87">
        <f t="shared" si="72"/>
        <v>1000000</v>
      </c>
      <c r="I169" s="87">
        <f t="shared" si="72"/>
        <v>6000000</v>
      </c>
      <c r="J169" s="87">
        <f t="shared" si="72"/>
        <v>0</v>
      </c>
      <c r="K169" s="87">
        <f t="shared" si="72"/>
        <v>0</v>
      </c>
      <c r="L169" s="87">
        <f t="shared" si="72"/>
        <v>0</v>
      </c>
      <c r="M169" s="87">
        <f t="shared" si="72"/>
        <v>0</v>
      </c>
      <c r="N169" s="87">
        <f t="shared" si="72"/>
        <v>0</v>
      </c>
      <c r="O169" s="87">
        <f t="shared" si="72"/>
        <v>0</v>
      </c>
      <c r="P169" s="87">
        <f t="shared" si="72"/>
        <v>0</v>
      </c>
      <c r="Q169" s="87"/>
      <c r="R169" s="87"/>
      <c r="S169" s="87"/>
      <c r="T169" s="87"/>
      <c r="U169" s="87"/>
      <c r="V169" s="87"/>
      <c r="W169" s="87"/>
      <c r="X169" s="87"/>
      <c r="Y169" s="87">
        <f t="shared" ref="Y169" si="73">Y170</f>
        <v>0</v>
      </c>
      <c r="Z169" s="372"/>
      <c r="AA169" s="284">
        <f>H169+I169+J169+K169+L169+M169+N169+O169+P169</f>
        <v>7000000</v>
      </c>
      <c r="AB169" s="164" t="b">
        <f>AA169=G169</f>
        <v>1</v>
      </c>
      <c r="AC169" s="284">
        <f>G169-AA169</f>
        <v>0</v>
      </c>
      <c r="AD169" s="164"/>
      <c r="AE169" s="164"/>
      <c r="AF169" s="284">
        <f t="shared" si="68"/>
        <v>7000000</v>
      </c>
      <c r="AG169" s="164" t="b">
        <f t="shared" si="69"/>
        <v>1</v>
      </c>
      <c r="AH169" s="164"/>
      <c r="AI169" s="164"/>
      <c r="AK169" s="341">
        <f>SUM(I169:M169)</f>
        <v>6000000</v>
      </c>
      <c r="AL169" s="59" t="b">
        <f>G169=AK169</f>
        <v>0</v>
      </c>
      <c r="AM169" s="335" t="e">
        <f>#REF!+#REF!+#REF!+#REF!+#REF!+#REF!</f>
        <v>#REF!</v>
      </c>
      <c r="AN169" s="336">
        <f>H169+I169+J169+K169+L169+M169</f>
        <v>7000000</v>
      </c>
      <c r="AO169" s="152" t="b">
        <f>G169=AN169</f>
        <v>1</v>
      </c>
    </row>
    <row r="170" spans="1:41" s="153" customFormat="1">
      <c r="A170" s="572"/>
      <c r="B170" s="333"/>
      <c r="C170" s="334"/>
      <c r="D170" s="334"/>
      <c r="E170" s="88" t="s">
        <v>80</v>
      </c>
      <c r="F170" s="71" t="s">
        <v>81</v>
      </c>
      <c r="G170" s="69">
        <v>7000000</v>
      </c>
      <c r="H170" s="69">
        <v>1000000</v>
      </c>
      <c r="I170" s="70">
        <f>G170-H170</f>
        <v>6000000</v>
      </c>
      <c r="J170" s="70"/>
      <c r="K170" s="70"/>
      <c r="L170" s="70"/>
      <c r="M170" s="70"/>
      <c r="N170" s="70"/>
      <c r="O170" s="70"/>
      <c r="P170" s="70"/>
      <c r="Q170" s="70"/>
      <c r="R170" s="70"/>
      <c r="S170" s="70"/>
      <c r="T170" s="70"/>
      <c r="U170" s="70"/>
      <c r="V170" s="70"/>
      <c r="W170" s="70"/>
      <c r="X170" s="70"/>
      <c r="Y170" s="71"/>
      <c r="Z170" s="374"/>
      <c r="AA170" s="284">
        <f>H170+I170+J170+K170+L170+M170+N170+O170+P170</f>
        <v>7000000</v>
      </c>
      <c r="AB170" s="164" t="b">
        <f>AA170=G170</f>
        <v>1</v>
      </c>
      <c r="AC170" s="284">
        <f>G170-AA170</f>
        <v>0</v>
      </c>
      <c r="AD170" s="232"/>
      <c r="AE170" s="232"/>
      <c r="AF170" s="284">
        <f t="shared" si="68"/>
        <v>7000000</v>
      </c>
      <c r="AG170" s="164" t="b">
        <f t="shared" si="69"/>
        <v>1</v>
      </c>
      <c r="AH170" s="232"/>
      <c r="AI170" s="232"/>
      <c r="AK170" s="335">
        <f>SUM(I170:M170)</f>
        <v>6000000</v>
      </c>
      <c r="AL170" s="72" t="b">
        <f>G170=AK170</f>
        <v>0</v>
      </c>
      <c r="AM170" s="335" t="e">
        <f>#REF!+#REF!+#REF!+#REF!+#REF!+#REF!</f>
        <v>#REF!</v>
      </c>
      <c r="AN170" s="336">
        <f>H170+I170+J170+K170+L170+M170</f>
        <v>7000000</v>
      </c>
      <c r="AO170" s="152" t="b">
        <f>G170=AN170</f>
        <v>1</v>
      </c>
    </row>
    <row r="171" spans="1:41" s="153" customFormat="1">
      <c r="A171" s="572"/>
      <c r="B171" s="333"/>
      <c r="C171" s="334"/>
      <c r="D171" s="334"/>
      <c r="E171" s="88"/>
      <c r="F171" s="71"/>
      <c r="G171" s="69"/>
      <c r="H171" s="69"/>
      <c r="I171" s="70"/>
      <c r="J171" s="70"/>
      <c r="K171" s="70"/>
      <c r="L171" s="70"/>
      <c r="M171" s="70"/>
      <c r="N171" s="70"/>
      <c r="O171" s="70"/>
      <c r="P171" s="70"/>
      <c r="Q171" s="70"/>
      <c r="R171" s="70"/>
      <c r="S171" s="70"/>
      <c r="T171" s="70"/>
      <c r="U171" s="70"/>
      <c r="V171" s="70"/>
      <c r="W171" s="70"/>
      <c r="X171" s="70"/>
      <c r="Y171" s="71"/>
      <c r="Z171" s="374"/>
      <c r="AA171" s="284"/>
      <c r="AB171" s="164"/>
      <c r="AC171" s="284"/>
      <c r="AD171" s="232"/>
      <c r="AE171" s="232"/>
      <c r="AF171" s="284">
        <f t="shared" si="68"/>
        <v>0</v>
      </c>
      <c r="AG171" s="164" t="b">
        <f t="shared" si="69"/>
        <v>1</v>
      </c>
      <c r="AH171" s="232"/>
      <c r="AI171" s="232"/>
      <c r="AK171" s="335"/>
      <c r="AL171" s="72"/>
      <c r="AM171" s="335"/>
      <c r="AN171" s="336"/>
      <c r="AO171" s="152"/>
    </row>
    <row r="172" spans="1:41" s="153" customFormat="1">
      <c r="A172" s="432"/>
      <c r="B172" s="433" t="s">
        <v>22</v>
      </c>
      <c r="C172" s="434"/>
      <c r="D172" s="643" t="s">
        <v>321</v>
      </c>
      <c r="E172" s="644"/>
      <c r="F172" s="130" t="s">
        <v>322</v>
      </c>
      <c r="G172" s="129">
        <f>G173</f>
        <v>28555800</v>
      </c>
      <c r="H172" s="129">
        <f t="shared" ref="H172:P172" si="74">H173</f>
        <v>4500000</v>
      </c>
      <c r="I172" s="129">
        <f t="shared" si="74"/>
        <v>0</v>
      </c>
      <c r="J172" s="129">
        <f t="shared" si="74"/>
        <v>24055800</v>
      </c>
      <c r="K172" s="129">
        <f t="shared" si="74"/>
        <v>0</v>
      </c>
      <c r="L172" s="129">
        <f t="shared" si="74"/>
        <v>0</v>
      </c>
      <c r="M172" s="129">
        <f t="shared" si="74"/>
        <v>0</v>
      </c>
      <c r="N172" s="129">
        <f t="shared" si="74"/>
        <v>0</v>
      </c>
      <c r="O172" s="129">
        <f t="shared" si="74"/>
        <v>0</v>
      </c>
      <c r="P172" s="129">
        <f t="shared" si="74"/>
        <v>0</v>
      </c>
      <c r="Q172" s="129"/>
      <c r="R172" s="129"/>
      <c r="S172" s="129"/>
      <c r="T172" s="129"/>
      <c r="U172" s="129"/>
      <c r="V172" s="129"/>
      <c r="W172" s="129"/>
      <c r="X172" s="129"/>
      <c r="Y172" s="518"/>
      <c r="Z172" s="374"/>
      <c r="AA172" s="284"/>
      <c r="AB172" s="164"/>
      <c r="AC172" s="284"/>
      <c r="AD172" s="232"/>
      <c r="AE172" s="232"/>
      <c r="AF172" s="284">
        <f t="shared" si="68"/>
        <v>28555800</v>
      </c>
      <c r="AG172" s="164" t="b">
        <f t="shared" si="69"/>
        <v>1</v>
      </c>
      <c r="AH172" s="232"/>
      <c r="AI172" s="232"/>
      <c r="AK172" s="335"/>
      <c r="AL172" s="72"/>
      <c r="AM172" s="335"/>
      <c r="AN172" s="336"/>
      <c r="AO172" s="152"/>
    </row>
    <row r="173" spans="1:41" s="153" customFormat="1">
      <c r="A173" s="572"/>
      <c r="B173" s="333"/>
      <c r="C173" s="334"/>
      <c r="D173" s="645" t="s">
        <v>15</v>
      </c>
      <c r="E173" s="646"/>
      <c r="F173" s="71" t="s">
        <v>130</v>
      </c>
      <c r="G173" s="69">
        <f>SUM(G174:G176)</f>
        <v>28555800</v>
      </c>
      <c r="H173" s="69">
        <f t="shared" ref="H173:P173" si="75">SUM(H174:H176)</f>
        <v>4500000</v>
      </c>
      <c r="I173" s="69">
        <f t="shared" si="75"/>
        <v>0</v>
      </c>
      <c r="J173" s="69">
        <f t="shared" si="75"/>
        <v>24055800</v>
      </c>
      <c r="K173" s="69">
        <f t="shared" si="75"/>
        <v>0</v>
      </c>
      <c r="L173" s="69">
        <f t="shared" si="75"/>
        <v>0</v>
      </c>
      <c r="M173" s="69">
        <f t="shared" si="75"/>
        <v>0</v>
      </c>
      <c r="N173" s="69">
        <f t="shared" si="75"/>
        <v>0</v>
      </c>
      <c r="O173" s="69">
        <f t="shared" si="75"/>
        <v>0</v>
      </c>
      <c r="P173" s="69">
        <f t="shared" si="75"/>
        <v>0</v>
      </c>
      <c r="Q173" s="69"/>
      <c r="R173" s="69"/>
      <c r="S173" s="69"/>
      <c r="T173" s="69"/>
      <c r="U173" s="69"/>
      <c r="V173" s="69"/>
      <c r="W173" s="69"/>
      <c r="X173" s="69"/>
      <c r="Y173" s="71"/>
      <c r="Z173" s="374"/>
      <c r="AA173" s="284"/>
      <c r="AB173" s="164"/>
      <c r="AC173" s="284"/>
      <c r="AD173" s="232"/>
      <c r="AE173" s="232"/>
      <c r="AF173" s="284">
        <f t="shared" si="68"/>
        <v>28555800</v>
      </c>
      <c r="AG173" s="164" t="b">
        <f t="shared" si="69"/>
        <v>1</v>
      </c>
      <c r="AH173" s="232"/>
      <c r="AI173" s="232"/>
      <c r="AK173" s="335"/>
      <c r="AL173" s="72"/>
      <c r="AM173" s="335"/>
      <c r="AN173" s="336"/>
      <c r="AO173" s="152"/>
    </row>
    <row r="174" spans="1:41" s="153" customFormat="1">
      <c r="A174" s="572"/>
      <c r="B174" s="333"/>
      <c r="C174" s="334"/>
      <c r="D174" s="334"/>
      <c r="E174" s="88" t="s">
        <v>125</v>
      </c>
      <c r="F174" s="71" t="s">
        <v>126</v>
      </c>
      <c r="G174" s="69">
        <v>7500000</v>
      </c>
      <c r="H174" s="69">
        <v>1500000</v>
      </c>
      <c r="I174" s="70"/>
      <c r="J174" s="70">
        <f>G174-H174</f>
        <v>6000000</v>
      </c>
      <c r="K174" s="70"/>
      <c r="L174" s="70"/>
      <c r="M174" s="70"/>
      <c r="N174" s="70"/>
      <c r="O174" s="70"/>
      <c r="P174" s="70"/>
      <c r="Q174" s="70"/>
      <c r="R174" s="70"/>
      <c r="S174" s="70"/>
      <c r="T174" s="70"/>
      <c r="U174" s="70"/>
      <c r="V174" s="70"/>
      <c r="W174" s="70"/>
      <c r="X174" s="70"/>
      <c r="Y174" s="71"/>
      <c r="Z174" s="374"/>
      <c r="AA174" s="284"/>
      <c r="AB174" s="164"/>
      <c r="AC174" s="284"/>
      <c r="AD174" s="232"/>
      <c r="AE174" s="232"/>
      <c r="AF174" s="284">
        <f t="shared" si="68"/>
        <v>7500000</v>
      </c>
      <c r="AG174" s="164" t="b">
        <f t="shared" si="69"/>
        <v>1</v>
      </c>
      <c r="AH174" s="232"/>
      <c r="AI174" s="232"/>
      <c r="AK174" s="335"/>
      <c r="AL174" s="72"/>
      <c r="AM174" s="335"/>
      <c r="AN174" s="336"/>
      <c r="AO174" s="152"/>
    </row>
    <row r="175" spans="1:41" s="153" customFormat="1">
      <c r="A175" s="572"/>
      <c r="B175" s="333"/>
      <c r="C175" s="334"/>
      <c r="D175" s="334"/>
      <c r="E175" s="88" t="s">
        <v>324</v>
      </c>
      <c r="F175" s="71" t="s">
        <v>323</v>
      </c>
      <c r="G175" s="69">
        <v>21055800</v>
      </c>
      <c r="H175" s="69">
        <v>3000000</v>
      </c>
      <c r="I175" s="70"/>
      <c r="J175" s="70">
        <f>G175-H175</f>
        <v>18055800</v>
      </c>
      <c r="K175" s="70"/>
      <c r="L175" s="70"/>
      <c r="M175" s="70"/>
      <c r="N175" s="70"/>
      <c r="O175" s="70"/>
      <c r="P175" s="70"/>
      <c r="Q175" s="70"/>
      <c r="R175" s="70"/>
      <c r="S175" s="70"/>
      <c r="T175" s="70"/>
      <c r="U175" s="70"/>
      <c r="V175" s="70"/>
      <c r="W175" s="70"/>
      <c r="X175" s="70"/>
      <c r="Y175" s="71"/>
      <c r="Z175" s="374"/>
      <c r="AA175" s="284"/>
      <c r="AB175" s="164"/>
      <c r="AC175" s="284"/>
      <c r="AD175" s="232"/>
      <c r="AE175" s="232"/>
      <c r="AF175" s="284">
        <f t="shared" si="68"/>
        <v>21055800</v>
      </c>
      <c r="AG175" s="164" t="b">
        <f t="shared" si="69"/>
        <v>1</v>
      </c>
      <c r="AH175" s="232"/>
      <c r="AI175" s="232"/>
      <c r="AK175" s="335"/>
      <c r="AL175" s="72"/>
      <c r="AM175" s="335"/>
      <c r="AN175" s="336"/>
      <c r="AO175" s="152"/>
    </row>
    <row r="176" spans="1:41" s="153" customFormat="1">
      <c r="A176" s="572"/>
      <c r="B176" s="333"/>
      <c r="C176" s="334"/>
      <c r="D176" s="334"/>
      <c r="E176" s="88"/>
      <c r="F176" s="71"/>
      <c r="G176" s="69"/>
      <c r="H176" s="69"/>
      <c r="I176" s="70"/>
      <c r="J176" s="70"/>
      <c r="K176" s="70"/>
      <c r="L176" s="70"/>
      <c r="M176" s="70"/>
      <c r="N176" s="70"/>
      <c r="O176" s="70"/>
      <c r="P176" s="70"/>
      <c r="Q176" s="70"/>
      <c r="R176" s="70"/>
      <c r="S176" s="70"/>
      <c r="T176" s="70"/>
      <c r="U176" s="70"/>
      <c r="V176" s="70"/>
      <c r="W176" s="70"/>
      <c r="X176" s="70"/>
      <c r="Y176" s="71"/>
      <c r="Z176" s="374"/>
      <c r="AA176" s="284"/>
      <c r="AB176" s="164"/>
      <c r="AC176" s="284"/>
      <c r="AD176" s="232"/>
      <c r="AE176" s="232"/>
      <c r="AF176" s="284">
        <f t="shared" si="68"/>
        <v>0</v>
      </c>
      <c r="AG176" s="164" t="b">
        <f t="shared" si="69"/>
        <v>1</v>
      </c>
      <c r="AH176" s="232"/>
      <c r="AI176" s="232"/>
      <c r="AK176" s="335"/>
      <c r="AL176" s="72"/>
      <c r="AM176" s="335"/>
      <c r="AN176" s="336"/>
      <c r="AO176" s="152"/>
    </row>
    <row r="177" spans="1:41" s="117" customFormat="1">
      <c r="A177" s="115"/>
      <c r="B177" s="108" t="s">
        <v>22</v>
      </c>
      <c r="C177" s="667" t="s">
        <v>82</v>
      </c>
      <c r="D177" s="669"/>
      <c r="E177" s="670"/>
      <c r="F177" s="109" t="s">
        <v>143</v>
      </c>
      <c r="G177" s="116">
        <f>G178</f>
        <v>296310000</v>
      </c>
      <c r="H177" s="116">
        <f t="shared" ref="H177:P177" si="76">H178</f>
        <v>115000000</v>
      </c>
      <c r="I177" s="116">
        <f t="shared" si="76"/>
        <v>0</v>
      </c>
      <c r="J177" s="116">
        <f t="shared" si="76"/>
        <v>181310000</v>
      </c>
      <c r="K177" s="116">
        <f t="shared" si="76"/>
        <v>0</v>
      </c>
      <c r="L177" s="116">
        <f t="shared" si="76"/>
        <v>0</v>
      </c>
      <c r="M177" s="116">
        <f t="shared" si="76"/>
        <v>0</v>
      </c>
      <c r="N177" s="116">
        <f t="shared" si="76"/>
        <v>0</v>
      </c>
      <c r="O177" s="116">
        <f t="shared" si="76"/>
        <v>0</v>
      </c>
      <c r="P177" s="116">
        <f t="shared" si="76"/>
        <v>0</v>
      </c>
      <c r="Q177" s="116"/>
      <c r="R177" s="116"/>
      <c r="S177" s="116"/>
      <c r="T177" s="116"/>
      <c r="U177" s="116"/>
      <c r="V177" s="116"/>
      <c r="W177" s="116"/>
      <c r="X177" s="116"/>
      <c r="Y177" s="94"/>
      <c r="Z177" s="373"/>
      <c r="AA177" s="284">
        <f t="shared" ref="AA177:AA185" si="77">H177+I177+J177+K177+L177+M177+N177+O177+P177</f>
        <v>296310000</v>
      </c>
      <c r="AB177" s="164" t="b">
        <f t="shared" ref="AB177:AB185" si="78">AA177=G177</f>
        <v>1</v>
      </c>
      <c r="AC177" s="284">
        <f t="shared" ref="AC177:AC185" si="79">G177-AA177</f>
        <v>0</v>
      </c>
      <c r="AD177" s="221"/>
      <c r="AE177" s="221"/>
      <c r="AF177" s="284">
        <f t="shared" si="68"/>
        <v>296310000</v>
      </c>
      <c r="AG177" s="164" t="b">
        <f t="shared" si="69"/>
        <v>1</v>
      </c>
      <c r="AH177" s="221"/>
      <c r="AI177" s="221"/>
      <c r="AJ177" s="236"/>
      <c r="AK177" s="118">
        <f t="shared" ref="AK177:AK185" si="80">SUM(I177:M177)</f>
        <v>181310000</v>
      </c>
      <c r="AL177" s="110" t="b">
        <f t="shared" ref="AL177:AL185" si="81">G177=AK177</f>
        <v>0</v>
      </c>
      <c r="AM177" s="96" t="e">
        <f>#REF!+#REF!+#REF!+#REF!+#REF!+#REF!</f>
        <v>#REF!</v>
      </c>
      <c r="AN177" s="118">
        <f t="shared" ref="AN177:AN185" si="82">H177+I177+J177+K177+L177+M177</f>
        <v>296310000</v>
      </c>
      <c r="AO177" s="152" t="b">
        <f t="shared" ref="AO177:AO185" si="83">G177=AN177</f>
        <v>1</v>
      </c>
    </row>
    <row r="178" spans="1:41" s="80" customFormat="1">
      <c r="A178" s="337"/>
      <c r="B178" s="338"/>
      <c r="C178" s="339"/>
      <c r="D178" s="645" t="s">
        <v>15</v>
      </c>
      <c r="E178" s="646"/>
      <c r="F178" s="81" t="s">
        <v>130</v>
      </c>
      <c r="G178" s="87">
        <f t="shared" ref="G178:Y178" si="84">SUM(G179:G180)</f>
        <v>296310000</v>
      </c>
      <c r="H178" s="87">
        <f t="shared" si="84"/>
        <v>115000000</v>
      </c>
      <c r="I178" s="87">
        <f t="shared" si="84"/>
        <v>0</v>
      </c>
      <c r="J178" s="87">
        <f t="shared" si="84"/>
        <v>181310000</v>
      </c>
      <c r="K178" s="87">
        <f t="shared" si="84"/>
        <v>0</v>
      </c>
      <c r="L178" s="87">
        <f t="shared" si="84"/>
        <v>0</v>
      </c>
      <c r="M178" s="87">
        <f t="shared" si="84"/>
        <v>0</v>
      </c>
      <c r="N178" s="87">
        <f t="shared" si="84"/>
        <v>0</v>
      </c>
      <c r="O178" s="87">
        <f t="shared" si="84"/>
        <v>0</v>
      </c>
      <c r="P178" s="87">
        <f t="shared" si="84"/>
        <v>0</v>
      </c>
      <c r="Q178" s="87"/>
      <c r="R178" s="87"/>
      <c r="S178" s="87"/>
      <c r="T178" s="87"/>
      <c r="U178" s="87"/>
      <c r="V178" s="87"/>
      <c r="W178" s="87"/>
      <c r="X178" s="87"/>
      <c r="Y178" s="87">
        <f t="shared" si="84"/>
        <v>0</v>
      </c>
      <c r="Z178" s="372"/>
      <c r="AA178" s="284">
        <f t="shared" si="77"/>
        <v>296310000</v>
      </c>
      <c r="AB178" s="164" t="b">
        <f t="shared" si="78"/>
        <v>1</v>
      </c>
      <c r="AC178" s="284">
        <f t="shared" si="79"/>
        <v>0</v>
      </c>
      <c r="AD178" s="164"/>
      <c r="AE178" s="164"/>
      <c r="AF178" s="284">
        <f t="shared" si="68"/>
        <v>296310000</v>
      </c>
      <c r="AG178" s="164" t="b">
        <f t="shared" si="69"/>
        <v>1</v>
      </c>
      <c r="AH178" s="164"/>
      <c r="AI178" s="164"/>
      <c r="AK178" s="341">
        <f t="shared" si="80"/>
        <v>181310000</v>
      </c>
      <c r="AL178" s="59" t="b">
        <f t="shared" si="81"/>
        <v>0</v>
      </c>
      <c r="AM178" s="335" t="e">
        <f>#REF!+#REF!+#REF!+#REF!+#REF!+#REF!</f>
        <v>#REF!</v>
      </c>
      <c r="AN178" s="336">
        <f t="shared" si="82"/>
        <v>296310000</v>
      </c>
      <c r="AO178" s="152" t="b">
        <f t="shared" si="83"/>
        <v>1</v>
      </c>
    </row>
    <row r="179" spans="1:41" s="153" customFormat="1">
      <c r="A179" s="572"/>
      <c r="B179" s="333"/>
      <c r="C179" s="334"/>
      <c r="D179" s="334"/>
      <c r="E179" s="88" t="s">
        <v>61</v>
      </c>
      <c r="F179" s="71" t="s">
        <v>62</v>
      </c>
      <c r="G179" s="69">
        <v>21310000</v>
      </c>
      <c r="H179" s="69">
        <v>15000000</v>
      </c>
      <c r="I179" s="70"/>
      <c r="J179" s="70">
        <f>G179-H179</f>
        <v>6310000</v>
      </c>
      <c r="K179" s="70"/>
      <c r="L179" s="70"/>
      <c r="M179" s="70"/>
      <c r="N179" s="70"/>
      <c r="O179" s="70"/>
      <c r="P179" s="70"/>
      <c r="Q179" s="70"/>
      <c r="R179" s="70"/>
      <c r="S179" s="70"/>
      <c r="T179" s="70"/>
      <c r="U179" s="70"/>
      <c r="V179" s="70"/>
      <c r="W179" s="70"/>
      <c r="X179" s="70"/>
      <c r="Y179" s="71"/>
      <c r="Z179" s="374"/>
      <c r="AA179" s="284">
        <f t="shared" si="77"/>
        <v>21310000</v>
      </c>
      <c r="AB179" s="164" t="b">
        <f t="shared" si="78"/>
        <v>1</v>
      </c>
      <c r="AC179" s="284">
        <f t="shared" si="79"/>
        <v>0</v>
      </c>
      <c r="AD179" s="232"/>
      <c r="AE179" s="232"/>
      <c r="AF179" s="284">
        <f t="shared" si="68"/>
        <v>21310000</v>
      </c>
      <c r="AG179" s="164" t="b">
        <f t="shared" si="69"/>
        <v>1</v>
      </c>
      <c r="AH179" s="232"/>
      <c r="AI179" s="232"/>
      <c r="AK179" s="335">
        <f t="shared" si="80"/>
        <v>6310000</v>
      </c>
      <c r="AL179" s="72" t="b">
        <f t="shared" si="81"/>
        <v>0</v>
      </c>
      <c r="AM179" s="335" t="e">
        <f>#REF!+#REF!+#REF!+#REF!+#REF!+#REF!</f>
        <v>#REF!</v>
      </c>
      <c r="AN179" s="336">
        <f t="shared" si="82"/>
        <v>21310000</v>
      </c>
      <c r="AO179" s="152" t="b">
        <f t="shared" si="83"/>
        <v>1</v>
      </c>
    </row>
    <row r="180" spans="1:41" s="153" customFormat="1">
      <c r="A180" s="572"/>
      <c r="B180" s="333"/>
      <c r="C180" s="334"/>
      <c r="D180" s="334"/>
      <c r="E180" s="88" t="s">
        <v>83</v>
      </c>
      <c r="F180" s="71" t="s">
        <v>84</v>
      </c>
      <c r="G180" s="69">
        <v>275000000</v>
      </c>
      <c r="H180" s="69">
        <v>100000000</v>
      </c>
      <c r="I180" s="70"/>
      <c r="J180" s="70">
        <v>175000000</v>
      </c>
      <c r="K180" s="70"/>
      <c r="L180" s="70"/>
      <c r="M180" s="70"/>
      <c r="N180" s="70"/>
      <c r="O180" s="70"/>
      <c r="P180" s="70"/>
      <c r="Q180" s="70"/>
      <c r="R180" s="70"/>
      <c r="S180" s="70"/>
      <c r="T180" s="70"/>
      <c r="U180" s="70"/>
      <c r="V180" s="70"/>
      <c r="W180" s="70"/>
      <c r="X180" s="70"/>
      <c r="Y180" s="71"/>
      <c r="Z180" s="374"/>
      <c r="AA180" s="284">
        <f t="shared" si="77"/>
        <v>275000000</v>
      </c>
      <c r="AB180" s="164" t="b">
        <f t="shared" si="78"/>
        <v>1</v>
      </c>
      <c r="AC180" s="284">
        <f t="shared" si="79"/>
        <v>0</v>
      </c>
      <c r="AD180" s="232"/>
      <c r="AE180" s="232"/>
      <c r="AF180" s="284">
        <f t="shared" si="68"/>
        <v>275000000</v>
      </c>
      <c r="AG180" s="164" t="b">
        <f t="shared" si="69"/>
        <v>1</v>
      </c>
      <c r="AH180" s="232"/>
      <c r="AI180" s="232"/>
      <c r="AK180" s="335">
        <f t="shared" si="80"/>
        <v>175000000</v>
      </c>
      <c r="AL180" s="72" t="b">
        <f t="shared" si="81"/>
        <v>0</v>
      </c>
      <c r="AM180" s="335" t="e">
        <f>#REF!+#REF!+#REF!+#REF!+#REF!+#REF!</f>
        <v>#REF!</v>
      </c>
      <c r="AN180" s="336">
        <f t="shared" si="82"/>
        <v>275000000</v>
      </c>
      <c r="AO180" s="152" t="b">
        <f t="shared" si="83"/>
        <v>1</v>
      </c>
    </row>
    <row r="181" spans="1:41">
      <c r="A181" s="28"/>
      <c r="B181" s="11"/>
      <c r="C181" s="12"/>
      <c r="D181" s="12"/>
      <c r="E181" s="13"/>
      <c r="F181" s="81"/>
      <c r="G181" s="87"/>
      <c r="H181" s="87"/>
      <c r="I181" s="102"/>
      <c r="J181" s="102"/>
      <c r="K181" s="31"/>
      <c r="L181" s="31"/>
      <c r="M181" s="31"/>
      <c r="N181" s="31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10"/>
      <c r="Z181" s="372"/>
      <c r="AA181" s="284">
        <f t="shared" si="77"/>
        <v>0</v>
      </c>
      <c r="AB181" s="164" t="b">
        <f t="shared" si="78"/>
        <v>1</v>
      </c>
      <c r="AC181" s="284">
        <f t="shared" si="79"/>
        <v>0</v>
      </c>
      <c r="AD181" s="164"/>
      <c r="AE181" s="164"/>
      <c r="AF181" s="284">
        <f t="shared" si="68"/>
        <v>0</v>
      </c>
      <c r="AG181" s="164" t="b">
        <f t="shared" si="69"/>
        <v>1</v>
      </c>
      <c r="AH181" s="164"/>
      <c r="AI181" s="164"/>
      <c r="AK181" s="33">
        <f t="shared" si="80"/>
        <v>0</v>
      </c>
      <c r="AL181" s="8" t="b">
        <f t="shared" si="81"/>
        <v>1</v>
      </c>
      <c r="AM181" s="96" t="e">
        <f>#REF!+#REF!+#REF!+#REF!+#REF!+#REF!</f>
        <v>#REF!</v>
      </c>
      <c r="AN181" s="118">
        <f t="shared" si="82"/>
        <v>0</v>
      </c>
      <c r="AO181" s="152" t="b">
        <f t="shared" si="83"/>
        <v>1</v>
      </c>
    </row>
    <row r="182" spans="1:41" s="117" customFormat="1">
      <c r="A182" s="115"/>
      <c r="B182" s="108" t="s">
        <v>22</v>
      </c>
      <c r="C182" s="630" t="s">
        <v>85</v>
      </c>
      <c r="D182" s="651"/>
      <c r="E182" s="652"/>
      <c r="F182" s="109" t="s">
        <v>144</v>
      </c>
      <c r="G182" s="116">
        <f>G183</f>
        <v>28024000</v>
      </c>
      <c r="H182" s="116">
        <f t="shared" ref="H182:P182" si="85">H183</f>
        <v>7400000</v>
      </c>
      <c r="I182" s="116">
        <f t="shared" si="85"/>
        <v>20624000</v>
      </c>
      <c r="J182" s="116">
        <f t="shared" si="85"/>
        <v>0</v>
      </c>
      <c r="K182" s="116">
        <f t="shared" si="85"/>
        <v>0</v>
      </c>
      <c r="L182" s="116">
        <f t="shared" si="85"/>
        <v>0</v>
      </c>
      <c r="M182" s="116">
        <f t="shared" si="85"/>
        <v>0</v>
      </c>
      <c r="N182" s="116">
        <f t="shared" si="85"/>
        <v>0</v>
      </c>
      <c r="O182" s="116">
        <f t="shared" si="85"/>
        <v>0</v>
      </c>
      <c r="P182" s="116">
        <f t="shared" si="85"/>
        <v>0</v>
      </c>
      <c r="Q182" s="116"/>
      <c r="R182" s="116"/>
      <c r="S182" s="116"/>
      <c r="T182" s="116"/>
      <c r="U182" s="116"/>
      <c r="V182" s="116"/>
      <c r="W182" s="116"/>
      <c r="X182" s="116"/>
      <c r="Y182" s="94"/>
      <c r="Z182" s="373"/>
      <c r="AA182" s="284">
        <f t="shared" si="77"/>
        <v>28024000</v>
      </c>
      <c r="AB182" s="164" t="b">
        <f t="shared" si="78"/>
        <v>1</v>
      </c>
      <c r="AC182" s="284">
        <f t="shared" si="79"/>
        <v>0</v>
      </c>
      <c r="AD182" s="221"/>
      <c r="AE182" s="221"/>
      <c r="AF182" s="284">
        <f t="shared" si="68"/>
        <v>28024000</v>
      </c>
      <c r="AG182" s="164" t="b">
        <f t="shared" si="69"/>
        <v>1</v>
      </c>
      <c r="AH182" s="221"/>
      <c r="AI182" s="221"/>
      <c r="AJ182" s="236"/>
      <c r="AK182" s="118">
        <f t="shared" si="80"/>
        <v>20624000</v>
      </c>
      <c r="AL182" s="110" t="b">
        <f t="shared" si="81"/>
        <v>0</v>
      </c>
      <c r="AM182" s="96" t="e">
        <f>#REF!+#REF!+#REF!+#REF!+#REF!+#REF!</f>
        <v>#REF!</v>
      </c>
      <c r="AN182" s="118">
        <f t="shared" si="82"/>
        <v>28024000</v>
      </c>
      <c r="AO182" s="152" t="b">
        <f t="shared" si="83"/>
        <v>1</v>
      </c>
    </row>
    <row r="183" spans="1:41" s="80" customFormat="1">
      <c r="A183" s="337"/>
      <c r="B183" s="338"/>
      <c r="C183" s="339"/>
      <c r="D183" s="645" t="s">
        <v>15</v>
      </c>
      <c r="E183" s="646"/>
      <c r="F183" s="81" t="s">
        <v>130</v>
      </c>
      <c r="G183" s="87">
        <f t="shared" ref="G183:P183" si="86">SUM(G184:G188)</f>
        <v>28024000</v>
      </c>
      <c r="H183" s="87">
        <f t="shared" si="86"/>
        <v>7400000</v>
      </c>
      <c r="I183" s="87">
        <f t="shared" si="86"/>
        <v>20624000</v>
      </c>
      <c r="J183" s="87">
        <f t="shared" si="86"/>
        <v>0</v>
      </c>
      <c r="K183" s="87">
        <f t="shared" si="86"/>
        <v>0</v>
      </c>
      <c r="L183" s="87">
        <f t="shared" si="86"/>
        <v>0</v>
      </c>
      <c r="M183" s="87">
        <f t="shared" si="86"/>
        <v>0</v>
      </c>
      <c r="N183" s="87">
        <f t="shared" si="86"/>
        <v>0</v>
      </c>
      <c r="O183" s="87">
        <f t="shared" si="86"/>
        <v>0</v>
      </c>
      <c r="P183" s="87">
        <f t="shared" si="86"/>
        <v>0</v>
      </c>
      <c r="Q183" s="87"/>
      <c r="R183" s="87"/>
      <c r="S183" s="87"/>
      <c r="T183" s="87"/>
      <c r="U183" s="87"/>
      <c r="V183" s="87"/>
      <c r="W183" s="87"/>
      <c r="X183" s="87"/>
      <c r="Y183" s="81"/>
      <c r="Z183" s="372"/>
      <c r="AA183" s="284">
        <f t="shared" si="77"/>
        <v>28024000</v>
      </c>
      <c r="AB183" s="164" t="b">
        <f t="shared" si="78"/>
        <v>1</v>
      </c>
      <c r="AC183" s="284">
        <f t="shared" si="79"/>
        <v>0</v>
      </c>
      <c r="AD183" s="164"/>
      <c r="AE183" s="164"/>
      <c r="AF183" s="284">
        <f t="shared" si="68"/>
        <v>28024000</v>
      </c>
      <c r="AG183" s="164" t="b">
        <f t="shared" si="69"/>
        <v>1</v>
      </c>
      <c r="AH183" s="164"/>
      <c r="AI183" s="164"/>
      <c r="AK183" s="341">
        <f t="shared" si="80"/>
        <v>20624000</v>
      </c>
      <c r="AL183" s="59" t="b">
        <f t="shared" si="81"/>
        <v>0</v>
      </c>
      <c r="AM183" s="335" t="e">
        <f>#REF!+#REF!+#REF!+#REF!+#REF!+#REF!</f>
        <v>#REF!</v>
      </c>
      <c r="AN183" s="336">
        <f t="shared" si="82"/>
        <v>28024000</v>
      </c>
      <c r="AO183" s="152" t="b">
        <f t="shared" si="83"/>
        <v>1</v>
      </c>
    </row>
    <row r="184" spans="1:41" s="153" customFormat="1">
      <c r="A184" s="572"/>
      <c r="B184" s="333"/>
      <c r="C184" s="334"/>
      <c r="D184" s="334"/>
      <c r="E184" s="88" t="s">
        <v>55</v>
      </c>
      <c r="F184" s="71" t="s">
        <v>56</v>
      </c>
      <c r="G184" s="69">
        <v>2032400</v>
      </c>
      <c r="H184" s="70">
        <v>1000000</v>
      </c>
      <c r="I184" s="70">
        <f>G184-H184</f>
        <v>1032400</v>
      </c>
      <c r="J184" s="70"/>
      <c r="K184" s="70"/>
      <c r="L184" s="70"/>
      <c r="M184" s="70"/>
      <c r="N184" s="70"/>
      <c r="O184" s="70"/>
      <c r="P184" s="70"/>
      <c r="Q184" s="70"/>
      <c r="R184" s="70"/>
      <c r="S184" s="70"/>
      <c r="T184" s="70"/>
      <c r="U184" s="70"/>
      <c r="V184" s="70"/>
      <c r="W184" s="70"/>
      <c r="X184" s="70"/>
      <c r="Y184" s="71"/>
      <c r="Z184" s="374"/>
      <c r="AA184" s="284">
        <f t="shared" si="77"/>
        <v>2032400</v>
      </c>
      <c r="AB184" s="164" t="b">
        <f t="shared" si="78"/>
        <v>1</v>
      </c>
      <c r="AC184" s="284">
        <f t="shared" si="79"/>
        <v>0</v>
      </c>
      <c r="AD184" s="232"/>
      <c r="AE184" s="232"/>
      <c r="AF184" s="284">
        <f t="shared" si="68"/>
        <v>2032400</v>
      </c>
      <c r="AG184" s="164" t="b">
        <f t="shared" si="69"/>
        <v>1</v>
      </c>
      <c r="AH184" s="232"/>
      <c r="AI184" s="232"/>
      <c r="AK184" s="335">
        <f t="shared" si="80"/>
        <v>1032400</v>
      </c>
      <c r="AL184" s="72" t="b">
        <f t="shared" si="81"/>
        <v>0</v>
      </c>
      <c r="AM184" s="335" t="e">
        <f>#REF!+#REF!+#REF!+#REF!+#REF!+#REF!</f>
        <v>#REF!</v>
      </c>
      <c r="AN184" s="336">
        <f t="shared" si="82"/>
        <v>2032400</v>
      </c>
      <c r="AO184" s="152" t="b">
        <f t="shared" si="83"/>
        <v>1</v>
      </c>
    </row>
    <row r="185" spans="1:41" s="153" customFormat="1">
      <c r="A185" s="572"/>
      <c r="B185" s="333"/>
      <c r="C185" s="334"/>
      <c r="D185" s="334"/>
      <c r="E185" s="88" t="s">
        <v>16</v>
      </c>
      <c r="F185" s="71" t="s">
        <v>19</v>
      </c>
      <c r="G185" s="69">
        <v>840000</v>
      </c>
      <c r="H185" s="70">
        <v>400000</v>
      </c>
      <c r="I185" s="70">
        <f t="shared" ref="I185:I188" si="87">G185-H185</f>
        <v>440000</v>
      </c>
      <c r="J185" s="70"/>
      <c r="K185" s="70"/>
      <c r="L185" s="70"/>
      <c r="M185" s="70"/>
      <c r="N185" s="70"/>
      <c r="O185" s="70"/>
      <c r="P185" s="70"/>
      <c r="Q185" s="70"/>
      <c r="R185" s="70"/>
      <c r="S185" s="70"/>
      <c r="T185" s="70"/>
      <c r="U185" s="70"/>
      <c r="V185" s="70"/>
      <c r="W185" s="70"/>
      <c r="X185" s="70"/>
      <c r="Y185" s="71"/>
      <c r="Z185" s="374"/>
      <c r="AA185" s="284">
        <f t="shared" si="77"/>
        <v>840000</v>
      </c>
      <c r="AB185" s="164" t="b">
        <f t="shared" si="78"/>
        <v>1</v>
      </c>
      <c r="AC185" s="284">
        <f t="shared" si="79"/>
        <v>0</v>
      </c>
      <c r="AD185" s="232"/>
      <c r="AE185" s="232"/>
      <c r="AF185" s="284">
        <f t="shared" si="68"/>
        <v>840000</v>
      </c>
      <c r="AG185" s="164" t="b">
        <f t="shared" si="69"/>
        <v>1</v>
      </c>
      <c r="AH185" s="232"/>
      <c r="AI185" s="232"/>
      <c r="AK185" s="335">
        <f t="shared" si="80"/>
        <v>440000</v>
      </c>
      <c r="AL185" s="72" t="b">
        <f t="shared" si="81"/>
        <v>0</v>
      </c>
      <c r="AM185" s="335" t="e">
        <f>#REF!+#REF!+#REF!+#REF!+#REF!+#REF!</f>
        <v>#REF!</v>
      </c>
      <c r="AN185" s="336">
        <f t="shared" si="82"/>
        <v>840000</v>
      </c>
      <c r="AO185" s="152" t="b">
        <f t="shared" si="83"/>
        <v>1</v>
      </c>
    </row>
    <row r="186" spans="1:41" s="153" customFormat="1">
      <c r="A186" s="572"/>
      <c r="B186" s="333"/>
      <c r="C186" s="334"/>
      <c r="D186" s="334"/>
      <c r="E186" s="88" t="s">
        <v>325</v>
      </c>
      <c r="F186" s="71" t="s">
        <v>18</v>
      </c>
      <c r="G186" s="69">
        <v>18000000</v>
      </c>
      <c r="H186" s="70">
        <v>6000000</v>
      </c>
      <c r="I186" s="70">
        <f t="shared" si="87"/>
        <v>12000000</v>
      </c>
      <c r="J186" s="70"/>
      <c r="K186" s="70"/>
      <c r="L186" s="70"/>
      <c r="M186" s="70"/>
      <c r="N186" s="70"/>
      <c r="O186" s="70"/>
      <c r="P186" s="70"/>
      <c r="Q186" s="70"/>
      <c r="R186" s="70"/>
      <c r="S186" s="70"/>
      <c r="T186" s="70"/>
      <c r="U186" s="70"/>
      <c r="V186" s="70"/>
      <c r="W186" s="70"/>
      <c r="X186" s="70"/>
      <c r="Y186" s="71"/>
      <c r="Z186" s="374"/>
      <c r="AA186" s="284"/>
      <c r="AB186" s="164"/>
      <c r="AC186" s="284"/>
      <c r="AD186" s="232"/>
      <c r="AE186" s="232"/>
      <c r="AF186" s="284">
        <f t="shared" si="68"/>
        <v>18000000</v>
      </c>
      <c r="AG186" s="164" t="b">
        <f t="shared" si="69"/>
        <v>1</v>
      </c>
      <c r="AH186" s="232"/>
      <c r="AI186" s="232"/>
      <c r="AK186" s="335"/>
      <c r="AL186" s="72"/>
      <c r="AM186" s="335"/>
      <c r="AN186" s="336"/>
      <c r="AO186" s="152"/>
    </row>
    <row r="187" spans="1:41" s="153" customFormat="1">
      <c r="A187" s="572"/>
      <c r="B187" s="333"/>
      <c r="C187" s="334"/>
      <c r="D187" s="334"/>
      <c r="E187" s="88" t="s">
        <v>326</v>
      </c>
      <c r="F187" s="71" t="s">
        <v>32</v>
      </c>
      <c r="G187" s="69">
        <v>2650000</v>
      </c>
      <c r="H187" s="70"/>
      <c r="I187" s="70">
        <f t="shared" si="87"/>
        <v>2650000</v>
      </c>
      <c r="J187" s="70"/>
      <c r="K187" s="70"/>
      <c r="L187" s="70"/>
      <c r="M187" s="70"/>
      <c r="N187" s="70"/>
      <c r="O187" s="70"/>
      <c r="P187" s="70"/>
      <c r="Q187" s="70"/>
      <c r="R187" s="70"/>
      <c r="S187" s="70"/>
      <c r="T187" s="70"/>
      <c r="U187" s="70"/>
      <c r="V187" s="70"/>
      <c r="W187" s="70"/>
      <c r="X187" s="70"/>
      <c r="Y187" s="71"/>
      <c r="Z187" s="374"/>
      <c r="AA187" s="284"/>
      <c r="AB187" s="164"/>
      <c r="AC187" s="284"/>
      <c r="AD187" s="232"/>
      <c r="AE187" s="232"/>
      <c r="AF187" s="284">
        <f t="shared" si="68"/>
        <v>2650000</v>
      </c>
      <c r="AG187" s="164" t="b">
        <f t="shared" si="69"/>
        <v>1</v>
      </c>
      <c r="AH187" s="232"/>
      <c r="AI187" s="232"/>
      <c r="AK187" s="335"/>
      <c r="AL187" s="72"/>
      <c r="AM187" s="335"/>
      <c r="AN187" s="336"/>
      <c r="AO187" s="152"/>
    </row>
    <row r="188" spans="1:41" s="153" customFormat="1">
      <c r="A188" s="572"/>
      <c r="B188" s="333"/>
      <c r="C188" s="334"/>
      <c r="D188" s="334"/>
      <c r="E188" s="88" t="s">
        <v>59</v>
      </c>
      <c r="F188" s="71" t="s">
        <v>60</v>
      </c>
      <c r="G188" s="241">
        <v>4501600</v>
      </c>
      <c r="H188" s="70"/>
      <c r="I188" s="70">
        <f t="shared" si="87"/>
        <v>4501600</v>
      </c>
      <c r="J188" s="70"/>
      <c r="K188" s="70"/>
      <c r="L188" s="70"/>
      <c r="M188" s="70"/>
      <c r="N188" s="70"/>
      <c r="O188" s="70"/>
      <c r="P188" s="70"/>
      <c r="Q188" s="70"/>
      <c r="R188" s="70"/>
      <c r="S188" s="70"/>
      <c r="T188" s="70"/>
      <c r="U188" s="70"/>
      <c r="V188" s="70"/>
      <c r="W188" s="70"/>
      <c r="X188" s="70"/>
      <c r="Y188" s="71"/>
      <c r="Z188" s="374"/>
      <c r="AA188" s="284">
        <f t="shared" ref="AA188:AA193" si="88">H188+I188+J188+K188+L188+M188+N188+O188+P188</f>
        <v>4501600</v>
      </c>
      <c r="AB188" s="164" t="b">
        <f t="shared" ref="AB188:AB193" si="89">AA188=G188</f>
        <v>1</v>
      </c>
      <c r="AC188" s="284">
        <f t="shared" ref="AC188:AC193" si="90">G188-AA188</f>
        <v>0</v>
      </c>
      <c r="AD188" s="232"/>
      <c r="AE188" s="232"/>
      <c r="AF188" s="284">
        <f t="shared" si="68"/>
        <v>4501600</v>
      </c>
      <c r="AG188" s="164" t="b">
        <f t="shared" si="69"/>
        <v>1</v>
      </c>
      <c r="AH188" s="232"/>
      <c r="AI188" s="232"/>
      <c r="AK188" s="335">
        <f>SUM(I188:M188)</f>
        <v>4501600</v>
      </c>
      <c r="AL188" s="72" t="b">
        <f t="shared" ref="AL188:AL193" si="91">G188=AK188</f>
        <v>1</v>
      </c>
      <c r="AM188" s="335" t="e">
        <f>#REF!+#REF!+#REF!+#REF!+#REF!+#REF!</f>
        <v>#REF!</v>
      </c>
      <c r="AN188" s="336">
        <f t="shared" ref="AN188:AN193" si="92">H188+I188+J188+K188+L188+M188</f>
        <v>4501600</v>
      </c>
      <c r="AO188" s="152" t="b">
        <f t="shared" ref="AO188:AO193" si="93">G188=AN188</f>
        <v>1</v>
      </c>
    </row>
    <row r="189" spans="1:41">
      <c r="A189" s="28"/>
      <c r="B189" s="11"/>
      <c r="C189" s="12"/>
      <c r="D189" s="12"/>
      <c r="E189" s="13"/>
      <c r="F189" s="81"/>
      <c r="G189" s="87"/>
      <c r="H189" s="87"/>
      <c r="I189" s="102"/>
      <c r="J189" s="102"/>
      <c r="K189" s="31"/>
      <c r="L189" s="31"/>
      <c r="M189" s="31"/>
      <c r="N189" s="31"/>
      <c r="O189" s="31"/>
      <c r="P189" s="31"/>
      <c r="Q189" s="31"/>
      <c r="R189" s="31"/>
      <c r="S189" s="31"/>
      <c r="T189" s="31"/>
      <c r="U189" s="31"/>
      <c r="V189" s="31"/>
      <c r="W189" s="31"/>
      <c r="X189" s="31"/>
      <c r="Y189" s="10"/>
      <c r="Z189" s="372"/>
      <c r="AA189" s="284">
        <f t="shared" si="88"/>
        <v>0</v>
      </c>
      <c r="AB189" s="164" t="b">
        <f t="shared" si="89"/>
        <v>1</v>
      </c>
      <c r="AC189" s="284">
        <f t="shared" si="90"/>
        <v>0</v>
      </c>
      <c r="AD189" s="164"/>
      <c r="AE189" s="164"/>
      <c r="AF189" s="284">
        <f t="shared" si="68"/>
        <v>0</v>
      </c>
      <c r="AG189" s="164" t="b">
        <f t="shared" si="69"/>
        <v>1</v>
      </c>
      <c r="AH189" s="164"/>
      <c r="AI189" s="164"/>
      <c r="AK189" s="33">
        <f>SUM(I189:M189)</f>
        <v>0</v>
      </c>
      <c r="AL189" s="8" t="b">
        <f t="shared" si="91"/>
        <v>1</v>
      </c>
      <c r="AM189" s="96" t="e">
        <f>#REF!+#REF!+#REF!+#REF!+#REF!+#REF!</f>
        <v>#REF!</v>
      </c>
      <c r="AN189" s="118">
        <f t="shared" si="92"/>
        <v>0</v>
      </c>
      <c r="AO189" s="152" t="b">
        <f t="shared" si="93"/>
        <v>1</v>
      </c>
    </row>
    <row r="190" spans="1:41" s="16" customFormat="1">
      <c r="A190" s="26">
        <v>2</v>
      </c>
      <c r="B190" s="653" t="s">
        <v>86</v>
      </c>
      <c r="C190" s="654"/>
      <c r="D190" s="654"/>
      <c r="E190" s="655"/>
      <c r="F190" s="30" t="s">
        <v>153</v>
      </c>
      <c r="G190" s="17">
        <f>G191+G213+G227+G241+G245+G266+G270+G274</f>
        <v>2467135000</v>
      </c>
      <c r="H190" s="17">
        <f t="shared" ref="H190:P190" si="94">H191+H213+H227+H241+H245+H266+H274+H270</f>
        <v>87625000</v>
      </c>
      <c r="I190" s="17">
        <f t="shared" si="94"/>
        <v>803010000</v>
      </c>
      <c r="J190" s="17">
        <f t="shared" si="94"/>
        <v>1576500000</v>
      </c>
      <c r="K190" s="17">
        <f t="shared" si="94"/>
        <v>0</v>
      </c>
      <c r="L190" s="17">
        <f t="shared" si="94"/>
        <v>0</v>
      </c>
      <c r="M190" s="17">
        <f t="shared" si="94"/>
        <v>0</v>
      </c>
      <c r="N190" s="17">
        <f t="shared" si="94"/>
        <v>0</v>
      </c>
      <c r="O190" s="17">
        <f t="shared" si="94"/>
        <v>0</v>
      </c>
      <c r="P190" s="17">
        <f t="shared" si="94"/>
        <v>0</v>
      </c>
      <c r="Q190" s="17"/>
      <c r="R190" s="17"/>
      <c r="S190" s="17"/>
      <c r="T190" s="17"/>
      <c r="U190" s="17"/>
      <c r="V190" s="17"/>
      <c r="W190" s="17"/>
      <c r="X190" s="17"/>
      <c r="Y190" s="15"/>
      <c r="Z190" s="373"/>
      <c r="AA190" s="284">
        <f t="shared" si="88"/>
        <v>2467135000</v>
      </c>
      <c r="AB190" s="164" t="b">
        <f t="shared" si="89"/>
        <v>1</v>
      </c>
      <c r="AC190" s="284">
        <f t="shared" si="90"/>
        <v>0</v>
      </c>
      <c r="AD190" s="221"/>
      <c r="AE190" s="221"/>
      <c r="AF190" s="284">
        <f t="shared" si="68"/>
        <v>2467135000</v>
      </c>
      <c r="AG190" s="164" t="b">
        <f t="shared" si="69"/>
        <v>1</v>
      </c>
      <c r="AH190" s="221"/>
      <c r="AI190" s="221"/>
      <c r="AJ190" s="236"/>
      <c r="AK190" s="104" t="e">
        <f>#REF!+#REF!</f>
        <v>#REF!</v>
      </c>
      <c r="AL190" s="105" t="e">
        <f t="shared" si="91"/>
        <v>#REF!</v>
      </c>
      <c r="AM190" s="96" t="e">
        <f>#REF!+#REF!+#REF!+#REF!+#REF!+#REF!</f>
        <v>#REF!</v>
      </c>
      <c r="AN190" s="118">
        <f t="shared" si="92"/>
        <v>2467135000</v>
      </c>
      <c r="AO190" s="152" t="b">
        <f t="shared" si="93"/>
        <v>1</v>
      </c>
    </row>
    <row r="191" spans="1:41" s="117" customFormat="1">
      <c r="A191" s="115"/>
      <c r="B191" s="108" t="s">
        <v>22</v>
      </c>
      <c r="C191" s="630" t="s">
        <v>87</v>
      </c>
      <c r="D191" s="651"/>
      <c r="E191" s="652"/>
      <c r="F191" s="109" t="s">
        <v>145</v>
      </c>
      <c r="G191" s="116">
        <f>G192</f>
        <v>1562000000</v>
      </c>
      <c r="H191" s="116">
        <f t="shared" ref="H191:P191" si="95">H192</f>
        <v>0</v>
      </c>
      <c r="I191" s="116">
        <f t="shared" si="95"/>
        <v>500000000</v>
      </c>
      <c r="J191" s="116">
        <f>J192</f>
        <v>1062000000</v>
      </c>
      <c r="K191" s="116">
        <f t="shared" si="95"/>
        <v>0</v>
      </c>
      <c r="L191" s="116">
        <f t="shared" si="95"/>
        <v>0</v>
      </c>
      <c r="M191" s="116">
        <f t="shared" si="95"/>
        <v>0</v>
      </c>
      <c r="N191" s="116">
        <f t="shared" si="95"/>
        <v>0</v>
      </c>
      <c r="O191" s="116">
        <f t="shared" si="95"/>
        <v>0</v>
      </c>
      <c r="P191" s="116">
        <f t="shared" si="95"/>
        <v>0</v>
      </c>
      <c r="Q191" s="116"/>
      <c r="R191" s="116"/>
      <c r="S191" s="116"/>
      <c r="T191" s="116"/>
      <c r="U191" s="116"/>
      <c r="V191" s="116"/>
      <c r="W191" s="116"/>
      <c r="X191" s="116"/>
      <c r="Y191" s="94"/>
      <c r="Z191" s="373"/>
      <c r="AA191" s="284">
        <f t="shared" si="88"/>
        <v>1562000000</v>
      </c>
      <c r="AB191" s="164" t="b">
        <f t="shared" si="89"/>
        <v>1</v>
      </c>
      <c r="AC191" s="284">
        <f t="shared" si="90"/>
        <v>0</v>
      </c>
      <c r="AD191" s="221"/>
      <c r="AE191" s="221"/>
      <c r="AF191" s="284">
        <f t="shared" si="68"/>
        <v>1562000000</v>
      </c>
      <c r="AG191" s="164" t="b">
        <f t="shared" si="69"/>
        <v>1</v>
      </c>
      <c r="AH191" s="221"/>
      <c r="AI191" s="221"/>
      <c r="AJ191" s="236"/>
      <c r="AK191" s="118">
        <f>SUM(I191:M191)</f>
        <v>1562000000</v>
      </c>
      <c r="AL191" s="110" t="b">
        <f t="shared" si="91"/>
        <v>1</v>
      </c>
      <c r="AM191" s="96" t="e">
        <f>#REF!+#REF!+#REF!+#REF!+#REF!+#REF!</f>
        <v>#REF!</v>
      </c>
      <c r="AN191" s="118">
        <f t="shared" si="92"/>
        <v>1562000000</v>
      </c>
      <c r="AO191" s="152" t="b">
        <f t="shared" si="93"/>
        <v>1</v>
      </c>
    </row>
    <row r="192" spans="1:41">
      <c r="A192" s="28"/>
      <c r="B192" s="11"/>
      <c r="C192" s="12"/>
      <c r="D192" s="649" t="s">
        <v>69</v>
      </c>
      <c r="E192" s="650"/>
      <c r="F192" s="81" t="s">
        <v>132</v>
      </c>
      <c r="G192" s="87">
        <f>SUM(G193:G197)</f>
        <v>1562000000</v>
      </c>
      <c r="H192" s="87">
        <f t="shared" ref="H192:P192" si="96">SUM(H193:H197)</f>
        <v>0</v>
      </c>
      <c r="I192" s="87">
        <f t="shared" si="96"/>
        <v>500000000</v>
      </c>
      <c r="J192" s="87">
        <f>SUM(J193:J197)</f>
        <v>1062000000</v>
      </c>
      <c r="K192" s="87">
        <f t="shared" si="96"/>
        <v>0</v>
      </c>
      <c r="L192" s="87">
        <f t="shared" si="96"/>
        <v>0</v>
      </c>
      <c r="M192" s="87">
        <f t="shared" si="96"/>
        <v>0</v>
      </c>
      <c r="N192" s="87">
        <f t="shared" si="96"/>
        <v>0</v>
      </c>
      <c r="O192" s="87">
        <f t="shared" si="96"/>
        <v>0</v>
      </c>
      <c r="P192" s="87">
        <f t="shared" si="96"/>
        <v>0</v>
      </c>
      <c r="Q192" s="87"/>
      <c r="R192" s="87"/>
      <c r="S192" s="87"/>
      <c r="T192" s="87"/>
      <c r="U192" s="87"/>
      <c r="V192" s="87"/>
      <c r="W192" s="87"/>
      <c r="X192" s="87"/>
      <c r="Y192" s="10"/>
      <c r="Z192" s="372"/>
      <c r="AA192" s="284">
        <f t="shared" si="88"/>
        <v>1562000000</v>
      </c>
      <c r="AB192" s="164" t="b">
        <f t="shared" si="89"/>
        <v>1</v>
      </c>
      <c r="AC192" s="284">
        <f t="shared" si="90"/>
        <v>0</v>
      </c>
      <c r="AD192" s="164"/>
      <c r="AE192" s="164"/>
      <c r="AF192" s="284">
        <f t="shared" si="68"/>
        <v>1562000000</v>
      </c>
      <c r="AG192" s="164" t="b">
        <f t="shared" si="69"/>
        <v>1</v>
      </c>
      <c r="AH192" s="164"/>
      <c r="AI192" s="164"/>
      <c r="AK192" s="33">
        <f>SUM(I192:M192)</f>
        <v>1562000000</v>
      </c>
      <c r="AL192" s="8" t="b">
        <f t="shared" si="91"/>
        <v>1</v>
      </c>
      <c r="AM192" s="96" t="e">
        <f>#REF!+#REF!+#REF!+#REF!+#REF!+#REF!</f>
        <v>#REF!</v>
      </c>
      <c r="AN192" s="118">
        <f t="shared" si="92"/>
        <v>1562000000</v>
      </c>
      <c r="AO192" s="152" t="b">
        <f t="shared" si="93"/>
        <v>1</v>
      </c>
    </row>
    <row r="193" spans="1:41" s="153" customFormat="1" ht="30">
      <c r="A193" s="572"/>
      <c r="B193" s="333"/>
      <c r="C193" s="334"/>
      <c r="D193" s="334"/>
      <c r="E193" s="88" t="s">
        <v>327</v>
      </c>
      <c r="F193" s="71" t="s">
        <v>328</v>
      </c>
      <c r="G193" s="69">
        <v>250000000</v>
      </c>
      <c r="H193" s="69"/>
      <c r="I193" s="70"/>
      <c r="J193" s="70">
        <f>G193</f>
        <v>250000000</v>
      </c>
      <c r="K193" s="70"/>
      <c r="L193" s="70"/>
      <c r="M193" s="70"/>
      <c r="N193" s="70"/>
      <c r="O193" s="70"/>
      <c r="P193" s="70"/>
      <c r="Q193" s="70"/>
      <c r="R193" s="70"/>
      <c r="S193" s="70"/>
      <c r="T193" s="70"/>
      <c r="U193" s="70"/>
      <c r="V193" s="70"/>
      <c r="W193" s="70"/>
      <c r="X193" s="70"/>
      <c r="Y193" s="71"/>
      <c r="Z193" s="374"/>
      <c r="AA193" s="284">
        <f t="shared" si="88"/>
        <v>250000000</v>
      </c>
      <c r="AB193" s="164" t="b">
        <f t="shared" si="89"/>
        <v>1</v>
      </c>
      <c r="AC193" s="284">
        <f t="shared" si="90"/>
        <v>0</v>
      </c>
      <c r="AD193" s="232"/>
      <c r="AE193" s="232"/>
      <c r="AF193" s="284">
        <f t="shared" si="68"/>
        <v>250000000</v>
      </c>
      <c r="AG193" s="164" t="b">
        <f t="shared" si="69"/>
        <v>1</v>
      </c>
      <c r="AH193" s="232"/>
      <c r="AI193" s="232"/>
      <c r="AK193" s="335">
        <f>SUM(I193:M193)</f>
        <v>250000000</v>
      </c>
      <c r="AL193" s="72" t="b">
        <f t="shared" si="91"/>
        <v>1</v>
      </c>
      <c r="AM193" s="335" t="e">
        <f>#REF!+#REF!+#REF!+#REF!+#REF!+#REF!</f>
        <v>#REF!</v>
      </c>
      <c r="AN193" s="336">
        <f t="shared" si="92"/>
        <v>250000000</v>
      </c>
      <c r="AO193" s="152" t="b">
        <f t="shared" si="93"/>
        <v>1</v>
      </c>
    </row>
    <row r="194" spans="1:41" s="153" customFormat="1" ht="30">
      <c r="A194" s="572"/>
      <c r="B194" s="333"/>
      <c r="C194" s="334"/>
      <c r="D194" s="334"/>
      <c r="E194" s="88" t="s">
        <v>88</v>
      </c>
      <c r="F194" s="71" t="s">
        <v>89</v>
      </c>
      <c r="G194" s="69">
        <v>112000000</v>
      </c>
      <c r="H194" s="69"/>
      <c r="I194" s="70"/>
      <c r="J194" s="70">
        <f>G194</f>
        <v>112000000</v>
      </c>
      <c r="K194" s="70"/>
      <c r="L194" s="70"/>
      <c r="M194" s="70"/>
      <c r="N194" s="70"/>
      <c r="O194" s="70"/>
      <c r="P194" s="70"/>
      <c r="Q194" s="70"/>
      <c r="R194" s="70"/>
      <c r="S194" s="70"/>
      <c r="T194" s="70"/>
      <c r="U194" s="70"/>
      <c r="V194" s="70"/>
      <c r="W194" s="70"/>
      <c r="X194" s="70"/>
      <c r="Y194" s="71"/>
      <c r="Z194" s="374"/>
      <c r="AA194" s="284"/>
      <c r="AB194" s="164"/>
      <c r="AC194" s="284"/>
      <c r="AD194" s="232"/>
      <c r="AE194" s="232"/>
      <c r="AF194" s="284">
        <f t="shared" si="68"/>
        <v>112000000</v>
      </c>
      <c r="AG194" s="164" t="b">
        <f t="shared" si="69"/>
        <v>1</v>
      </c>
      <c r="AH194" s="232"/>
      <c r="AI194" s="232"/>
      <c r="AK194" s="335"/>
      <c r="AL194" s="72"/>
      <c r="AM194" s="335"/>
      <c r="AN194" s="336"/>
      <c r="AO194" s="152"/>
    </row>
    <row r="195" spans="1:41" s="153" customFormat="1" ht="30">
      <c r="A195" s="572"/>
      <c r="B195" s="333"/>
      <c r="C195" s="334"/>
      <c r="D195" s="334"/>
      <c r="E195" s="88" t="s">
        <v>330</v>
      </c>
      <c r="F195" s="71" t="s">
        <v>329</v>
      </c>
      <c r="G195" s="69">
        <v>1100000000</v>
      </c>
      <c r="H195" s="69"/>
      <c r="I195" s="70">
        <v>500000000</v>
      </c>
      <c r="J195" s="70">
        <f>G195-I195</f>
        <v>600000000</v>
      </c>
      <c r="K195" s="70"/>
      <c r="L195" s="70"/>
      <c r="M195" s="70"/>
      <c r="N195" s="70"/>
      <c r="O195" s="70"/>
      <c r="P195" s="70"/>
      <c r="Q195" s="70"/>
      <c r="R195" s="70"/>
      <c r="S195" s="70"/>
      <c r="T195" s="70"/>
      <c r="U195" s="70"/>
      <c r="V195" s="70"/>
      <c r="W195" s="70"/>
      <c r="X195" s="70"/>
      <c r="Y195" s="71"/>
      <c r="Z195" s="374"/>
      <c r="AA195" s="284"/>
      <c r="AB195" s="164"/>
      <c r="AC195" s="284"/>
      <c r="AD195" s="232"/>
      <c r="AE195" s="232"/>
      <c r="AF195" s="284">
        <f t="shared" si="68"/>
        <v>1100000000</v>
      </c>
      <c r="AG195" s="164" t="b">
        <f t="shared" si="69"/>
        <v>1</v>
      </c>
      <c r="AH195" s="232"/>
      <c r="AI195" s="232"/>
      <c r="AK195" s="335"/>
      <c r="AL195" s="72"/>
      <c r="AM195" s="335"/>
      <c r="AN195" s="336"/>
      <c r="AO195" s="152"/>
    </row>
    <row r="196" spans="1:41" s="153" customFormat="1">
      <c r="A196" s="572"/>
      <c r="B196" s="333"/>
      <c r="C196" s="334"/>
      <c r="D196" s="334"/>
      <c r="E196" s="671" t="s">
        <v>331</v>
      </c>
      <c r="F196" s="673" t="s">
        <v>332</v>
      </c>
      <c r="G196" s="628">
        <v>100000000</v>
      </c>
      <c r="H196" s="69"/>
      <c r="I196" s="70"/>
      <c r="J196" s="70">
        <f>G196</f>
        <v>100000000</v>
      </c>
      <c r="K196" s="70"/>
      <c r="L196" s="70"/>
      <c r="M196" s="70"/>
      <c r="N196" s="70"/>
      <c r="O196" s="70"/>
      <c r="P196" s="70"/>
      <c r="Q196" s="70"/>
      <c r="R196" s="70"/>
      <c r="S196" s="70"/>
      <c r="T196" s="70"/>
      <c r="U196" s="70"/>
      <c r="V196" s="70"/>
      <c r="W196" s="70"/>
      <c r="X196" s="70"/>
      <c r="Y196" s="71"/>
      <c r="Z196" s="374"/>
      <c r="AA196" s="284"/>
      <c r="AB196" s="164"/>
      <c r="AC196" s="284"/>
      <c r="AD196" s="232"/>
      <c r="AE196" s="232"/>
      <c r="AF196" s="284">
        <f t="shared" si="68"/>
        <v>100000000</v>
      </c>
      <c r="AG196" s="164" t="b">
        <f t="shared" si="69"/>
        <v>1</v>
      </c>
      <c r="AH196" s="232"/>
      <c r="AI196" s="232"/>
      <c r="AK196" s="335"/>
      <c r="AL196" s="72"/>
      <c r="AM196" s="335"/>
      <c r="AN196" s="336"/>
      <c r="AO196" s="152"/>
    </row>
    <row r="197" spans="1:41" s="153" customFormat="1">
      <c r="A197" s="572"/>
      <c r="B197" s="333"/>
      <c r="C197" s="334"/>
      <c r="D197" s="334"/>
      <c r="E197" s="672"/>
      <c r="F197" s="674"/>
      <c r="G197" s="629"/>
      <c r="H197" s="69"/>
      <c r="I197" s="70"/>
      <c r="J197" s="70"/>
      <c r="K197" s="70"/>
      <c r="L197" s="70"/>
      <c r="M197" s="70"/>
      <c r="N197" s="70"/>
      <c r="O197" s="70"/>
      <c r="P197" s="70"/>
      <c r="Q197" s="70"/>
      <c r="R197" s="70"/>
      <c r="S197" s="70"/>
      <c r="T197" s="70"/>
      <c r="U197" s="70"/>
      <c r="V197" s="70"/>
      <c r="W197" s="70"/>
      <c r="X197" s="70"/>
      <c r="Y197" s="71"/>
      <c r="Z197" s="374"/>
      <c r="AA197" s="284"/>
      <c r="AB197" s="164"/>
      <c r="AC197" s="284"/>
      <c r="AD197" s="232"/>
      <c r="AE197" s="232"/>
      <c r="AF197" s="284">
        <f t="shared" si="68"/>
        <v>0</v>
      </c>
      <c r="AG197" s="164" t="b">
        <f t="shared" si="69"/>
        <v>1</v>
      </c>
      <c r="AH197" s="232"/>
      <c r="AI197" s="232"/>
      <c r="AK197" s="335"/>
      <c r="AL197" s="72"/>
      <c r="AM197" s="335"/>
      <c r="AN197" s="336"/>
      <c r="AO197" s="152"/>
    </row>
    <row r="198" spans="1:41" s="153" customFormat="1">
      <c r="A198" s="572"/>
      <c r="B198" s="333"/>
      <c r="C198" s="334"/>
      <c r="D198" s="334"/>
      <c r="E198" s="88"/>
      <c r="F198" s="71"/>
      <c r="G198" s="69"/>
      <c r="H198" s="69"/>
      <c r="I198" s="70"/>
      <c r="J198" s="70"/>
      <c r="K198" s="70"/>
      <c r="L198" s="70"/>
      <c r="M198" s="70"/>
      <c r="N198" s="70"/>
      <c r="O198" s="70"/>
      <c r="P198" s="70"/>
      <c r="Q198" s="70"/>
      <c r="R198" s="70"/>
      <c r="S198" s="70"/>
      <c r="T198" s="70"/>
      <c r="U198" s="70"/>
      <c r="V198" s="70"/>
      <c r="W198" s="70"/>
      <c r="X198" s="70"/>
      <c r="Y198" s="71"/>
      <c r="Z198" s="374"/>
      <c r="AA198" s="284"/>
      <c r="AB198" s="164"/>
      <c r="AC198" s="284"/>
      <c r="AD198" s="232"/>
      <c r="AE198" s="232"/>
      <c r="AF198" s="284">
        <f t="shared" si="68"/>
        <v>0</v>
      </c>
      <c r="AG198" s="164" t="b">
        <f t="shared" si="69"/>
        <v>1</v>
      </c>
      <c r="AH198" s="232"/>
      <c r="AI198" s="232"/>
      <c r="AK198" s="335"/>
      <c r="AL198" s="72"/>
      <c r="AM198" s="335"/>
      <c r="AN198" s="336"/>
      <c r="AO198" s="152"/>
    </row>
    <row r="199" spans="1:41" s="153" customFormat="1">
      <c r="A199" s="572"/>
      <c r="B199" s="333"/>
      <c r="C199" s="334"/>
      <c r="D199" s="334"/>
      <c r="E199" s="88"/>
      <c r="F199" s="71"/>
      <c r="G199" s="69"/>
      <c r="H199" s="69"/>
      <c r="I199" s="70"/>
      <c r="J199" s="70"/>
      <c r="K199" s="70"/>
      <c r="L199" s="70"/>
      <c r="M199" s="70"/>
      <c r="N199" s="70"/>
      <c r="O199" s="70"/>
      <c r="P199" s="70"/>
      <c r="Q199" s="70"/>
      <c r="R199" s="70"/>
      <c r="S199" s="70"/>
      <c r="T199" s="70"/>
      <c r="U199" s="70"/>
      <c r="V199" s="70"/>
      <c r="W199" s="70"/>
      <c r="X199" s="70"/>
      <c r="Y199" s="71"/>
      <c r="Z199" s="374"/>
      <c r="AA199" s="284"/>
      <c r="AB199" s="164"/>
      <c r="AC199" s="284"/>
      <c r="AD199" s="232"/>
      <c r="AE199" s="232"/>
      <c r="AF199" s="284">
        <f t="shared" si="68"/>
        <v>0</v>
      </c>
      <c r="AG199" s="164" t="b">
        <f t="shared" si="69"/>
        <v>1</v>
      </c>
      <c r="AH199" s="232"/>
      <c r="AI199" s="232"/>
      <c r="AK199" s="335"/>
      <c r="AL199" s="72"/>
      <c r="AM199" s="335"/>
      <c r="AN199" s="336"/>
      <c r="AO199" s="152"/>
    </row>
    <row r="200" spans="1:41" s="153" customFormat="1">
      <c r="A200" s="360"/>
      <c r="B200" s="177"/>
      <c r="C200" s="177"/>
      <c r="D200" s="177"/>
      <c r="E200" s="177"/>
      <c r="F200" s="177"/>
      <c r="G200" s="178"/>
      <c r="H200" s="178"/>
      <c r="I200" s="179"/>
      <c r="J200" s="179"/>
      <c r="K200" s="179"/>
      <c r="L200" s="179"/>
      <c r="M200" s="179"/>
      <c r="N200" s="179"/>
      <c r="O200" s="179"/>
      <c r="P200" s="179"/>
      <c r="Q200" s="179"/>
      <c r="R200" s="179"/>
      <c r="S200" s="179"/>
      <c r="T200" s="179"/>
      <c r="U200" s="179"/>
      <c r="V200" s="179"/>
      <c r="W200" s="179"/>
      <c r="X200" s="179"/>
      <c r="Y200" s="177"/>
      <c r="Z200" s="374"/>
      <c r="AA200" s="284"/>
      <c r="AB200" s="164"/>
      <c r="AC200" s="284"/>
      <c r="AD200" s="232"/>
      <c r="AE200" s="232"/>
      <c r="AF200" s="284">
        <f t="shared" si="68"/>
        <v>0</v>
      </c>
      <c r="AG200" s="164" t="b">
        <f t="shared" si="69"/>
        <v>1</v>
      </c>
      <c r="AH200" s="232"/>
      <c r="AI200" s="232"/>
      <c r="AK200" s="335"/>
      <c r="AL200" s="72"/>
      <c r="AM200" s="335"/>
      <c r="AN200" s="336"/>
      <c r="AO200" s="152"/>
    </row>
    <row r="201" spans="1:41" s="153" customFormat="1">
      <c r="A201" s="361"/>
      <c r="B201" s="232"/>
      <c r="C201" s="232"/>
      <c r="D201" s="232"/>
      <c r="E201" s="232"/>
      <c r="F201" s="232"/>
      <c r="G201" s="233"/>
      <c r="H201" s="233"/>
      <c r="I201" s="234"/>
      <c r="J201" s="234"/>
      <c r="K201" s="234"/>
      <c r="L201" s="234"/>
      <c r="M201" s="234"/>
      <c r="N201" s="234"/>
      <c r="O201" s="234"/>
      <c r="P201" s="234"/>
      <c r="Q201" s="234"/>
      <c r="R201" s="234"/>
      <c r="S201" s="234"/>
      <c r="T201" s="234"/>
      <c r="U201" s="234"/>
      <c r="V201" s="234"/>
      <c r="W201" s="234"/>
      <c r="X201" s="234"/>
      <c r="Y201" s="232"/>
      <c r="Z201" s="374"/>
      <c r="AA201" s="284"/>
      <c r="AB201" s="164"/>
      <c r="AC201" s="284"/>
      <c r="AD201" s="232"/>
      <c r="AE201" s="232"/>
      <c r="AF201" s="284">
        <f t="shared" si="68"/>
        <v>0</v>
      </c>
      <c r="AG201" s="164" t="b">
        <f t="shared" si="69"/>
        <v>1</v>
      </c>
      <c r="AH201" s="232"/>
      <c r="AI201" s="232"/>
      <c r="AK201" s="335"/>
      <c r="AL201" s="72"/>
      <c r="AM201" s="335"/>
      <c r="AN201" s="336"/>
      <c r="AO201" s="152"/>
    </row>
    <row r="202" spans="1:41" s="153" customFormat="1">
      <c r="A202" s="361"/>
      <c r="B202" s="232"/>
      <c r="C202" s="232"/>
      <c r="D202" s="232"/>
      <c r="E202" s="232"/>
      <c r="F202" s="232"/>
      <c r="G202" s="233"/>
      <c r="H202" s="233"/>
      <c r="I202" s="234"/>
      <c r="J202" s="234"/>
      <c r="K202" s="234"/>
      <c r="L202" s="234"/>
      <c r="M202" s="234"/>
      <c r="N202" s="234"/>
      <c r="O202" s="234"/>
      <c r="P202" s="234"/>
      <c r="Q202" s="234"/>
      <c r="R202" s="234"/>
      <c r="S202" s="234"/>
      <c r="T202" s="234"/>
      <c r="U202" s="234"/>
      <c r="V202" s="234"/>
      <c r="W202" s="234"/>
      <c r="X202" s="234"/>
      <c r="Y202" s="232"/>
      <c r="Z202" s="374"/>
      <c r="AA202" s="284"/>
      <c r="AB202" s="164"/>
      <c r="AC202" s="284"/>
      <c r="AD202" s="232"/>
      <c r="AE202" s="232"/>
      <c r="AF202" s="284">
        <f t="shared" si="68"/>
        <v>0</v>
      </c>
      <c r="AG202" s="164" t="b">
        <f t="shared" si="69"/>
        <v>1</v>
      </c>
      <c r="AH202" s="232"/>
      <c r="AI202" s="232"/>
      <c r="AK202" s="335"/>
      <c r="AL202" s="72"/>
      <c r="AM202" s="335"/>
      <c r="AN202" s="336"/>
      <c r="AO202" s="152"/>
    </row>
    <row r="203" spans="1:41" s="153" customFormat="1">
      <c r="A203" s="361"/>
      <c r="B203" s="232"/>
      <c r="C203" s="232"/>
      <c r="D203" s="232"/>
      <c r="E203" s="232"/>
      <c r="F203" s="232"/>
      <c r="G203" s="233"/>
      <c r="H203" s="233"/>
      <c r="I203" s="234"/>
      <c r="J203" s="234"/>
      <c r="K203" s="234"/>
      <c r="L203" s="234"/>
      <c r="M203" s="234"/>
      <c r="N203" s="234"/>
      <c r="O203" s="234"/>
      <c r="P203" s="234"/>
      <c r="Q203" s="234"/>
      <c r="R203" s="234"/>
      <c r="S203" s="234"/>
      <c r="T203" s="234"/>
      <c r="U203" s="234"/>
      <c r="V203" s="234"/>
      <c r="W203" s="234"/>
      <c r="X203" s="234"/>
      <c r="Y203" s="232"/>
      <c r="Z203" s="374"/>
      <c r="AA203" s="284"/>
      <c r="AB203" s="164"/>
      <c r="AC203" s="284"/>
      <c r="AD203" s="232"/>
      <c r="AE203" s="232"/>
      <c r="AF203" s="284"/>
      <c r="AG203" s="164"/>
      <c r="AH203" s="232"/>
      <c r="AI203" s="232"/>
      <c r="AK203" s="335"/>
      <c r="AL203" s="72"/>
      <c r="AM203" s="335"/>
      <c r="AN203" s="336"/>
      <c r="AO203" s="152"/>
    </row>
    <row r="204" spans="1:41" s="153" customFormat="1">
      <c r="A204" s="361"/>
      <c r="B204" s="232"/>
      <c r="C204" s="232"/>
      <c r="D204" s="232"/>
      <c r="E204" s="232"/>
      <c r="F204" s="232"/>
      <c r="G204" s="233"/>
      <c r="H204" s="233"/>
      <c r="I204" s="234"/>
      <c r="J204" s="234"/>
      <c r="K204" s="234"/>
      <c r="L204" s="234"/>
      <c r="M204" s="234"/>
      <c r="N204" s="234"/>
      <c r="O204" s="234"/>
      <c r="P204" s="234"/>
      <c r="Q204" s="234"/>
      <c r="R204" s="234"/>
      <c r="S204" s="234"/>
      <c r="T204" s="234"/>
      <c r="U204" s="234"/>
      <c r="V204" s="234"/>
      <c r="W204" s="234"/>
      <c r="X204" s="234"/>
      <c r="Y204" s="232"/>
      <c r="Z204" s="374"/>
      <c r="AA204" s="284"/>
      <c r="AB204" s="164"/>
      <c r="AC204" s="284"/>
      <c r="AD204" s="232"/>
      <c r="AE204" s="232"/>
      <c r="AF204" s="284"/>
      <c r="AG204" s="164"/>
      <c r="AH204" s="232"/>
      <c r="AI204" s="232"/>
      <c r="AK204" s="335"/>
      <c r="AL204" s="72"/>
      <c r="AM204" s="335"/>
      <c r="AN204" s="336"/>
      <c r="AO204" s="152"/>
    </row>
    <row r="205" spans="1:41" s="153" customFormat="1">
      <c r="A205" s="361"/>
      <c r="B205" s="232"/>
      <c r="C205" s="232"/>
      <c r="D205" s="232"/>
      <c r="E205" s="232"/>
      <c r="F205" s="232"/>
      <c r="G205" s="233"/>
      <c r="H205" s="233"/>
      <c r="I205" s="234"/>
      <c r="J205" s="234"/>
      <c r="K205" s="234"/>
      <c r="L205" s="234"/>
      <c r="M205" s="234"/>
      <c r="N205" s="234"/>
      <c r="O205" s="234"/>
      <c r="P205" s="234"/>
      <c r="Q205" s="234"/>
      <c r="R205" s="234"/>
      <c r="S205" s="234"/>
      <c r="T205" s="234"/>
      <c r="U205" s="234"/>
      <c r="V205" s="234"/>
      <c r="W205" s="234"/>
      <c r="X205" s="234"/>
      <c r="Y205" s="232"/>
      <c r="Z205" s="374"/>
      <c r="AA205" s="284"/>
      <c r="AB205" s="164"/>
      <c r="AC205" s="284"/>
      <c r="AD205" s="232"/>
      <c r="AE205" s="232"/>
      <c r="AF205" s="284"/>
      <c r="AG205" s="164"/>
      <c r="AH205" s="232"/>
      <c r="AI205" s="232"/>
      <c r="AK205" s="335"/>
      <c r="AL205" s="72"/>
      <c r="AM205" s="335"/>
      <c r="AN205" s="336"/>
      <c r="AO205" s="152"/>
    </row>
    <row r="206" spans="1:41" s="153" customFormat="1">
      <c r="A206" s="361"/>
      <c r="B206" s="232"/>
      <c r="C206" s="232"/>
      <c r="D206" s="232"/>
      <c r="E206" s="232"/>
      <c r="F206" s="232"/>
      <c r="G206" s="233"/>
      <c r="H206" s="233"/>
      <c r="I206" s="234"/>
      <c r="J206" s="234"/>
      <c r="K206" s="234"/>
      <c r="L206" s="234"/>
      <c r="M206" s="234"/>
      <c r="N206" s="234"/>
      <c r="O206" s="234"/>
      <c r="P206" s="234"/>
      <c r="Q206" s="234"/>
      <c r="R206" s="234"/>
      <c r="S206" s="234"/>
      <c r="T206" s="234"/>
      <c r="U206" s="234"/>
      <c r="V206" s="234"/>
      <c r="W206" s="234"/>
      <c r="X206" s="234"/>
      <c r="Y206" s="232"/>
      <c r="Z206" s="374"/>
      <c r="AA206" s="284"/>
      <c r="AB206" s="164"/>
      <c r="AC206" s="284"/>
      <c r="AD206" s="232"/>
      <c r="AE206" s="232"/>
      <c r="AF206" s="284">
        <f t="shared" ref="AF206:AF237" si="97">H206+I206+J206+K206+L206+M206+N206+O206+P206</f>
        <v>0</v>
      </c>
      <c r="AG206" s="164" t="b">
        <f t="shared" ref="AG206:AG237" si="98">AF206=G206</f>
        <v>1</v>
      </c>
      <c r="AH206" s="232"/>
      <c r="AI206" s="232"/>
      <c r="AK206" s="335"/>
      <c r="AL206" s="72"/>
      <c r="AM206" s="335"/>
      <c r="AN206" s="336"/>
      <c r="AO206" s="152"/>
    </row>
    <row r="207" spans="1:41" s="153" customFormat="1">
      <c r="A207" s="361"/>
      <c r="B207" s="232"/>
      <c r="C207" s="232"/>
      <c r="D207" s="232"/>
      <c r="E207" s="232"/>
      <c r="F207" s="232"/>
      <c r="G207" s="233"/>
      <c r="H207" s="233"/>
      <c r="I207" s="234"/>
      <c r="J207" s="234"/>
      <c r="K207" s="234"/>
      <c r="L207" s="234"/>
      <c r="M207" s="234"/>
      <c r="N207" s="234"/>
      <c r="O207" s="234"/>
      <c r="P207" s="234"/>
      <c r="Q207" s="234"/>
      <c r="R207" s="234"/>
      <c r="S207" s="234"/>
      <c r="T207" s="234"/>
      <c r="U207" s="234"/>
      <c r="V207" s="234"/>
      <c r="W207" s="234"/>
      <c r="X207" s="234"/>
      <c r="Y207" s="232"/>
      <c r="Z207" s="374"/>
      <c r="AA207" s="284"/>
      <c r="AB207" s="164"/>
      <c r="AC207" s="284"/>
      <c r="AD207" s="232"/>
      <c r="AE207" s="232"/>
      <c r="AF207" s="284">
        <f t="shared" si="97"/>
        <v>0</v>
      </c>
      <c r="AG207" s="164" t="b">
        <f t="shared" si="98"/>
        <v>1</v>
      </c>
      <c r="AH207" s="232"/>
      <c r="AI207" s="232"/>
      <c r="AK207" s="335"/>
      <c r="AL207" s="72"/>
      <c r="AM207" s="335"/>
      <c r="AN207" s="336"/>
      <c r="AO207" s="152"/>
    </row>
    <row r="208" spans="1:41" s="153" customFormat="1">
      <c r="A208" s="361"/>
      <c r="B208" s="232"/>
      <c r="C208" s="232"/>
      <c r="D208" s="232"/>
      <c r="E208" s="232"/>
      <c r="F208" s="232"/>
      <c r="G208" s="233"/>
      <c r="H208" s="233"/>
      <c r="I208" s="234"/>
      <c r="J208" s="234"/>
      <c r="K208" s="234"/>
      <c r="L208" s="234"/>
      <c r="M208" s="234"/>
      <c r="N208" s="234"/>
      <c r="O208" s="234"/>
      <c r="P208" s="234"/>
      <c r="Q208" s="234"/>
      <c r="R208" s="234"/>
      <c r="S208" s="234"/>
      <c r="T208" s="234"/>
      <c r="U208" s="234"/>
      <c r="V208" s="234"/>
      <c r="W208" s="234"/>
      <c r="X208" s="234"/>
      <c r="Y208" s="232"/>
      <c r="Z208" s="374"/>
      <c r="AA208" s="284"/>
      <c r="AB208" s="164"/>
      <c r="AC208" s="284"/>
      <c r="AD208" s="232"/>
      <c r="AE208" s="232"/>
      <c r="AF208" s="284">
        <f t="shared" si="97"/>
        <v>0</v>
      </c>
      <c r="AG208" s="164" t="b">
        <f t="shared" si="98"/>
        <v>1</v>
      </c>
      <c r="AH208" s="232"/>
      <c r="AI208" s="232"/>
      <c r="AK208" s="335"/>
      <c r="AL208" s="72"/>
      <c r="AM208" s="335"/>
      <c r="AN208" s="336"/>
      <c r="AO208" s="152"/>
    </row>
    <row r="209" spans="1:41" s="3" customFormat="1">
      <c r="A209" s="632" t="s">
        <v>0</v>
      </c>
      <c r="B209" s="632" t="s">
        <v>1</v>
      </c>
      <c r="C209" s="632"/>
      <c r="D209" s="632"/>
      <c r="E209" s="632"/>
      <c r="F209" s="632" t="s">
        <v>3</v>
      </c>
      <c r="G209" s="632" t="s">
        <v>4</v>
      </c>
      <c r="H209" s="637" t="s">
        <v>387</v>
      </c>
      <c r="I209" s="638"/>
      <c r="J209" s="638"/>
      <c r="K209" s="638"/>
      <c r="L209" s="638"/>
      <c r="M209" s="638"/>
      <c r="N209" s="638"/>
      <c r="O209" s="638"/>
      <c r="P209" s="638"/>
      <c r="Q209" s="609"/>
      <c r="R209" s="609"/>
      <c r="S209" s="609"/>
      <c r="T209" s="609"/>
      <c r="U209" s="609"/>
      <c r="V209" s="609"/>
      <c r="W209" s="609"/>
      <c r="X209" s="609"/>
      <c r="Y209" s="632" t="s">
        <v>11</v>
      </c>
      <c r="Z209" s="375"/>
      <c r="AA209" s="284"/>
      <c r="AB209" s="164"/>
      <c r="AC209" s="328" t="e">
        <f t="shared" ref="AC209:AC218" si="99">G209-AA209</f>
        <v>#VALUE!</v>
      </c>
      <c r="AD209" s="311"/>
      <c r="AE209" s="311"/>
      <c r="AF209" s="284" t="e">
        <f t="shared" si="97"/>
        <v>#VALUE!</v>
      </c>
      <c r="AG209" s="164" t="e">
        <f t="shared" si="98"/>
        <v>#VALUE!</v>
      </c>
      <c r="AH209" s="311"/>
      <c r="AI209" s="311"/>
      <c r="AJ209" s="152"/>
      <c r="AM209" s="96" t="e">
        <f>#REF!+#REF!+#REF!+#REF!+#REF!+#REF!</f>
        <v>#REF!</v>
      </c>
      <c r="AN209" s="118" t="e">
        <f>H209+I209+J209+K209+L209+M209</f>
        <v>#VALUE!</v>
      </c>
      <c r="AO209" s="152" t="e">
        <f t="shared" ref="AO209:AO217" si="100">G209=AN209</f>
        <v>#VALUE!</v>
      </c>
    </row>
    <row r="210" spans="1:41" s="3" customFormat="1">
      <c r="A210" s="633"/>
      <c r="B210" s="633"/>
      <c r="C210" s="633"/>
      <c r="D210" s="633"/>
      <c r="E210" s="633"/>
      <c r="F210" s="633"/>
      <c r="G210" s="633"/>
      <c r="H210" s="563" t="s">
        <v>5</v>
      </c>
      <c r="I210" s="563" t="s">
        <v>240</v>
      </c>
      <c r="J210" s="563" t="s">
        <v>6</v>
      </c>
      <c r="K210" s="563" t="s">
        <v>273</v>
      </c>
      <c r="L210" s="563" t="s">
        <v>9</v>
      </c>
      <c r="M210" s="564" t="s">
        <v>374</v>
      </c>
      <c r="N210" s="563" t="s">
        <v>272</v>
      </c>
      <c r="O210" s="564" t="s">
        <v>375</v>
      </c>
      <c r="P210" s="564" t="s">
        <v>376</v>
      </c>
      <c r="Q210" s="563"/>
      <c r="R210" s="563"/>
      <c r="S210" s="563"/>
      <c r="T210" s="563"/>
      <c r="U210" s="563"/>
      <c r="V210" s="563"/>
      <c r="W210" s="563"/>
      <c r="X210" s="563"/>
      <c r="Y210" s="633"/>
      <c r="Z210" s="375"/>
      <c r="AA210" s="284"/>
      <c r="AB210" s="164"/>
      <c r="AC210" s="328">
        <f t="shared" si="99"/>
        <v>0</v>
      </c>
      <c r="AD210" s="311"/>
      <c r="AE210" s="311"/>
      <c r="AF210" s="284" t="e">
        <f t="shared" si="97"/>
        <v>#VALUE!</v>
      </c>
      <c r="AG210" s="164" t="e">
        <f t="shared" si="98"/>
        <v>#VALUE!</v>
      </c>
      <c r="AH210" s="311"/>
      <c r="AI210" s="311"/>
      <c r="AJ210" s="152"/>
      <c r="AM210" s="96" t="e">
        <f>#REF!+#REF!+#REF!+#REF!+#REF!+M210</f>
        <v>#REF!</v>
      </c>
      <c r="AN210" s="118" t="e">
        <f>H210+I210+J210+K210+L210+#REF!</f>
        <v>#VALUE!</v>
      </c>
      <c r="AO210" s="152" t="e">
        <f t="shared" si="100"/>
        <v>#VALUE!</v>
      </c>
    </row>
    <row r="211" spans="1:41">
      <c r="A211" s="142"/>
      <c r="B211" s="143"/>
      <c r="C211" s="144"/>
      <c r="D211" s="144"/>
      <c r="E211" s="145"/>
      <c r="F211" s="146"/>
      <c r="G211" s="146"/>
      <c r="H211" s="562" t="s">
        <v>237</v>
      </c>
      <c r="I211" s="562" t="s">
        <v>237</v>
      </c>
      <c r="J211" s="562" t="s">
        <v>237</v>
      </c>
      <c r="K211" s="562" t="s">
        <v>237</v>
      </c>
      <c r="L211" s="562" t="s">
        <v>237</v>
      </c>
      <c r="M211" s="562" t="s">
        <v>237</v>
      </c>
      <c r="N211" s="562" t="s">
        <v>237</v>
      </c>
      <c r="O211" s="562" t="s">
        <v>237</v>
      </c>
      <c r="P211" s="562" t="s">
        <v>237</v>
      </c>
      <c r="Q211" s="562"/>
      <c r="R211" s="562"/>
      <c r="S211" s="562"/>
      <c r="T211" s="562"/>
      <c r="U211" s="562"/>
      <c r="V211" s="562"/>
      <c r="W211" s="562"/>
      <c r="X211" s="562"/>
      <c r="Y211" s="146"/>
      <c r="Z211" s="376"/>
      <c r="AA211" s="284"/>
      <c r="AB211" s="164"/>
      <c r="AC211" s="328">
        <f t="shared" si="99"/>
        <v>0</v>
      </c>
      <c r="AD211" s="278"/>
      <c r="AE211" s="278"/>
      <c r="AF211" s="284" t="e">
        <f t="shared" si="97"/>
        <v>#VALUE!</v>
      </c>
      <c r="AG211" s="164" t="e">
        <f t="shared" si="98"/>
        <v>#VALUE!</v>
      </c>
      <c r="AH211" s="278"/>
      <c r="AI211" s="278"/>
      <c r="AM211" s="96" t="e">
        <f>#REF!+#REF!+#REF!+#REF!+#REF!+#REF!</f>
        <v>#REF!</v>
      </c>
      <c r="AN211" s="118" t="e">
        <f t="shared" ref="AN211:AN217" si="101">H211+I211+J211+K211+L211+M211</f>
        <v>#VALUE!</v>
      </c>
      <c r="AO211" s="152" t="e">
        <f t="shared" si="100"/>
        <v>#VALUE!</v>
      </c>
    </row>
    <row r="212" spans="1:41">
      <c r="A212" s="147"/>
      <c r="B212" s="148"/>
      <c r="C212" s="149"/>
      <c r="D212" s="149"/>
      <c r="E212" s="150"/>
      <c r="F212" s="151"/>
      <c r="G212" s="151"/>
      <c r="H212" s="151"/>
      <c r="I212" s="151"/>
      <c r="J212" s="151"/>
      <c r="K212" s="151"/>
      <c r="L212" s="151"/>
      <c r="M212" s="151"/>
      <c r="N212" s="151"/>
      <c r="O212" s="151"/>
      <c r="P212" s="151"/>
      <c r="Q212" s="151"/>
      <c r="R212" s="151"/>
      <c r="S212" s="151"/>
      <c r="T212" s="151"/>
      <c r="U212" s="151"/>
      <c r="V212" s="151"/>
      <c r="W212" s="151"/>
      <c r="X212" s="151"/>
      <c r="Y212" s="151"/>
      <c r="Z212" s="376"/>
      <c r="AA212" s="284">
        <f t="shared" ref="AA212:AA218" si="102">H212+I212+J212+K212+L212+M212+N212+O212+P212</f>
        <v>0</v>
      </c>
      <c r="AB212" s="164" t="b">
        <f t="shared" ref="AB212:AB218" si="103">AA212=G212</f>
        <v>1</v>
      </c>
      <c r="AC212" s="284">
        <f t="shared" si="99"/>
        <v>0</v>
      </c>
      <c r="AD212" s="278"/>
      <c r="AE212" s="278"/>
      <c r="AF212" s="284">
        <f t="shared" si="97"/>
        <v>0</v>
      </c>
      <c r="AG212" s="164" t="b">
        <f t="shared" si="98"/>
        <v>1</v>
      </c>
      <c r="AH212" s="278"/>
      <c r="AI212" s="278"/>
      <c r="AL212" s="42" t="b">
        <f t="shared" ref="AL212:AL217" si="104">G212=AK212</f>
        <v>1</v>
      </c>
      <c r="AM212" s="96" t="e">
        <f>#REF!+#REF!+#REF!+#REF!+#REF!+#REF!</f>
        <v>#REF!</v>
      </c>
      <c r="AN212" s="118">
        <f t="shared" si="101"/>
        <v>0</v>
      </c>
      <c r="AO212" s="152" t="b">
        <f t="shared" si="100"/>
        <v>1</v>
      </c>
    </row>
    <row r="213" spans="1:41" s="117" customFormat="1">
      <c r="A213" s="115"/>
      <c r="B213" s="108" t="s">
        <v>22</v>
      </c>
      <c r="C213" s="630" t="s">
        <v>90</v>
      </c>
      <c r="D213" s="651"/>
      <c r="E213" s="652"/>
      <c r="F213" s="109" t="s">
        <v>146</v>
      </c>
      <c r="G213" s="116">
        <f>G214</f>
        <v>109500000</v>
      </c>
      <c r="H213" s="116">
        <f t="shared" ref="H213:P213" si="105">H214</f>
        <v>0</v>
      </c>
      <c r="I213" s="116">
        <f t="shared" si="105"/>
        <v>0</v>
      </c>
      <c r="J213" s="116">
        <f t="shared" si="105"/>
        <v>109500000</v>
      </c>
      <c r="K213" s="116">
        <f t="shared" si="105"/>
        <v>0</v>
      </c>
      <c r="L213" s="116">
        <f t="shared" si="105"/>
        <v>0</v>
      </c>
      <c r="M213" s="116">
        <f t="shared" si="105"/>
        <v>0</v>
      </c>
      <c r="N213" s="116">
        <f t="shared" si="105"/>
        <v>0</v>
      </c>
      <c r="O213" s="116">
        <f t="shared" si="105"/>
        <v>0</v>
      </c>
      <c r="P213" s="116">
        <f t="shared" si="105"/>
        <v>0</v>
      </c>
      <c r="Q213" s="116"/>
      <c r="R213" s="116"/>
      <c r="S213" s="116"/>
      <c r="T213" s="116"/>
      <c r="U213" s="116"/>
      <c r="V213" s="116"/>
      <c r="W213" s="116"/>
      <c r="X213" s="116"/>
      <c r="Y213" s="94"/>
      <c r="Z213" s="373"/>
      <c r="AA213" s="314">
        <f t="shared" si="102"/>
        <v>109500000</v>
      </c>
      <c r="AB213" s="164" t="b">
        <f t="shared" si="103"/>
        <v>1</v>
      </c>
      <c r="AC213" s="284">
        <f t="shared" si="99"/>
        <v>0</v>
      </c>
      <c r="AD213" s="221"/>
      <c r="AE213" s="221"/>
      <c r="AF213" s="284">
        <f t="shared" si="97"/>
        <v>109500000</v>
      </c>
      <c r="AG213" s="164" t="b">
        <f t="shared" si="98"/>
        <v>1</v>
      </c>
      <c r="AH213" s="221"/>
      <c r="AI213" s="221"/>
      <c r="AJ213" s="236"/>
      <c r="AK213" s="118">
        <f>SUM(I213:M213)</f>
        <v>109500000</v>
      </c>
      <c r="AL213" s="110" t="b">
        <f t="shared" si="104"/>
        <v>1</v>
      </c>
      <c r="AM213" s="96" t="e">
        <f>#REF!+#REF!+#REF!+#REF!+#REF!+#REF!</f>
        <v>#REF!</v>
      </c>
      <c r="AN213" s="118">
        <f t="shared" si="101"/>
        <v>109500000</v>
      </c>
      <c r="AO213" s="152" t="b">
        <f t="shared" si="100"/>
        <v>1</v>
      </c>
    </row>
    <row r="214" spans="1:41" s="80" customFormat="1">
      <c r="A214" s="337"/>
      <c r="B214" s="338"/>
      <c r="C214" s="339"/>
      <c r="D214" s="645" t="s">
        <v>69</v>
      </c>
      <c r="E214" s="646"/>
      <c r="F214" s="81" t="s">
        <v>132</v>
      </c>
      <c r="G214" s="87">
        <f t="shared" ref="G214:Y214" si="106">SUM(G215:G218)</f>
        <v>109500000</v>
      </c>
      <c r="H214" s="87">
        <f t="shared" si="106"/>
        <v>0</v>
      </c>
      <c r="I214" s="87">
        <f t="shared" si="106"/>
        <v>0</v>
      </c>
      <c r="J214" s="87">
        <f t="shared" si="106"/>
        <v>109500000</v>
      </c>
      <c r="K214" s="87">
        <f t="shared" si="106"/>
        <v>0</v>
      </c>
      <c r="L214" s="87">
        <f t="shared" si="106"/>
        <v>0</v>
      </c>
      <c r="M214" s="87">
        <f t="shared" si="106"/>
        <v>0</v>
      </c>
      <c r="N214" s="87">
        <f t="shared" si="106"/>
        <v>0</v>
      </c>
      <c r="O214" s="87">
        <f t="shared" si="106"/>
        <v>0</v>
      </c>
      <c r="P214" s="87">
        <f t="shared" si="106"/>
        <v>0</v>
      </c>
      <c r="Q214" s="87"/>
      <c r="R214" s="87"/>
      <c r="S214" s="87"/>
      <c r="T214" s="87"/>
      <c r="U214" s="87"/>
      <c r="V214" s="87"/>
      <c r="W214" s="87"/>
      <c r="X214" s="87"/>
      <c r="Y214" s="87">
        <f t="shared" si="106"/>
        <v>0</v>
      </c>
      <c r="Z214" s="372"/>
      <c r="AA214" s="284">
        <f t="shared" si="102"/>
        <v>109500000</v>
      </c>
      <c r="AB214" s="164" t="b">
        <f t="shared" si="103"/>
        <v>1</v>
      </c>
      <c r="AC214" s="284">
        <f t="shared" si="99"/>
        <v>0</v>
      </c>
      <c r="AD214" s="164"/>
      <c r="AE214" s="164"/>
      <c r="AF214" s="284">
        <f t="shared" si="97"/>
        <v>109500000</v>
      </c>
      <c r="AG214" s="164" t="b">
        <f t="shared" si="98"/>
        <v>1</v>
      </c>
      <c r="AH214" s="164"/>
      <c r="AI214" s="164"/>
      <c r="AK214" s="341">
        <f>SUM(I214:M214)</f>
        <v>109500000</v>
      </c>
      <c r="AL214" s="59" t="b">
        <f t="shared" si="104"/>
        <v>1</v>
      </c>
      <c r="AM214" s="335" t="e">
        <f>#REF!+#REF!+#REF!+#REF!+#REF!+#REF!</f>
        <v>#REF!</v>
      </c>
      <c r="AN214" s="336">
        <f t="shared" si="101"/>
        <v>109500000</v>
      </c>
      <c r="AO214" s="152" t="b">
        <f t="shared" si="100"/>
        <v>1</v>
      </c>
    </row>
    <row r="215" spans="1:41" s="153" customFormat="1">
      <c r="A215" s="572"/>
      <c r="B215" s="333"/>
      <c r="C215" s="334"/>
      <c r="D215" s="334"/>
      <c r="E215" s="88" t="s">
        <v>91</v>
      </c>
      <c r="F215" s="71" t="s">
        <v>92</v>
      </c>
      <c r="G215" s="69">
        <v>25000000</v>
      </c>
      <c r="H215" s="69"/>
      <c r="I215" s="70"/>
      <c r="J215" s="70">
        <f>G215</f>
        <v>25000000</v>
      </c>
      <c r="K215" s="70"/>
      <c r="L215" s="70"/>
      <c r="M215" s="70"/>
      <c r="N215" s="70"/>
      <c r="O215" s="70"/>
      <c r="P215" s="70"/>
      <c r="Q215" s="70"/>
      <c r="R215" s="70"/>
      <c r="S215" s="70"/>
      <c r="T215" s="70"/>
      <c r="U215" s="70"/>
      <c r="V215" s="70"/>
      <c r="W215" s="70"/>
      <c r="X215" s="70"/>
      <c r="Y215" s="71"/>
      <c r="Z215" s="374"/>
      <c r="AA215" s="284">
        <f t="shared" si="102"/>
        <v>25000000</v>
      </c>
      <c r="AB215" s="164" t="b">
        <f t="shared" si="103"/>
        <v>1</v>
      </c>
      <c r="AC215" s="284">
        <f t="shared" si="99"/>
        <v>0</v>
      </c>
      <c r="AD215" s="232"/>
      <c r="AE215" s="232"/>
      <c r="AF215" s="284">
        <f t="shared" si="97"/>
        <v>25000000</v>
      </c>
      <c r="AG215" s="164" t="b">
        <f t="shared" si="98"/>
        <v>1</v>
      </c>
      <c r="AH215" s="232"/>
      <c r="AI215" s="232"/>
      <c r="AK215" s="335">
        <f>SUM(I215:M215)</f>
        <v>25000000</v>
      </c>
      <c r="AL215" s="72" t="b">
        <f t="shared" si="104"/>
        <v>1</v>
      </c>
      <c r="AM215" s="335" t="e">
        <f>#REF!+#REF!+#REF!+#REF!+#REF!+#REF!</f>
        <v>#REF!</v>
      </c>
      <c r="AN215" s="336">
        <f t="shared" si="101"/>
        <v>25000000</v>
      </c>
      <c r="AO215" s="152" t="b">
        <f t="shared" si="100"/>
        <v>1</v>
      </c>
    </row>
    <row r="216" spans="1:41" s="153" customFormat="1">
      <c r="A216" s="572"/>
      <c r="B216" s="333"/>
      <c r="C216" s="334"/>
      <c r="D216" s="334"/>
      <c r="E216" s="88" t="s">
        <v>93</v>
      </c>
      <c r="F216" s="71" t="s">
        <v>94</v>
      </c>
      <c r="G216" s="69">
        <v>10000000</v>
      </c>
      <c r="H216" s="69"/>
      <c r="I216" s="70"/>
      <c r="J216" s="70">
        <f>G216</f>
        <v>10000000</v>
      </c>
      <c r="K216" s="70"/>
      <c r="L216" s="70"/>
      <c r="M216" s="70"/>
      <c r="N216" s="70"/>
      <c r="O216" s="70"/>
      <c r="P216" s="70"/>
      <c r="Q216" s="70"/>
      <c r="R216" s="70"/>
      <c r="S216" s="70"/>
      <c r="T216" s="70"/>
      <c r="U216" s="70"/>
      <c r="V216" s="70"/>
      <c r="W216" s="70"/>
      <c r="X216" s="70"/>
      <c r="Y216" s="71"/>
      <c r="Z216" s="374"/>
      <c r="AA216" s="284">
        <f t="shared" si="102"/>
        <v>10000000</v>
      </c>
      <c r="AB216" s="164" t="b">
        <f t="shared" si="103"/>
        <v>1</v>
      </c>
      <c r="AC216" s="284">
        <f t="shared" si="99"/>
        <v>0</v>
      </c>
      <c r="AD216" s="232"/>
      <c r="AE216" s="232"/>
      <c r="AF216" s="284">
        <f t="shared" si="97"/>
        <v>10000000</v>
      </c>
      <c r="AG216" s="164" t="b">
        <f t="shared" si="98"/>
        <v>1</v>
      </c>
      <c r="AH216" s="232"/>
      <c r="AI216" s="232"/>
      <c r="AK216" s="335">
        <f>SUM(I216:M216)</f>
        <v>10000000</v>
      </c>
      <c r="AL216" s="72" t="b">
        <f t="shared" si="104"/>
        <v>1</v>
      </c>
      <c r="AM216" s="335" t="e">
        <f>#REF!+#REF!+#REF!+#REF!+#REF!+#REF!</f>
        <v>#REF!</v>
      </c>
      <c r="AN216" s="336">
        <f t="shared" si="101"/>
        <v>10000000</v>
      </c>
      <c r="AO216" s="152" t="b">
        <f t="shared" si="100"/>
        <v>1</v>
      </c>
    </row>
    <row r="217" spans="1:41" s="153" customFormat="1">
      <c r="A217" s="572"/>
      <c r="B217" s="333"/>
      <c r="C217" s="334"/>
      <c r="D217" s="334"/>
      <c r="E217" s="88" t="s">
        <v>95</v>
      </c>
      <c r="F217" s="71" t="s">
        <v>96</v>
      </c>
      <c r="G217" s="69">
        <v>14500000</v>
      </c>
      <c r="H217" s="69"/>
      <c r="I217" s="70"/>
      <c r="J217" s="70">
        <f>G217</f>
        <v>14500000</v>
      </c>
      <c r="K217" s="70"/>
      <c r="L217" s="70"/>
      <c r="M217" s="70"/>
      <c r="N217" s="70"/>
      <c r="O217" s="70"/>
      <c r="P217" s="70"/>
      <c r="Q217" s="70"/>
      <c r="R217" s="70"/>
      <c r="S217" s="70"/>
      <c r="T217" s="70"/>
      <c r="U217" s="70"/>
      <c r="V217" s="70"/>
      <c r="W217" s="70"/>
      <c r="X217" s="70"/>
      <c r="Y217" s="71"/>
      <c r="Z217" s="374"/>
      <c r="AA217" s="284">
        <f t="shared" si="102"/>
        <v>14500000</v>
      </c>
      <c r="AB217" s="164" t="b">
        <f t="shared" si="103"/>
        <v>1</v>
      </c>
      <c r="AC217" s="284">
        <f t="shared" si="99"/>
        <v>0</v>
      </c>
      <c r="AD217" s="232"/>
      <c r="AE217" s="232"/>
      <c r="AF217" s="284">
        <f t="shared" si="97"/>
        <v>14500000</v>
      </c>
      <c r="AG217" s="164" t="b">
        <f t="shared" si="98"/>
        <v>1</v>
      </c>
      <c r="AH217" s="232"/>
      <c r="AI217" s="232"/>
      <c r="AK217" s="335">
        <f>SUM(I217:M217)</f>
        <v>14500000</v>
      </c>
      <c r="AL217" s="72" t="b">
        <f t="shared" si="104"/>
        <v>1</v>
      </c>
      <c r="AM217" s="335" t="e">
        <f>#REF!+#REF!+#REF!+#REF!+#REF!+#REF!</f>
        <v>#REF!</v>
      </c>
      <c r="AN217" s="336">
        <f t="shared" si="101"/>
        <v>14500000</v>
      </c>
      <c r="AO217" s="152" t="b">
        <f t="shared" si="100"/>
        <v>1</v>
      </c>
    </row>
    <row r="218" spans="1:41" s="153" customFormat="1" ht="30">
      <c r="A218" s="572"/>
      <c r="B218" s="333"/>
      <c r="C218" s="334"/>
      <c r="D218" s="334"/>
      <c r="E218" s="88" t="s">
        <v>333</v>
      </c>
      <c r="F218" s="71" t="s">
        <v>334</v>
      </c>
      <c r="G218" s="69">
        <v>60000000</v>
      </c>
      <c r="H218" s="69"/>
      <c r="I218" s="70"/>
      <c r="J218" s="70">
        <f>G218</f>
        <v>60000000</v>
      </c>
      <c r="K218" s="70"/>
      <c r="L218" s="70"/>
      <c r="M218" s="70"/>
      <c r="N218" s="70"/>
      <c r="O218" s="70"/>
      <c r="P218" s="70"/>
      <c r="Q218" s="70"/>
      <c r="R218" s="70"/>
      <c r="S218" s="70"/>
      <c r="T218" s="70"/>
      <c r="U218" s="70"/>
      <c r="V218" s="70"/>
      <c r="W218" s="70"/>
      <c r="X218" s="70"/>
      <c r="Y218" s="71"/>
      <c r="Z218" s="374"/>
      <c r="AA218" s="284">
        <f t="shared" si="102"/>
        <v>60000000</v>
      </c>
      <c r="AB218" s="164" t="b">
        <f t="shared" si="103"/>
        <v>1</v>
      </c>
      <c r="AC218" s="284">
        <f t="shared" si="99"/>
        <v>0</v>
      </c>
      <c r="AD218" s="232"/>
      <c r="AE218" s="232"/>
      <c r="AF218" s="284">
        <f t="shared" si="97"/>
        <v>60000000</v>
      </c>
      <c r="AG218" s="164" t="b">
        <f t="shared" si="98"/>
        <v>1</v>
      </c>
      <c r="AH218" s="232"/>
      <c r="AI218" s="232"/>
      <c r="AK218" s="335"/>
      <c r="AL218" s="72"/>
      <c r="AM218" s="335"/>
      <c r="AN218" s="336"/>
      <c r="AO218" s="152"/>
    </row>
    <row r="219" spans="1:41" s="153" customFormat="1">
      <c r="A219" s="572"/>
      <c r="B219" s="333"/>
      <c r="C219" s="334"/>
      <c r="D219" s="334"/>
      <c r="E219" s="88"/>
      <c r="F219" s="71"/>
      <c r="G219" s="69"/>
      <c r="H219" s="69"/>
      <c r="I219" s="70"/>
      <c r="J219" s="70"/>
      <c r="K219" s="70"/>
      <c r="L219" s="70"/>
      <c r="M219" s="70"/>
      <c r="N219" s="70"/>
      <c r="O219" s="70"/>
      <c r="P219" s="70"/>
      <c r="Q219" s="70"/>
      <c r="R219" s="70"/>
      <c r="S219" s="70"/>
      <c r="T219" s="70"/>
      <c r="U219" s="70"/>
      <c r="V219" s="70"/>
      <c r="W219" s="70"/>
      <c r="X219" s="70"/>
      <c r="Y219" s="71"/>
      <c r="Z219" s="374"/>
      <c r="AA219" s="284"/>
      <c r="AB219" s="164"/>
      <c r="AC219" s="284"/>
      <c r="AD219" s="232"/>
      <c r="AE219" s="232"/>
      <c r="AF219" s="284">
        <f t="shared" si="97"/>
        <v>0</v>
      </c>
      <c r="AG219" s="164" t="b">
        <f t="shared" si="98"/>
        <v>1</v>
      </c>
      <c r="AH219" s="232"/>
      <c r="AI219" s="232"/>
      <c r="AK219" s="335"/>
      <c r="AL219" s="72"/>
      <c r="AM219" s="335"/>
      <c r="AN219" s="336"/>
      <c r="AO219" s="152"/>
    </row>
    <row r="220" spans="1:41" s="153" customFormat="1">
      <c r="A220" s="360"/>
      <c r="B220" s="177"/>
      <c r="C220" s="177"/>
      <c r="D220" s="177"/>
      <c r="E220" s="177"/>
      <c r="F220" s="177"/>
      <c r="G220" s="178"/>
      <c r="H220" s="178"/>
      <c r="I220" s="179"/>
      <c r="J220" s="179"/>
      <c r="K220" s="179"/>
      <c r="L220" s="179"/>
      <c r="M220" s="179"/>
      <c r="N220" s="179"/>
      <c r="O220" s="179"/>
      <c r="P220" s="179"/>
      <c r="Q220" s="179"/>
      <c r="R220" s="179"/>
      <c r="S220" s="179"/>
      <c r="T220" s="179"/>
      <c r="U220" s="179"/>
      <c r="V220" s="179"/>
      <c r="W220" s="179"/>
      <c r="X220" s="179"/>
      <c r="Y220" s="177"/>
      <c r="Z220" s="374"/>
      <c r="AA220" s="284"/>
      <c r="AB220" s="164"/>
      <c r="AC220" s="284"/>
      <c r="AD220" s="232"/>
      <c r="AE220" s="232"/>
      <c r="AF220" s="284">
        <f t="shared" si="97"/>
        <v>0</v>
      </c>
      <c r="AG220" s="164" t="b">
        <f t="shared" si="98"/>
        <v>1</v>
      </c>
      <c r="AH220" s="232"/>
      <c r="AI220" s="232"/>
      <c r="AK220" s="335"/>
      <c r="AL220" s="72"/>
      <c r="AM220" s="335"/>
      <c r="AN220" s="336"/>
      <c r="AO220" s="152"/>
    </row>
    <row r="221" spans="1:41" s="153" customFormat="1">
      <c r="A221" s="361"/>
      <c r="B221" s="232"/>
      <c r="C221" s="232"/>
      <c r="D221" s="232"/>
      <c r="E221" s="232"/>
      <c r="F221" s="232"/>
      <c r="G221" s="233"/>
      <c r="H221" s="233"/>
      <c r="I221" s="234"/>
      <c r="J221" s="234"/>
      <c r="K221" s="234"/>
      <c r="L221" s="234"/>
      <c r="M221" s="234"/>
      <c r="N221" s="234"/>
      <c r="O221" s="234"/>
      <c r="P221" s="234"/>
      <c r="Q221" s="234"/>
      <c r="R221" s="234"/>
      <c r="S221" s="234"/>
      <c r="T221" s="234"/>
      <c r="U221" s="234"/>
      <c r="V221" s="234"/>
      <c r="W221" s="234"/>
      <c r="X221" s="234"/>
      <c r="Y221" s="232"/>
      <c r="Z221" s="374"/>
      <c r="AA221" s="284"/>
      <c r="AB221" s="164"/>
      <c r="AC221" s="284"/>
      <c r="AD221" s="232"/>
      <c r="AE221" s="232"/>
      <c r="AF221" s="284">
        <f t="shared" si="97"/>
        <v>0</v>
      </c>
      <c r="AG221" s="164" t="b">
        <f t="shared" si="98"/>
        <v>1</v>
      </c>
      <c r="AH221" s="232"/>
      <c r="AI221" s="232"/>
      <c r="AK221" s="335"/>
      <c r="AL221" s="72"/>
      <c r="AM221" s="335"/>
      <c r="AN221" s="336"/>
      <c r="AO221" s="152"/>
    </row>
    <row r="222" spans="1:41" s="153" customFormat="1">
      <c r="A222" s="361"/>
      <c r="B222" s="232"/>
      <c r="C222" s="232"/>
      <c r="D222" s="232"/>
      <c r="E222" s="232"/>
      <c r="F222" s="232"/>
      <c r="G222" s="233"/>
      <c r="H222" s="233"/>
      <c r="I222" s="234"/>
      <c r="J222" s="234"/>
      <c r="K222" s="234"/>
      <c r="L222" s="234"/>
      <c r="M222" s="234"/>
      <c r="N222" s="234"/>
      <c r="O222" s="234"/>
      <c r="P222" s="234"/>
      <c r="Q222" s="234"/>
      <c r="R222" s="234"/>
      <c r="S222" s="234"/>
      <c r="T222" s="234"/>
      <c r="U222" s="234"/>
      <c r="V222" s="234"/>
      <c r="W222" s="234"/>
      <c r="X222" s="234"/>
      <c r="Y222" s="232"/>
      <c r="Z222" s="374"/>
      <c r="AA222" s="284"/>
      <c r="AB222" s="164"/>
      <c r="AC222" s="284"/>
      <c r="AD222" s="232"/>
      <c r="AE222" s="232"/>
      <c r="AF222" s="284">
        <f t="shared" si="97"/>
        <v>0</v>
      </c>
      <c r="AG222" s="164" t="b">
        <f t="shared" si="98"/>
        <v>1</v>
      </c>
      <c r="AH222" s="232"/>
      <c r="AI222" s="232"/>
      <c r="AK222" s="335"/>
      <c r="AL222" s="72"/>
      <c r="AM222" s="335"/>
      <c r="AN222" s="336"/>
      <c r="AO222" s="152"/>
    </row>
    <row r="223" spans="1:41" s="3" customFormat="1">
      <c r="A223" s="632" t="s">
        <v>0</v>
      </c>
      <c r="B223" s="632" t="s">
        <v>1</v>
      </c>
      <c r="C223" s="632"/>
      <c r="D223" s="632"/>
      <c r="E223" s="632"/>
      <c r="F223" s="632" t="s">
        <v>3</v>
      </c>
      <c r="G223" s="632" t="s">
        <v>4</v>
      </c>
      <c r="H223" s="637" t="s">
        <v>387</v>
      </c>
      <c r="I223" s="638"/>
      <c r="J223" s="638"/>
      <c r="K223" s="638"/>
      <c r="L223" s="638"/>
      <c r="M223" s="638"/>
      <c r="N223" s="638"/>
      <c r="O223" s="638"/>
      <c r="P223" s="638"/>
      <c r="Q223" s="609"/>
      <c r="R223" s="609"/>
      <c r="S223" s="609"/>
      <c r="T223" s="609"/>
      <c r="U223" s="609"/>
      <c r="V223" s="609"/>
      <c r="W223" s="609"/>
      <c r="X223" s="609"/>
      <c r="Y223" s="632" t="s">
        <v>11</v>
      </c>
      <c r="Z223" s="375"/>
      <c r="AA223" s="284"/>
      <c r="AB223" s="164"/>
      <c r="AC223" s="328" t="e">
        <f t="shared" ref="AC223:AC230" si="107">G223-AA223</f>
        <v>#VALUE!</v>
      </c>
      <c r="AD223" s="311"/>
      <c r="AE223" s="311"/>
      <c r="AF223" s="284" t="e">
        <f t="shared" si="97"/>
        <v>#VALUE!</v>
      </c>
      <c r="AG223" s="164" t="e">
        <f t="shared" si="98"/>
        <v>#VALUE!</v>
      </c>
      <c r="AH223" s="311"/>
      <c r="AI223" s="311"/>
      <c r="AJ223" s="152"/>
      <c r="AM223" s="96" t="e">
        <f>#REF!+#REF!+#REF!+#REF!+#REF!+#REF!</f>
        <v>#REF!</v>
      </c>
      <c r="AN223" s="118" t="e">
        <f>H223+I223+J223+K223+L223+M223</f>
        <v>#VALUE!</v>
      </c>
      <c r="AO223" s="152" t="e">
        <f t="shared" ref="AO223:AO230" si="108">G223=AN223</f>
        <v>#VALUE!</v>
      </c>
    </row>
    <row r="224" spans="1:41" s="3" customFormat="1">
      <c r="A224" s="633"/>
      <c r="B224" s="633"/>
      <c r="C224" s="633"/>
      <c r="D224" s="633"/>
      <c r="E224" s="633"/>
      <c r="F224" s="633"/>
      <c r="G224" s="633"/>
      <c r="H224" s="563" t="s">
        <v>5</v>
      </c>
      <c r="I224" s="563" t="s">
        <v>240</v>
      </c>
      <c r="J224" s="563" t="s">
        <v>6</v>
      </c>
      <c r="K224" s="563" t="s">
        <v>273</v>
      </c>
      <c r="L224" s="563" t="s">
        <v>9</v>
      </c>
      <c r="M224" s="564" t="s">
        <v>374</v>
      </c>
      <c r="N224" s="563" t="s">
        <v>272</v>
      </c>
      <c r="O224" s="564" t="s">
        <v>375</v>
      </c>
      <c r="P224" s="564" t="s">
        <v>376</v>
      </c>
      <c r="Q224" s="563"/>
      <c r="R224" s="563"/>
      <c r="S224" s="563"/>
      <c r="T224" s="563"/>
      <c r="U224" s="563"/>
      <c r="V224" s="563"/>
      <c r="W224" s="563"/>
      <c r="X224" s="563"/>
      <c r="Y224" s="633"/>
      <c r="Z224" s="375"/>
      <c r="AA224" s="284"/>
      <c r="AB224" s="164"/>
      <c r="AC224" s="328">
        <f t="shared" si="107"/>
        <v>0</v>
      </c>
      <c r="AD224" s="311"/>
      <c r="AE224" s="311"/>
      <c r="AF224" s="284" t="e">
        <f t="shared" si="97"/>
        <v>#VALUE!</v>
      </c>
      <c r="AG224" s="164" t="e">
        <f t="shared" si="98"/>
        <v>#VALUE!</v>
      </c>
      <c r="AH224" s="311"/>
      <c r="AI224" s="311"/>
      <c r="AJ224" s="152"/>
      <c r="AM224" s="96" t="e">
        <f>#REF!+#REF!+#REF!+#REF!+#REF!+M224</f>
        <v>#REF!</v>
      </c>
      <c r="AN224" s="118" t="e">
        <f>H224+I224+J224+K224+L224+#REF!</f>
        <v>#VALUE!</v>
      </c>
      <c r="AO224" s="152" t="e">
        <f t="shared" si="108"/>
        <v>#VALUE!</v>
      </c>
    </row>
    <row r="225" spans="1:41">
      <c r="A225" s="142"/>
      <c r="B225" s="143"/>
      <c r="C225" s="144"/>
      <c r="D225" s="144"/>
      <c r="E225" s="145"/>
      <c r="F225" s="146"/>
      <c r="G225" s="146"/>
      <c r="H225" s="562" t="s">
        <v>237</v>
      </c>
      <c r="I225" s="562" t="s">
        <v>237</v>
      </c>
      <c r="J225" s="562" t="s">
        <v>237</v>
      </c>
      <c r="K225" s="562" t="s">
        <v>237</v>
      </c>
      <c r="L225" s="562" t="s">
        <v>237</v>
      </c>
      <c r="M225" s="562" t="s">
        <v>237</v>
      </c>
      <c r="N225" s="562" t="s">
        <v>237</v>
      </c>
      <c r="O225" s="562" t="s">
        <v>237</v>
      </c>
      <c r="P225" s="562" t="s">
        <v>237</v>
      </c>
      <c r="Q225" s="562"/>
      <c r="R225" s="562"/>
      <c r="S225" s="562"/>
      <c r="T225" s="562"/>
      <c r="U225" s="562"/>
      <c r="V225" s="562"/>
      <c r="W225" s="562"/>
      <c r="X225" s="562"/>
      <c r="Y225" s="146"/>
      <c r="Z225" s="376"/>
      <c r="AA225" s="284"/>
      <c r="AB225" s="164"/>
      <c r="AC225" s="328">
        <f t="shared" si="107"/>
        <v>0</v>
      </c>
      <c r="AD225" s="278"/>
      <c r="AE225" s="278"/>
      <c r="AF225" s="284" t="e">
        <f t="shared" si="97"/>
        <v>#VALUE!</v>
      </c>
      <c r="AG225" s="164" t="e">
        <f t="shared" si="98"/>
        <v>#VALUE!</v>
      </c>
      <c r="AH225" s="278"/>
      <c r="AI225" s="278"/>
      <c r="AM225" s="96" t="e">
        <f>#REF!+#REF!+#REF!+#REF!+#REF!+#REF!</f>
        <v>#REF!</v>
      </c>
      <c r="AN225" s="118" t="e">
        <f t="shared" ref="AN225:AN230" si="109">H225+I225+J225+K225+L225+M225</f>
        <v>#VALUE!</v>
      </c>
      <c r="AO225" s="152" t="e">
        <f t="shared" si="108"/>
        <v>#VALUE!</v>
      </c>
    </row>
    <row r="226" spans="1:41">
      <c r="A226" s="147"/>
      <c r="B226" s="148"/>
      <c r="C226" s="149"/>
      <c r="D226" s="149"/>
      <c r="E226" s="150"/>
      <c r="F226" s="151"/>
      <c r="G226" s="151"/>
      <c r="H226" s="151"/>
      <c r="I226" s="151"/>
      <c r="J226" s="151"/>
      <c r="K226" s="151"/>
      <c r="L226" s="151"/>
      <c r="M226" s="151"/>
      <c r="N226" s="151"/>
      <c r="O226" s="151"/>
      <c r="P226" s="151"/>
      <c r="Q226" s="151"/>
      <c r="R226" s="151"/>
      <c r="S226" s="151"/>
      <c r="T226" s="151"/>
      <c r="U226" s="151"/>
      <c r="V226" s="151"/>
      <c r="W226" s="151"/>
      <c r="X226" s="151"/>
      <c r="Y226" s="151"/>
      <c r="Z226" s="376"/>
      <c r="AA226" s="284">
        <f>H226+I226+J226+K226+L226+M226+N226+O226+P226</f>
        <v>0</v>
      </c>
      <c r="AB226" s="164" t="b">
        <f>AA226=G226</f>
        <v>1</v>
      </c>
      <c r="AC226" s="284">
        <f t="shared" si="107"/>
        <v>0</v>
      </c>
      <c r="AD226" s="278"/>
      <c r="AE226" s="278"/>
      <c r="AF226" s="284">
        <f t="shared" si="97"/>
        <v>0</v>
      </c>
      <c r="AG226" s="164" t="b">
        <f t="shared" si="98"/>
        <v>1</v>
      </c>
      <c r="AH226" s="278"/>
      <c r="AI226" s="278"/>
      <c r="AL226" s="42" t="b">
        <f>G226=AK226</f>
        <v>1</v>
      </c>
      <c r="AM226" s="96" t="e">
        <f>#REF!+#REF!+#REF!+#REF!+#REF!+#REF!</f>
        <v>#REF!</v>
      </c>
      <c r="AN226" s="118">
        <f t="shared" si="109"/>
        <v>0</v>
      </c>
      <c r="AO226" s="152" t="b">
        <f t="shared" si="108"/>
        <v>1</v>
      </c>
    </row>
    <row r="227" spans="1:41" s="117" customFormat="1">
      <c r="A227" s="115"/>
      <c r="B227" s="108" t="s">
        <v>22</v>
      </c>
      <c r="C227" s="630" t="s">
        <v>97</v>
      </c>
      <c r="D227" s="651"/>
      <c r="E227" s="652"/>
      <c r="F227" s="109" t="s">
        <v>147</v>
      </c>
      <c r="G227" s="116">
        <f>G228</f>
        <v>265500000</v>
      </c>
      <c r="H227" s="116">
        <f t="shared" ref="H227:P227" si="110">H228</f>
        <v>50000000</v>
      </c>
      <c r="I227" s="116">
        <f t="shared" si="110"/>
        <v>215500000</v>
      </c>
      <c r="J227" s="116">
        <f t="shared" si="110"/>
        <v>0</v>
      </c>
      <c r="K227" s="116">
        <f t="shared" si="110"/>
        <v>0</v>
      </c>
      <c r="L227" s="116">
        <f t="shared" si="110"/>
        <v>0</v>
      </c>
      <c r="M227" s="116">
        <f t="shared" si="110"/>
        <v>0</v>
      </c>
      <c r="N227" s="116">
        <f t="shared" si="110"/>
        <v>0</v>
      </c>
      <c r="O227" s="116">
        <f t="shared" si="110"/>
        <v>0</v>
      </c>
      <c r="P227" s="116">
        <f t="shared" si="110"/>
        <v>0</v>
      </c>
      <c r="Q227" s="116"/>
      <c r="R227" s="116"/>
      <c r="S227" s="116"/>
      <c r="T227" s="116"/>
      <c r="U227" s="116"/>
      <c r="V227" s="116"/>
      <c r="W227" s="116"/>
      <c r="X227" s="116"/>
      <c r="Y227" s="94"/>
      <c r="Z227" s="373"/>
      <c r="AA227" s="284">
        <f>H227+I227+J227+K227+L227+M227+N227+O227+P227</f>
        <v>265500000</v>
      </c>
      <c r="AB227" s="164" t="b">
        <f>AA227=G227</f>
        <v>1</v>
      </c>
      <c r="AC227" s="284">
        <f t="shared" si="107"/>
        <v>0</v>
      </c>
      <c r="AD227" s="221"/>
      <c r="AE227" s="221"/>
      <c r="AF227" s="284">
        <f t="shared" si="97"/>
        <v>265500000</v>
      </c>
      <c r="AG227" s="164" t="b">
        <f t="shared" si="98"/>
        <v>1</v>
      </c>
      <c r="AH227" s="221"/>
      <c r="AI227" s="221"/>
      <c r="AJ227" s="236"/>
      <c r="AK227" s="118">
        <f>SUM(I227:M227)</f>
        <v>215500000</v>
      </c>
      <c r="AL227" s="110" t="b">
        <f>G227=AK227</f>
        <v>0</v>
      </c>
      <c r="AM227" s="96" t="e">
        <f>#REF!+#REF!+#REF!+#REF!+#REF!+#REF!</f>
        <v>#REF!</v>
      </c>
      <c r="AN227" s="118">
        <f t="shared" si="109"/>
        <v>265500000</v>
      </c>
      <c r="AO227" s="152" t="b">
        <f t="shared" si="108"/>
        <v>1</v>
      </c>
    </row>
    <row r="228" spans="1:41" s="80" customFormat="1">
      <c r="A228" s="337"/>
      <c r="B228" s="338"/>
      <c r="C228" s="339"/>
      <c r="D228" s="645" t="s">
        <v>15</v>
      </c>
      <c r="E228" s="646"/>
      <c r="F228" s="81" t="s">
        <v>130</v>
      </c>
      <c r="G228" s="87">
        <f t="shared" ref="G228:Y228" si="111">SUM(G229:G230)</f>
        <v>265500000</v>
      </c>
      <c r="H228" s="87">
        <f t="shared" si="111"/>
        <v>50000000</v>
      </c>
      <c r="I228" s="87">
        <f t="shared" si="111"/>
        <v>215500000</v>
      </c>
      <c r="J228" s="87">
        <f t="shared" si="111"/>
        <v>0</v>
      </c>
      <c r="K228" s="87">
        <f t="shared" si="111"/>
        <v>0</v>
      </c>
      <c r="L228" s="87">
        <f t="shared" si="111"/>
        <v>0</v>
      </c>
      <c r="M228" s="87">
        <f t="shared" si="111"/>
        <v>0</v>
      </c>
      <c r="N228" s="87">
        <f t="shared" si="111"/>
        <v>0</v>
      </c>
      <c r="O228" s="87">
        <f t="shared" si="111"/>
        <v>0</v>
      </c>
      <c r="P228" s="87">
        <f t="shared" si="111"/>
        <v>0</v>
      </c>
      <c r="Q228" s="87"/>
      <c r="R228" s="87"/>
      <c r="S228" s="87"/>
      <c r="T228" s="87"/>
      <c r="U228" s="87"/>
      <c r="V228" s="87"/>
      <c r="W228" s="87"/>
      <c r="X228" s="87"/>
      <c r="Y228" s="87">
        <f t="shared" si="111"/>
        <v>0</v>
      </c>
      <c r="Z228" s="372"/>
      <c r="AA228" s="284">
        <f>H228+I228+J228+K228+L228+M228+N228+O228+P228</f>
        <v>265500000</v>
      </c>
      <c r="AB228" s="164" t="b">
        <f>AA228=G228</f>
        <v>1</v>
      </c>
      <c r="AC228" s="284">
        <f t="shared" si="107"/>
        <v>0</v>
      </c>
      <c r="AD228" s="164"/>
      <c r="AE228" s="164"/>
      <c r="AF228" s="284">
        <f t="shared" si="97"/>
        <v>265500000</v>
      </c>
      <c r="AG228" s="164" t="b">
        <f t="shared" si="98"/>
        <v>1</v>
      </c>
      <c r="AH228" s="164"/>
      <c r="AI228" s="164"/>
      <c r="AK228" s="341">
        <f>SUM(I228:M228)</f>
        <v>215500000</v>
      </c>
      <c r="AL228" s="59" t="b">
        <f>G228=AK228</f>
        <v>0</v>
      </c>
      <c r="AM228" s="335" t="e">
        <f>#REF!+#REF!+#REF!+#REF!+#REF!+#REF!</f>
        <v>#REF!</v>
      </c>
      <c r="AN228" s="336">
        <f t="shared" si="109"/>
        <v>265500000</v>
      </c>
      <c r="AO228" s="152" t="b">
        <f t="shared" si="108"/>
        <v>1</v>
      </c>
    </row>
    <row r="229" spans="1:41" s="153" customFormat="1">
      <c r="A229" s="572"/>
      <c r="B229" s="333"/>
      <c r="C229" s="334"/>
      <c r="D229" s="334"/>
      <c r="E229" s="88" t="s">
        <v>98</v>
      </c>
      <c r="F229" s="71" t="s">
        <v>99</v>
      </c>
      <c r="G229" s="69">
        <v>245500000</v>
      </c>
      <c r="H229" s="69">
        <v>40000000</v>
      </c>
      <c r="I229" s="70">
        <f>G229-H229</f>
        <v>205500000</v>
      </c>
      <c r="J229" s="70"/>
      <c r="K229" s="70"/>
      <c r="L229" s="70"/>
      <c r="M229" s="70"/>
      <c r="N229" s="70"/>
      <c r="O229" s="70"/>
      <c r="P229" s="70"/>
      <c r="Q229" s="70"/>
      <c r="R229" s="70"/>
      <c r="S229" s="70"/>
      <c r="T229" s="70"/>
      <c r="U229" s="70"/>
      <c r="V229" s="70"/>
      <c r="W229" s="70"/>
      <c r="X229" s="70"/>
      <c r="Y229" s="71"/>
      <c r="Z229" s="374"/>
      <c r="AA229" s="284">
        <f>H229+I229+J229+K229+L229+M229+N229+O229+P229</f>
        <v>245500000</v>
      </c>
      <c r="AB229" s="164" t="b">
        <f>AA229=G229</f>
        <v>1</v>
      </c>
      <c r="AC229" s="284">
        <f t="shared" si="107"/>
        <v>0</v>
      </c>
      <c r="AD229" s="232"/>
      <c r="AE229" s="232"/>
      <c r="AF229" s="284">
        <f t="shared" si="97"/>
        <v>245500000</v>
      </c>
      <c r="AG229" s="164" t="b">
        <f t="shared" si="98"/>
        <v>1</v>
      </c>
      <c r="AH229" s="232"/>
      <c r="AI229" s="232"/>
      <c r="AK229" s="335">
        <f>SUM(I229:M229)</f>
        <v>205500000</v>
      </c>
      <c r="AL229" s="72" t="b">
        <f>G229=AK229</f>
        <v>0</v>
      </c>
      <c r="AM229" s="335" t="e">
        <f>#REF!+#REF!+#REF!+#REF!+#REF!+#REF!</f>
        <v>#REF!</v>
      </c>
      <c r="AN229" s="336">
        <f t="shared" si="109"/>
        <v>245500000</v>
      </c>
      <c r="AO229" s="152" t="b">
        <f t="shared" si="108"/>
        <v>1</v>
      </c>
    </row>
    <row r="230" spans="1:41" s="153" customFormat="1">
      <c r="A230" s="572"/>
      <c r="B230" s="333"/>
      <c r="C230" s="334"/>
      <c r="D230" s="334"/>
      <c r="E230" s="88" t="s">
        <v>100</v>
      </c>
      <c r="F230" s="71" t="s">
        <v>101</v>
      </c>
      <c r="G230" s="69">
        <v>20000000</v>
      </c>
      <c r="H230" s="69">
        <v>10000000</v>
      </c>
      <c r="I230" s="70">
        <f>G230-H230</f>
        <v>10000000</v>
      </c>
      <c r="J230" s="70"/>
      <c r="K230" s="70"/>
      <c r="L230" s="70"/>
      <c r="M230" s="70"/>
      <c r="N230" s="70"/>
      <c r="O230" s="70"/>
      <c r="P230" s="70"/>
      <c r="Q230" s="70"/>
      <c r="R230" s="70"/>
      <c r="S230" s="70"/>
      <c r="T230" s="70"/>
      <c r="U230" s="70"/>
      <c r="V230" s="70"/>
      <c r="W230" s="70"/>
      <c r="X230" s="70"/>
      <c r="Y230" s="71"/>
      <c r="Z230" s="374"/>
      <c r="AA230" s="284">
        <f>H230+I230+J230+K230+L230+M230+N230+O230+P230</f>
        <v>20000000</v>
      </c>
      <c r="AB230" s="164" t="b">
        <f>AA230=G230</f>
        <v>1</v>
      </c>
      <c r="AC230" s="284">
        <f t="shared" si="107"/>
        <v>0</v>
      </c>
      <c r="AD230" s="232"/>
      <c r="AE230" s="232"/>
      <c r="AF230" s="284">
        <f t="shared" si="97"/>
        <v>20000000</v>
      </c>
      <c r="AG230" s="164" t="b">
        <f t="shared" si="98"/>
        <v>1</v>
      </c>
      <c r="AH230" s="232"/>
      <c r="AI230" s="232"/>
      <c r="AK230" s="335">
        <f>SUM(I230:M230)</f>
        <v>10000000</v>
      </c>
      <c r="AL230" s="72" t="b">
        <f>G230=AK230</f>
        <v>0</v>
      </c>
      <c r="AM230" s="335" t="e">
        <f>#REF!+#REF!+#REF!+#REF!+#REF!+#REF!</f>
        <v>#REF!</v>
      </c>
      <c r="AN230" s="336">
        <f t="shared" si="109"/>
        <v>20000000</v>
      </c>
      <c r="AO230" s="152" t="b">
        <f t="shared" si="108"/>
        <v>1</v>
      </c>
    </row>
    <row r="231" spans="1:41" s="153" customFormat="1">
      <c r="A231" s="572"/>
      <c r="B231" s="333"/>
      <c r="C231" s="334"/>
      <c r="D231" s="334"/>
      <c r="E231" s="88"/>
      <c r="F231" s="71"/>
      <c r="G231" s="69"/>
      <c r="H231" s="69"/>
      <c r="I231" s="70"/>
      <c r="J231" s="70"/>
      <c r="K231" s="70"/>
      <c r="L231" s="70"/>
      <c r="M231" s="70"/>
      <c r="N231" s="70"/>
      <c r="O231" s="70"/>
      <c r="P231" s="70"/>
      <c r="Q231" s="70"/>
      <c r="R231" s="70"/>
      <c r="S231" s="70"/>
      <c r="T231" s="70"/>
      <c r="U231" s="70"/>
      <c r="V231" s="70"/>
      <c r="W231" s="70"/>
      <c r="X231" s="70"/>
      <c r="Y231" s="71"/>
      <c r="Z231" s="374"/>
      <c r="AA231" s="284"/>
      <c r="AB231" s="164"/>
      <c r="AC231" s="284"/>
      <c r="AD231" s="232"/>
      <c r="AE231" s="232"/>
      <c r="AF231" s="284">
        <f t="shared" si="97"/>
        <v>0</v>
      </c>
      <c r="AG231" s="164" t="b">
        <f t="shared" si="98"/>
        <v>1</v>
      </c>
      <c r="AH231" s="232"/>
      <c r="AI231" s="232"/>
      <c r="AK231" s="335"/>
      <c r="AL231" s="72"/>
      <c r="AM231" s="335"/>
      <c r="AN231" s="336"/>
      <c r="AO231" s="152"/>
    </row>
    <row r="232" spans="1:41" s="153" customFormat="1">
      <c r="A232" s="572"/>
      <c r="B232" s="333"/>
      <c r="C232" s="334"/>
      <c r="D232" s="334"/>
      <c r="E232" s="88"/>
      <c r="F232" s="71"/>
      <c r="G232" s="69"/>
      <c r="H232" s="69"/>
      <c r="I232" s="70"/>
      <c r="J232" s="70"/>
      <c r="K232" s="70"/>
      <c r="L232" s="70"/>
      <c r="M232" s="70"/>
      <c r="N232" s="70"/>
      <c r="O232" s="70"/>
      <c r="P232" s="70"/>
      <c r="Q232" s="70"/>
      <c r="R232" s="70"/>
      <c r="S232" s="70"/>
      <c r="T232" s="70"/>
      <c r="U232" s="70"/>
      <c r="V232" s="70"/>
      <c r="W232" s="70"/>
      <c r="X232" s="70"/>
      <c r="Y232" s="71"/>
      <c r="Z232" s="374"/>
      <c r="AA232" s="284"/>
      <c r="AB232" s="164"/>
      <c r="AC232" s="284"/>
      <c r="AD232" s="232"/>
      <c r="AE232" s="232"/>
      <c r="AF232" s="284">
        <f t="shared" si="97"/>
        <v>0</v>
      </c>
      <c r="AG232" s="164" t="b">
        <f t="shared" si="98"/>
        <v>1</v>
      </c>
      <c r="AH232" s="232"/>
      <c r="AI232" s="232"/>
      <c r="AK232" s="335"/>
      <c r="AL232" s="72"/>
      <c r="AM232" s="335"/>
      <c r="AN232" s="336"/>
      <c r="AO232" s="152"/>
    </row>
    <row r="233" spans="1:41" s="153" customFormat="1">
      <c r="A233" s="360"/>
      <c r="B233" s="177"/>
      <c r="C233" s="177"/>
      <c r="D233" s="177"/>
      <c r="E233" s="177"/>
      <c r="F233" s="177"/>
      <c r="G233" s="178"/>
      <c r="H233" s="178"/>
      <c r="I233" s="179"/>
      <c r="J233" s="179"/>
      <c r="K233" s="179"/>
      <c r="L233" s="179"/>
      <c r="M233" s="179"/>
      <c r="N233" s="179"/>
      <c r="O233" s="179"/>
      <c r="P233" s="179"/>
      <c r="Q233" s="179"/>
      <c r="R233" s="179"/>
      <c r="S233" s="179"/>
      <c r="T233" s="179"/>
      <c r="U233" s="179"/>
      <c r="V233" s="179"/>
      <c r="W233" s="179"/>
      <c r="X233" s="179"/>
      <c r="Y233" s="177"/>
      <c r="Z233" s="374"/>
      <c r="AA233" s="284"/>
      <c r="AB233" s="164"/>
      <c r="AC233" s="284"/>
      <c r="AD233" s="232"/>
      <c r="AE233" s="232"/>
      <c r="AF233" s="284">
        <f t="shared" si="97"/>
        <v>0</v>
      </c>
      <c r="AG233" s="164" t="b">
        <f t="shared" si="98"/>
        <v>1</v>
      </c>
      <c r="AH233" s="232"/>
      <c r="AI233" s="232"/>
      <c r="AK233" s="335"/>
      <c r="AL233" s="72"/>
      <c r="AM233" s="335"/>
      <c r="AN233" s="336"/>
      <c r="AO233" s="152"/>
    </row>
    <row r="234" spans="1:41" s="153" customFormat="1">
      <c r="A234" s="361"/>
      <c r="B234" s="232"/>
      <c r="C234" s="232"/>
      <c r="D234" s="232"/>
      <c r="E234" s="232"/>
      <c r="F234" s="232"/>
      <c r="G234" s="233"/>
      <c r="H234" s="233"/>
      <c r="I234" s="234"/>
      <c r="J234" s="234"/>
      <c r="K234" s="234"/>
      <c r="L234" s="234"/>
      <c r="M234" s="234"/>
      <c r="N234" s="234"/>
      <c r="O234" s="234"/>
      <c r="P234" s="234"/>
      <c r="Q234" s="234"/>
      <c r="R234" s="234"/>
      <c r="S234" s="234"/>
      <c r="T234" s="234"/>
      <c r="U234" s="234"/>
      <c r="V234" s="234"/>
      <c r="W234" s="234"/>
      <c r="X234" s="234"/>
      <c r="Y234" s="232"/>
      <c r="Z234" s="374"/>
      <c r="AA234" s="284"/>
      <c r="AB234" s="164"/>
      <c r="AC234" s="284"/>
      <c r="AD234" s="232"/>
      <c r="AE234" s="232"/>
      <c r="AF234" s="284">
        <f t="shared" si="97"/>
        <v>0</v>
      </c>
      <c r="AG234" s="164" t="b">
        <f t="shared" si="98"/>
        <v>1</v>
      </c>
      <c r="AH234" s="232"/>
      <c r="AI234" s="232"/>
      <c r="AK234" s="335"/>
      <c r="AL234" s="72"/>
      <c r="AM234" s="335"/>
      <c r="AN234" s="336"/>
      <c r="AO234" s="152"/>
    </row>
    <row r="235" spans="1:41" s="153" customFormat="1">
      <c r="A235" s="361"/>
      <c r="B235" s="232"/>
      <c r="C235" s="232"/>
      <c r="D235" s="232"/>
      <c r="E235" s="232"/>
      <c r="F235" s="232"/>
      <c r="G235" s="233"/>
      <c r="H235" s="233"/>
      <c r="I235" s="234"/>
      <c r="J235" s="234"/>
      <c r="K235" s="234"/>
      <c r="L235" s="234"/>
      <c r="M235" s="234"/>
      <c r="N235" s="234"/>
      <c r="O235" s="234"/>
      <c r="P235" s="234"/>
      <c r="Q235" s="234"/>
      <c r="R235" s="234"/>
      <c r="S235" s="234"/>
      <c r="T235" s="234"/>
      <c r="U235" s="234"/>
      <c r="V235" s="234"/>
      <c r="W235" s="234"/>
      <c r="X235" s="234"/>
      <c r="Y235" s="232"/>
      <c r="Z235" s="374"/>
      <c r="AA235" s="284"/>
      <c r="AB235" s="164"/>
      <c r="AC235" s="284"/>
      <c r="AD235" s="232"/>
      <c r="AE235" s="232"/>
      <c r="AF235" s="284">
        <f t="shared" si="97"/>
        <v>0</v>
      </c>
      <c r="AG235" s="164" t="b">
        <f t="shared" si="98"/>
        <v>1</v>
      </c>
      <c r="AH235" s="232"/>
      <c r="AI235" s="232"/>
      <c r="AK235" s="335"/>
      <c r="AL235" s="72"/>
      <c r="AM235" s="335"/>
      <c r="AN235" s="336"/>
      <c r="AO235" s="152"/>
    </row>
    <row r="236" spans="1:41" s="3" customFormat="1">
      <c r="A236" s="632" t="s">
        <v>0</v>
      </c>
      <c r="B236" s="632" t="s">
        <v>1</v>
      </c>
      <c r="C236" s="632"/>
      <c r="D236" s="632"/>
      <c r="E236" s="632"/>
      <c r="F236" s="632" t="s">
        <v>3</v>
      </c>
      <c r="G236" s="632" t="s">
        <v>4</v>
      </c>
      <c r="H236" s="637" t="s">
        <v>387</v>
      </c>
      <c r="I236" s="638"/>
      <c r="J236" s="638"/>
      <c r="K236" s="638"/>
      <c r="L236" s="638"/>
      <c r="M236" s="638"/>
      <c r="N236" s="638"/>
      <c r="O236" s="638"/>
      <c r="P236" s="638"/>
      <c r="Q236" s="609"/>
      <c r="R236" s="609"/>
      <c r="S236" s="609"/>
      <c r="T236" s="609"/>
      <c r="U236" s="609"/>
      <c r="V236" s="609"/>
      <c r="W236" s="609"/>
      <c r="X236" s="609"/>
      <c r="Y236" s="632" t="s">
        <v>11</v>
      </c>
      <c r="Z236" s="375"/>
      <c r="AA236" s="284"/>
      <c r="AB236" s="164"/>
      <c r="AC236" s="328" t="e">
        <f t="shared" ref="AC236:AC249" si="112">G236-AA236</f>
        <v>#VALUE!</v>
      </c>
      <c r="AD236" s="311"/>
      <c r="AE236" s="311"/>
      <c r="AF236" s="284" t="e">
        <f t="shared" si="97"/>
        <v>#VALUE!</v>
      </c>
      <c r="AG236" s="164" t="e">
        <f t="shared" si="98"/>
        <v>#VALUE!</v>
      </c>
      <c r="AH236" s="311"/>
      <c r="AI236" s="311"/>
      <c r="AJ236" s="152"/>
      <c r="AM236" s="96" t="e">
        <f>#REF!+#REF!+#REF!+#REF!+#REF!+#REF!</f>
        <v>#REF!</v>
      </c>
      <c r="AN236" s="118" t="e">
        <f>H236+I236+J236+K236+L236+M236</f>
        <v>#VALUE!</v>
      </c>
      <c r="AO236" s="152" t="e">
        <f t="shared" ref="AO236:AO249" si="113">G236=AN236</f>
        <v>#VALUE!</v>
      </c>
    </row>
    <row r="237" spans="1:41" s="3" customFormat="1">
      <c r="A237" s="633"/>
      <c r="B237" s="633"/>
      <c r="C237" s="633"/>
      <c r="D237" s="633"/>
      <c r="E237" s="633"/>
      <c r="F237" s="633"/>
      <c r="G237" s="633"/>
      <c r="H237" s="563" t="s">
        <v>5</v>
      </c>
      <c r="I237" s="563" t="s">
        <v>240</v>
      </c>
      <c r="J237" s="563" t="s">
        <v>6</v>
      </c>
      <c r="K237" s="563" t="s">
        <v>273</v>
      </c>
      <c r="L237" s="563" t="s">
        <v>9</v>
      </c>
      <c r="M237" s="564" t="s">
        <v>374</v>
      </c>
      <c r="N237" s="563" t="s">
        <v>272</v>
      </c>
      <c r="O237" s="564" t="s">
        <v>375</v>
      </c>
      <c r="P237" s="564" t="s">
        <v>376</v>
      </c>
      <c r="Q237" s="563"/>
      <c r="R237" s="563"/>
      <c r="S237" s="563"/>
      <c r="T237" s="563"/>
      <c r="U237" s="563"/>
      <c r="V237" s="563"/>
      <c r="W237" s="563"/>
      <c r="X237" s="563"/>
      <c r="Y237" s="633"/>
      <c r="Z237" s="375"/>
      <c r="AA237" s="284"/>
      <c r="AB237" s="164"/>
      <c r="AC237" s="328">
        <f t="shared" si="112"/>
        <v>0</v>
      </c>
      <c r="AD237" s="311"/>
      <c r="AE237" s="311"/>
      <c r="AF237" s="284" t="e">
        <f t="shared" si="97"/>
        <v>#VALUE!</v>
      </c>
      <c r="AG237" s="164" t="e">
        <f t="shared" si="98"/>
        <v>#VALUE!</v>
      </c>
      <c r="AH237" s="311"/>
      <c r="AI237" s="311"/>
      <c r="AJ237" s="152"/>
      <c r="AM237" s="96" t="e">
        <f>#REF!+#REF!+#REF!+#REF!+#REF!+M237</f>
        <v>#REF!</v>
      </c>
      <c r="AN237" s="118" t="e">
        <f>H237+I237+J237+K237+L237+#REF!</f>
        <v>#VALUE!</v>
      </c>
      <c r="AO237" s="152" t="e">
        <f t="shared" si="113"/>
        <v>#VALUE!</v>
      </c>
    </row>
    <row r="238" spans="1:41">
      <c r="A238" s="142"/>
      <c r="B238" s="143"/>
      <c r="C238" s="144"/>
      <c r="D238" s="144"/>
      <c r="E238" s="145"/>
      <c r="F238" s="146"/>
      <c r="G238" s="146"/>
      <c r="H238" s="562" t="s">
        <v>237</v>
      </c>
      <c r="I238" s="562" t="s">
        <v>237</v>
      </c>
      <c r="J238" s="562" t="s">
        <v>237</v>
      </c>
      <c r="K238" s="562" t="s">
        <v>237</v>
      </c>
      <c r="L238" s="562" t="s">
        <v>237</v>
      </c>
      <c r="M238" s="562" t="s">
        <v>237</v>
      </c>
      <c r="N238" s="562" t="s">
        <v>237</v>
      </c>
      <c r="O238" s="562" t="s">
        <v>237</v>
      </c>
      <c r="P238" s="562" t="s">
        <v>237</v>
      </c>
      <c r="Q238" s="562"/>
      <c r="R238" s="562"/>
      <c r="S238" s="562"/>
      <c r="T238" s="562"/>
      <c r="U238" s="562"/>
      <c r="V238" s="562"/>
      <c r="W238" s="562"/>
      <c r="X238" s="562"/>
      <c r="Y238" s="146"/>
      <c r="Z238" s="376"/>
      <c r="AA238" s="284"/>
      <c r="AB238" s="164"/>
      <c r="AC238" s="328">
        <f t="shared" si="112"/>
        <v>0</v>
      </c>
      <c r="AD238" s="278"/>
      <c r="AE238" s="278"/>
      <c r="AF238" s="284" t="e">
        <f t="shared" ref="AF238:AF269" si="114">H238+I238+J238+K238+L238+M238+N238+O238+P238</f>
        <v>#VALUE!</v>
      </c>
      <c r="AG238" s="164" t="e">
        <f t="shared" ref="AG238:AG269" si="115">AF238=G238</f>
        <v>#VALUE!</v>
      </c>
      <c r="AH238" s="278"/>
      <c r="AI238" s="278"/>
      <c r="AM238" s="96" t="e">
        <f>#REF!+#REF!+#REF!+#REF!+#REF!+#REF!</f>
        <v>#REF!</v>
      </c>
      <c r="AN238" s="118" t="e">
        <f t="shared" ref="AN238:AN249" si="116">H238+I238+J238+K238+L238+M238</f>
        <v>#VALUE!</v>
      </c>
      <c r="AO238" s="152" t="e">
        <f t="shared" si="113"/>
        <v>#VALUE!</v>
      </c>
    </row>
    <row r="239" spans="1:41">
      <c r="A239" s="147"/>
      <c r="B239" s="148"/>
      <c r="C239" s="149"/>
      <c r="D239" s="149"/>
      <c r="E239" s="150"/>
      <c r="F239" s="151"/>
      <c r="G239" s="151"/>
      <c r="H239" s="151"/>
      <c r="I239" s="151"/>
      <c r="J239" s="151"/>
      <c r="K239" s="151"/>
      <c r="L239" s="151"/>
      <c r="M239" s="151"/>
      <c r="N239" s="151"/>
      <c r="O239" s="151"/>
      <c r="P239" s="151"/>
      <c r="Q239" s="151"/>
      <c r="R239" s="151"/>
      <c r="S239" s="151"/>
      <c r="T239" s="151"/>
      <c r="U239" s="151"/>
      <c r="V239" s="151"/>
      <c r="W239" s="151"/>
      <c r="X239" s="151"/>
      <c r="Y239" s="151"/>
      <c r="Z239" s="376"/>
      <c r="AA239" s="284">
        <f t="shared" ref="AA239:AA249" si="117">H239+I239+J239+K239+L239+M239+N239+O239+P239</f>
        <v>0</v>
      </c>
      <c r="AB239" s="164" t="b">
        <f t="shared" ref="AB239:AB249" si="118">AA239=G239</f>
        <v>1</v>
      </c>
      <c r="AC239" s="284">
        <f t="shared" si="112"/>
        <v>0</v>
      </c>
      <c r="AD239" s="278"/>
      <c r="AE239" s="278"/>
      <c r="AF239" s="284">
        <f t="shared" si="114"/>
        <v>0</v>
      </c>
      <c r="AG239" s="164" t="b">
        <f t="shared" si="115"/>
        <v>1</v>
      </c>
      <c r="AH239" s="278"/>
      <c r="AI239" s="278"/>
      <c r="AL239" s="42" t="b">
        <f t="shared" ref="AL239:AL249" si="119">G239=AK239</f>
        <v>1</v>
      </c>
      <c r="AM239" s="96" t="e">
        <f>#REF!+#REF!+#REF!+#REF!+#REF!+#REF!</f>
        <v>#REF!</v>
      </c>
      <c r="AN239" s="118">
        <f t="shared" si="116"/>
        <v>0</v>
      </c>
      <c r="AO239" s="152" t="b">
        <f t="shared" si="113"/>
        <v>1</v>
      </c>
    </row>
    <row r="240" spans="1:41">
      <c r="A240" s="28"/>
      <c r="B240" s="11"/>
      <c r="C240" s="12"/>
      <c r="D240" s="12"/>
      <c r="E240" s="13"/>
      <c r="F240" s="81"/>
      <c r="G240" s="87"/>
      <c r="H240" s="87"/>
      <c r="I240" s="102"/>
      <c r="J240" s="102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10"/>
      <c r="Z240" s="372"/>
      <c r="AA240" s="284">
        <f t="shared" si="117"/>
        <v>0</v>
      </c>
      <c r="AB240" s="164" t="b">
        <f t="shared" si="118"/>
        <v>1</v>
      </c>
      <c r="AC240" s="284">
        <f t="shared" si="112"/>
        <v>0</v>
      </c>
      <c r="AD240" s="164"/>
      <c r="AE240" s="164"/>
      <c r="AF240" s="284">
        <f t="shared" si="114"/>
        <v>0</v>
      </c>
      <c r="AG240" s="164" t="b">
        <f t="shared" si="115"/>
        <v>1</v>
      </c>
      <c r="AH240" s="164"/>
      <c r="AI240" s="164"/>
      <c r="AK240" s="33">
        <f t="shared" ref="AK240:AK249" si="120">SUM(I240:M240)</f>
        <v>0</v>
      </c>
      <c r="AL240" s="8" t="b">
        <f t="shared" si="119"/>
        <v>1</v>
      </c>
      <c r="AM240" s="96" t="e">
        <f>#REF!+#REF!+#REF!+#REF!+#REF!+#REF!</f>
        <v>#REF!</v>
      </c>
      <c r="AN240" s="118">
        <f t="shared" si="116"/>
        <v>0</v>
      </c>
      <c r="AO240" s="152" t="b">
        <f t="shared" si="113"/>
        <v>1</v>
      </c>
    </row>
    <row r="241" spans="1:41" s="117" customFormat="1">
      <c r="A241" s="115"/>
      <c r="B241" s="108" t="s">
        <v>22</v>
      </c>
      <c r="C241" s="630" t="s">
        <v>102</v>
      </c>
      <c r="D241" s="651"/>
      <c r="E241" s="652"/>
      <c r="F241" s="109" t="s">
        <v>148</v>
      </c>
      <c r="G241" s="116">
        <f>G242</f>
        <v>400000000</v>
      </c>
      <c r="H241" s="116">
        <f t="shared" ref="H241:P242" si="121">H242</f>
        <v>0</v>
      </c>
      <c r="I241" s="116">
        <f t="shared" si="121"/>
        <v>0</v>
      </c>
      <c r="J241" s="116">
        <f t="shared" si="121"/>
        <v>400000000</v>
      </c>
      <c r="K241" s="116">
        <f t="shared" si="121"/>
        <v>0</v>
      </c>
      <c r="L241" s="116">
        <f t="shared" si="121"/>
        <v>0</v>
      </c>
      <c r="M241" s="116">
        <f t="shared" si="121"/>
        <v>0</v>
      </c>
      <c r="N241" s="116">
        <f t="shared" si="121"/>
        <v>0</v>
      </c>
      <c r="O241" s="116">
        <f t="shared" si="121"/>
        <v>0</v>
      </c>
      <c r="P241" s="116">
        <f t="shared" si="121"/>
        <v>0</v>
      </c>
      <c r="Q241" s="116"/>
      <c r="R241" s="116"/>
      <c r="S241" s="116"/>
      <c r="T241" s="116"/>
      <c r="U241" s="116"/>
      <c r="V241" s="116"/>
      <c r="W241" s="116"/>
      <c r="X241" s="116"/>
      <c r="Y241" s="94"/>
      <c r="Z241" s="373"/>
      <c r="AA241" s="284">
        <f t="shared" si="117"/>
        <v>400000000</v>
      </c>
      <c r="AB241" s="164" t="b">
        <f t="shared" si="118"/>
        <v>1</v>
      </c>
      <c r="AC241" s="284">
        <f t="shared" si="112"/>
        <v>0</v>
      </c>
      <c r="AD241" s="221"/>
      <c r="AE241" s="221"/>
      <c r="AF241" s="284">
        <f t="shared" si="114"/>
        <v>400000000</v>
      </c>
      <c r="AG241" s="164" t="b">
        <f t="shared" si="115"/>
        <v>1</v>
      </c>
      <c r="AH241" s="221"/>
      <c r="AI241" s="221"/>
      <c r="AJ241" s="236"/>
      <c r="AK241" s="118">
        <f t="shared" si="120"/>
        <v>400000000</v>
      </c>
      <c r="AL241" s="110" t="b">
        <f t="shared" si="119"/>
        <v>1</v>
      </c>
      <c r="AM241" s="96" t="e">
        <f>#REF!+#REF!+#REF!+#REF!+#REF!+#REF!</f>
        <v>#REF!</v>
      </c>
      <c r="AN241" s="118">
        <f t="shared" si="116"/>
        <v>400000000</v>
      </c>
      <c r="AO241" s="152" t="b">
        <f t="shared" si="113"/>
        <v>1</v>
      </c>
    </row>
    <row r="242" spans="1:41">
      <c r="A242" s="28"/>
      <c r="B242" s="11"/>
      <c r="C242" s="12"/>
      <c r="D242" s="649" t="s">
        <v>15</v>
      </c>
      <c r="E242" s="650"/>
      <c r="F242" s="81" t="s">
        <v>130</v>
      </c>
      <c r="G242" s="87">
        <f>G243</f>
        <v>400000000</v>
      </c>
      <c r="H242" s="87">
        <f t="shared" si="121"/>
        <v>0</v>
      </c>
      <c r="I242" s="87">
        <f t="shared" si="121"/>
        <v>0</v>
      </c>
      <c r="J242" s="87">
        <f t="shared" si="121"/>
        <v>400000000</v>
      </c>
      <c r="K242" s="87">
        <f t="shared" si="121"/>
        <v>0</v>
      </c>
      <c r="L242" s="87">
        <f t="shared" si="121"/>
        <v>0</v>
      </c>
      <c r="M242" s="87">
        <f t="shared" si="121"/>
        <v>0</v>
      </c>
      <c r="N242" s="87">
        <f t="shared" si="121"/>
        <v>0</v>
      </c>
      <c r="O242" s="87">
        <f t="shared" si="121"/>
        <v>0</v>
      </c>
      <c r="P242" s="87">
        <f t="shared" si="121"/>
        <v>0</v>
      </c>
      <c r="Q242" s="87"/>
      <c r="R242" s="87"/>
      <c r="S242" s="87"/>
      <c r="T242" s="87"/>
      <c r="U242" s="87"/>
      <c r="V242" s="87"/>
      <c r="W242" s="87"/>
      <c r="X242" s="87"/>
      <c r="Y242" s="10"/>
      <c r="Z242" s="372"/>
      <c r="AA242" s="284">
        <f t="shared" si="117"/>
        <v>400000000</v>
      </c>
      <c r="AB242" s="164" t="b">
        <f t="shared" si="118"/>
        <v>1</v>
      </c>
      <c r="AC242" s="284">
        <f t="shared" si="112"/>
        <v>0</v>
      </c>
      <c r="AD242" s="164"/>
      <c r="AE242" s="164"/>
      <c r="AF242" s="284">
        <f t="shared" si="114"/>
        <v>400000000</v>
      </c>
      <c r="AG242" s="164" t="b">
        <f t="shared" si="115"/>
        <v>1</v>
      </c>
      <c r="AH242" s="164"/>
      <c r="AI242" s="164"/>
      <c r="AK242" s="33">
        <f t="shared" si="120"/>
        <v>400000000</v>
      </c>
      <c r="AL242" s="8" t="b">
        <f t="shared" si="119"/>
        <v>1</v>
      </c>
      <c r="AM242" s="96" t="e">
        <f>#REF!+#REF!+#REF!+#REF!+#REF!+#REF!</f>
        <v>#REF!</v>
      </c>
      <c r="AN242" s="118">
        <f t="shared" si="116"/>
        <v>400000000</v>
      </c>
      <c r="AO242" s="152" t="b">
        <f t="shared" si="113"/>
        <v>1</v>
      </c>
    </row>
    <row r="243" spans="1:41" s="153" customFormat="1" ht="30">
      <c r="A243" s="572"/>
      <c r="B243" s="333"/>
      <c r="C243" s="334"/>
      <c r="D243" s="334"/>
      <c r="E243" s="88" t="s">
        <v>103</v>
      </c>
      <c r="F243" s="71" t="s">
        <v>104</v>
      </c>
      <c r="G243" s="69">
        <v>400000000</v>
      </c>
      <c r="H243" s="69"/>
      <c r="I243" s="70"/>
      <c r="J243" s="70">
        <v>400000000</v>
      </c>
      <c r="K243" s="70"/>
      <c r="L243" s="70"/>
      <c r="M243" s="70"/>
      <c r="N243" s="70"/>
      <c r="O243" s="70"/>
      <c r="P243" s="70"/>
      <c r="Q243" s="70"/>
      <c r="R243" s="70"/>
      <c r="S243" s="70"/>
      <c r="T243" s="70"/>
      <c r="U243" s="70"/>
      <c r="V243" s="70"/>
      <c r="W243" s="70"/>
      <c r="X243" s="70"/>
      <c r="Y243" s="71"/>
      <c r="Z243" s="374"/>
      <c r="AA243" s="284">
        <f t="shared" si="117"/>
        <v>400000000</v>
      </c>
      <c r="AB243" s="164" t="b">
        <f t="shared" si="118"/>
        <v>1</v>
      </c>
      <c r="AC243" s="284">
        <f t="shared" si="112"/>
        <v>0</v>
      </c>
      <c r="AD243" s="232"/>
      <c r="AE243" s="232"/>
      <c r="AF243" s="284">
        <f t="shared" si="114"/>
        <v>400000000</v>
      </c>
      <c r="AG243" s="164" t="b">
        <f t="shared" si="115"/>
        <v>1</v>
      </c>
      <c r="AH243" s="232"/>
      <c r="AI243" s="232"/>
      <c r="AK243" s="335">
        <f t="shared" si="120"/>
        <v>400000000</v>
      </c>
      <c r="AL243" s="72" t="b">
        <f t="shared" si="119"/>
        <v>1</v>
      </c>
      <c r="AM243" s="335" t="e">
        <f>#REF!+#REF!+#REF!+#REF!+#REF!+#REF!</f>
        <v>#REF!</v>
      </c>
      <c r="AN243" s="336">
        <f t="shared" si="116"/>
        <v>400000000</v>
      </c>
      <c r="AO243" s="152" t="b">
        <f t="shared" si="113"/>
        <v>1</v>
      </c>
    </row>
    <row r="244" spans="1:41">
      <c r="A244" s="28"/>
      <c r="B244" s="11"/>
      <c r="C244" s="12"/>
      <c r="D244" s="12"/>
      <c r="E244" s="13"/>
      <c r="F244" s="81"/>
      <c r="G244" s="87"/>
      <c r="H244" s="87"/>
      <c r="I244" s="102"/>
      <c r="J244" s="102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10"/>
      <c r="Z244" s="372"/>
      <c r="AA244" s="284">
        <f t="shared" si="117"/>
        <v>0</v>
      </c>
      <c r="AB244" s="164" t="b">
        <f t="shared" si="118"/>
        <v>1</v>
      </c>
      <c r="AC244" s="284">
        <f t="shared" si="112"/>
        <v>0</v>
      </c>
      <c r="AD244" s="164"/>
      <c r="AE244" s="164"/>
      <c r="AF244" s="284">
        <f t="shared" si="114"/>
        <v>0</v>
      </c>
      <c r="AG244" s="164" t="b">
        <f t="shared" si="115"/>
        <v>1</v>
      </c>
      <c r="AH244" s="164"/>
      <c r="AI244" s="164"/>
      <c r="AK244" s="33">
        <f t="shared" si="120"/>
        <v>0</v>
      </c>
      <c r="AL244" s="8" t="b">
        <f t="shared" si="119"/>
        <v>1</v>
      </c>
      <c r="AM244" s="96" t="e">
        <f>#REF!+#REF!+#REF!+#REF!+#REF!+#REF!</f>
        <v>#REF!</v>
      </c>
      <c r="AN244" s="118">
        <f t="shared" si="116"/>
        <v>0</v>
      </c>
      <c r="AO244" s="152" t="b">
        <f t="shared" si="113"/>
        <v>1</v>
      </c>
    </row>
    <row r="245" spans="1:41" s="117" customFormat="1">
      <c r="A245" s="115"/>
      <c r="B245" s="108" t="s">
        <v>22</v>
      </c>
      <c r="C245" s="630" t="s">
        <v>105</v>
      </c>
      <c r="D245" s="651"/>
      <c r="E245" s="652"/>
      <c r="F245" s="109" t="s">
        <v>149</v>
      </c>
      <c r="G245" s="116">
        <f>G246</f>
        <v>66200000</v>
      </c>
      <c r="H245" s="116">
        <f t="shared" ref="H245:P245" si="122">H246</f>
        <v>20000000</v>
      </c>
      <c r="I245" s="116">
        <f t="shared" si="122"/>
        <v>46200000</v>
      </c>
      <c r="J245" s="116">
        <f t="shared" si="122"/>
        <v>0</v>
      </c>
      <c r="K245" s="116">
        <f t="shared" si="122"/>
        <v>0</v>
      </c>
      <c r="L245" s="116">
        <f t="shared" si="122"/>
        <v>0</v>
      </c>
      <c r="M245" s="116">
        <f t="shared" si="122"/>
        <v>0</v>
      </c>
      <c r="N245" s="116">
        <f t="shared" si="122"/>
        <v>0</v>
      </c>
      <c r="O245" s="116">
        <f t="shared" si="122"/>
        <v>0</v>
      </c>
      <c r="P245" s="116">
        <f t="shared" si="122"/>
        <v>0</v>
      </c>
      <c r="Q245" s="116"/>
      <c r="R245" s="116"/>
      <c r="S245" s="116"/>
      <c r="T245" s="116"/>
      <c r="U245" s="116"/>
      <c r="V245" s="116"/>
      <c r="W245" s="116"/>
      <c r="X245" s="116"/>
      <c r="Y245" s="94"/>
      <c r="Z245" s="373"/>
      <c r="AA245" s="284">
        <f t="shared" si="117"/>
        <v>66200000</v>
      </c>
      <c r="AB245" s="164" t="b">
        <f t="shared" si="118"/>
        <v>1</v>
      </c>
      <c r="AC245" s="284">
        <f t="shared" si="112"/>
        <v>0</v>
      </c>
      <c r="AD245" s="221"/>
      <c r="AE245" s="221"/>
      <c r="AF245" s="284">
        <f t="shared" si="114"/>
        <v>66200000</v>
      </c>
      <c r="AG245" s="164" t="b">
        <f t="shared" si="115"/>
        <v>1</v>
      </c>
      <c r="AH245" s="221"/>
      <c r="AI245" s="221"/>
      <c r="AJ245" s="236"/>
      <c r="AK245" s="118">
        <f t="shared" si="120"/>
        <v>46200000</v>
      </c>
      <c r="AL245" s="110" t="b">
        <f t="shared" si="119"/>
        <v>0</v>
      </c>
      <c r="AM245" s="96" t="e">
        <f>#REF!+#REF!+#REF!+#REF!+#REF!+#REF!</f>
        <v>#REF!</v>
      </c>
      <c r="AN245" s="118">
        <f t="shared" si="116"/>
        <v>66200000</v>
      </c>
      <c r="AO245" s="152" t="b">
        <f t="shared" si="113"/>
        <v>1</v>
      </c>
    </row>
    <row r="246" spans="1:41" s="80" customFormat="1">
      <c r="A246" s="337"/>
      <c r="B246" s="338"/>
      <c r="C246" s="339"/>
      <c r="D246" s="645" t="s">
        <v>15</v>
      </c>
      <c r="E246" s="646"/>
      <c r="F246" s="81" t="s">
        <v>130</v>
      </c>
      <c r="G246" s="87">
        <f>SUM(G247:G249)</f>
        <v>66200000</v>
      </c>
      <c r="H246" s="87">
        <f t="shared" ref="H246:P246" si="123">SUM(H247:H249)</f>
        <v>20000000</v>
      </c>
      <c r="I246" s="87">
        <f t="shared" si="123"/>
        <v>46200000</v>
      </c>
      <c r="J246" s="87">
        <f t="shared" si="123"/>
        <v>0</v>
      </c>
      <c r="K246" s="87">
        <f t="shared" si="123"/>
        <v>0</v>
      </c>
      <c r="L246" s="87">
        <f t="shared" si="123"/>
        <v>0</v>
      </c>
      <c r="M246" s="87">
        <f t="shared" si="123"/>
        <v>0</v>
      </c>
      <c r="N246" s="87">
        <f t="shared" si="123"/>
        <v>0</v>
      </c>
      <c r="O246" s="87">
        <f t="shared" si="123"/>
        <v>0</v>
      </c>
      <c r="P246" s="87">
        <f t="shared" si="123"/>
        <v>0</v>
      </c>
      <c r="Q246" s="87"/>
      <c r="R246" s="87"/>
      <c r="S246" s="87"/>
      <c r="T246" s="87"/>
      <c r="U246" s="87"/>
      <c r="V246" s="87"/>
      <c r="W246" s="87"/>
      <c r="X246" s="87"/>
      <c r="Y246" s="81"/>
      <c r="Z246" s="372"/>
      <c r="AA246" s="284">
        <f t="shared" si="117"/>
        <v>66200000</v>
      </c>
      <c r="AB246" s="164" t="b">
        <f t="shared" si="118"/>
        <v>1</v>
      </c>
      <c r="AC246" s="284">
        <f t="shared" si="112"/>
        <v>0</v>
      </c>
      <c r="AD246" s="164"/>
      <c r="AE246" s="164"/>
      <c r="AF246" s="284">
        <f t="shared" si="114"/>
        <v>66200000</v>
      </c>
      <c r="AG246" s="164" t="b">
        <f t="shared" si="115"/>
        <v>1</v>
      </c>
      <c r="AH246" s="164"/>
      <c r="AI246" s="164"/>
      <c r="AK246" s="341">
        <f t="shared" si="120"/>
        <v>46200000</v>
      </c>
      <c r="AL246" s="59" t="b">
        <f t="shared" si="119"/>
        <v>0</v>
      </c>
      <c r="AM246" s="335" t="e">
        <f>#REF!+#REF!+#REF!+#REF!+#REF!+#REF!</f>
        <v>#REF!</v>
      </c>
      <c r="AN246" s="336">
        <f t="shared" si="116"/>
        <v>66200000</v>
      </c>
      <c r="AO246" s="152" t="b">
        <f t="shared" si="113"/>
        <v>1</v>
      </c>
    </row>
    <row r="247" spans="1:41" s="153" customFormat="1">
      <c r="A247" s="572"/>
      <c r="B247" s="333"/>
      <c r="C247" s="334"/>
      <c r="D247" s="334"/>
      <c r="E247" s="88" t="s">
        <v>106</v>
      </c>
      <c r="F247" s="71" t="s">
        <v>107</v>
      </c>
      <c r="G247" s="69">
        <v>28000000</v>
      </c>
      <c r="H247" s="69">
        <v>6000000</v>
      </c>
      <c r="I247" s="70">
        <f>G247-H247</f>
        <v>22000000</v>
      </c>
      <c r="J247" s="70"/>
      <c r="K247" s="70"/>
      <c r="L247" s="70"/>
      <c r="M247" s="70"/>
      <c r="N247" s="70"/>
      <c r="O247" s="70"/>
      <c r="P247" s="70"/>
      <c r="Q247" s="70"/>
      <c r="R247" s="70"/>
      <c r="S247" s="70"/>
      <c r="T247" s="70"/>
      <c r="U247" s="70"/>
      <c r="V247" s="70"/>
      <c r="W247" s="70"/>
      <c r="X247" s="70"/>
      <c r="Y247" s="71"/>
      <c r="Z247" s="374"/>
      <c r="AA247" s="284">
        <f t="shared" si="117"/>
        <v>28000000</v>
      </c>
      <c r="AB247" s="164" t="b">
        <f t="shared" si="118"/>
        <v>1</v>
      </c>
      <c r="AC247" s="284">
        <f t="shared" si="112"/>
        <v>0</v>
      </c>
      <c r="AD247" s="232"/>
      <c r="AE247" s="232"/>
      <c r="AF247" s="284">
        <f t="shared" si="114"/>
        <v>28000000</v>
      </c>
      <c r="AG247" s="164" t="b">
        <f t="shared" si="115"/>
        <v>1</v>
      </c>
      <c r="AH247" s="232"/>
      <c r="AI247" s="232"/>
      <c r="AK247" s="335">
        <f t="shared" si="120"/>
        <v>22000000</v>
      </c>
      <c r="AL247" s="72" t="b">
        <f t="shared" si="119"/>
        <v>0</v>
      </c>
      <c r="AM247" s="335" t="e">
        <f>#REF!+#REF!+#REF!+#REF!+#REF!+#REF!</f>
        <v>#REF!</v>
      </c>
      <c r="AN247" s="336">
        <f t="shared" si="116"/>
        <v>28000000</v>
      </c>
      <c r="AO247" s="152" t="b">
        <f t="shared" si="113"/>
        <v>1</v>
      </c>
    </row>
    <row r="248" spans="1:41" s="153" customFormat="1">
      <c r="A248" s="572"/>
      <c r="B248" s="333"/>
      <c r="C248" s="334"/>
      <c r="D248" s="334"/>
      <c r="E248" s="88" t="s">
        <v>108</v>
      </c>
      <c r="F248" s="71" t="s">
        <v>109</v>
      </c>
      <c r="G248" s="69">
        <v>30000000</v>
      </c>
      <c r="H248" s="69">
        <v>10000000</v>
      </c>
      <c r="I248" s="70">
        <f>G248-H248</f>
        <v>20000000</v>
      </c>
      <c r="J248" s="70"/>
      <c r="K248" s="70"/>
      <c r="L248" s="70"/>
      <c r="M248" s="70"/>
      <c r="N248" s="70"/>
      <c r="O248" s="70"/>
      <c r="P248" s="70"/>
      <c r="Q248" s="70"/>
      <c r="R248" s="70"/>
      <c r="S248" s="70"/>
      <c r="T248" s="70"/>
      <c r="U248" s="70"/>
      <c r="V248" s="70"/>
      <c r="W248" s="70"/>
      <c r="X248" s="70"/>
      <c r="Y248" s="71"/>
      <c r="Z248" s="374"/>
      <c r="AA248" s="284">
        <f t="shared" si="117"/>
        <v>30000000</v>
      </c>
      <c r="AB248" s="164" t="b">
        <f t="shared" si="118"/>
        <v>1</v>
      </c>
      <c r="AC248" s="284">
        <f t="shared" si="112"/>
        <v>0</v>
      </c>
      <c r="AD248" s="232"/>
      <c r="AE248" s="232"/>
      <c r="AF248" s="284">
        <f t="shared" si="114"/>
        <v>30000000</v>
      </c>
      <c r="AG248" s="164" t="b">
        <f t="shared" si="115"/>
        <v>1</v>
      </c>
      <c r="AH248" s="232"/>
      <c r="AI248" s="232"/>
      <c r="AK248" s="335">
        <f t="shared" si="120"/>
        <v>20000000</v>
      </c>
      <c r="AL248" s="72" t="b">
        <f t="shared" si="119"/>
        <v>0</v>
      </c>
      <c r="AM248" s="335" t="e">
        <f>#REF!+#REF!+#REF!+#REF!+#REF!+#REF!</f>
        <v>#REF!</v>
      </c>
      <c r="AN248" s="336">
        <f t="shared" si="116"/>
        <v>30000000</v>
      </c>
      <c r="AO248" s="152" t="b">
        <f t="shared" si="113"/>
        <v>1</v>
      </c>
    </row>
    <row r="249" spans="1:41" s="153" customFormat="1">
      <c r="A249" s="572"/>
      <c r="B249" s="333"/>
      <c r="C249" s="334"/>
      <c r="D249" s="334"/>
      <c r="E249" s="88" t="s">
        <v>110</v>
      </c>
      <c r="F249" s="71" t="s">
        <v>111</v>
      </c>
      <c r="G249" s="69">
        <v>8200000</v>
      </c>
      <c r="H249" s="69">
        <v>4000000</v>
      </c>
      <c r="I249" s="70">
        <f>G249-H249</f>
        <v>4200000</v>
      </c>
      <c r="J249" s="70"/>
      <c r="K249" s="70"/>
      <c r="L249" s="70"/>
      <c r="M249" s="70"/>
      <c r="N249" s="70"/>
      <c r="O249" s="70"/>
      <c r="P249" s="70"/>
      <c r="Q249" s="70"/>
      <c r="R249" s="70"/>
      <c r="S249" s="70"/>
      <c r="T249" s="70"/>
      <c r="U249" s="70"/>
      <c r="V249" s="70"/>
      <c r="W249" s="70"/>
      <c r="X249" s="70"/>
      <c r="Y249" s="71"/>
      <c r="Z249" s="374"/>
      <c r="AA249" s="284">
        <f t="shared" si="117"/>
        <v>8200000</v>
      </c>
      <c r="AB249" s="164" t="b">
        <f t="shared" si="118"/>
        <v>1</v>
      </c>
      <c r="AC249" s="284">
        <f t="shared" si="112"/>
        <v>0</v>
      </c>
      <c r="AD249" s="232"/>
      <c r="AE249" s="232"/>
      <c r="AF249" s="284">
        <f t="shared" si="114"/>
        <v>8200000</v>
      </c>
      <c r="AG249" s="164" t="b">
        <f t="shared" si="115"/>
        <v>1</v>
      </c>
      <c r="AH249" s="232"/>
      <c r="AI249" s="232"/>
      <c r="AK249" s="335">
        <f t="shared" si="120"/>
        <v>4200000</v>
      </c>
      <c r="AL249" s="72" t="b">
        <f t="shared" si="119"/>
        <v>0</v>
      </c>
      <c r="AM249" s="335" t="e">
        <f>#REF!+#REF!+#REF!+#REF!+#REF!+#REF!</f>
        <v>#REF!</v>
      </c>
      <c r="AN249" s="336">
        <f t="shared" si="116"/>
        <v>8200000</v>
      </c>
      <c r="AO249" s="152" t="b">
        <f t="shared" si="113"/>
        <v>1</v>
      </c>
    </row>
    <row r="250" spans="1:41" s="153" customFormat="1">
      <c r="A250" s="572"/>
      <c r="B250" s="333"/>
      <c r="C250" s="334"/>
      <c r="D250" s="334"/>
      <c r="E250" s="88"/>
      <c r="F250" s="71"/>
      <c r="G250" s="69"/>
      <c r="H250" s="69"/>
      <c r="I250" s="70"/>
      <c r="J250" s="70"/>
      <c r="K250" s="70"/>
      <c r="L250" s="70"/>
      <c r="M250" s="70"/>
      <c r="N250" s="70"/>
      <c r="O250" s="70"/>
      <c r="P250" s="70"/>
      <c r="Q250" s="70"/>
      <c r="R250" s="70"/>
      <c r="S250" s="70"/>
      <c r="T250" s="70"/>
      <c r="U250" s="70"/>
      <c r="V250" s="70"/>
      <c r="W250" s="70"/>
      <c r="X250" s="70"/>
      <c r="Y250" s="71"/>
      <c r="Z250" s="374"/>
      <c r="AA250" s="284"/>
      <c r="AB250" s="164"/>
      <c r="AC250" s="284"/>
      <c r="AD250" s="232"/>
      <c r="AE250" s="232"/>
      <c r="AF250" s="284">
        <f t="shared" si="114"/>
        <v>0</v>
      </c>
      <c r="AG250" s="164" t="b">
        <f t="shared" si="115"/>
        <v>1</v>
      </c>
      <c r="AH250" s="232"/>
      <c r="AI250" s="232"/>
      <c r="AK250" s="335"/>
      <c r="AL250" s="72"/>
      <c r="AM250" s="335"/>
      <c r="AN250" s="336"/>
      <c r="AO250" s="152"/>
    </row>
    <row r="251" spans="1:41" s="153" customFormat="1">
      <c r="A251" s="572"/>
      <c r="B251" s="333"/>
      <c r="C251" s="334"/>
      <c r="D251" s="334"/>
      <c r="E251" s="88"/>
      <c r="F251" s="71"/>
      <c r="G251" s="69"/>
      <c r="H251" s="69"/>
      <c r="I251" s="70"/>
      <c r="J251" s="70"/>
      <c r="K251" s="70"/>
      <c r="L251" s="70"/>
      <c r="M251" s="70"/>
      <c r="N251" s="70"/>
      <c r="O251" s="70"/>
      <c r="P251" s="70"/>
      <c r="Q251" s="70"/>
      <c r="R251" s="70"/>
      <c r="S251" s="70"/>
      <c r="T251" s="70"/>
      <c r="U251" s="70"/>
      <c r="V251" s="70"/>
      <c r="W251" s="70"/>
      <c r="X251" s="70"/>
      <c r="Y251" s="71"/>
      <c r="Z251" s="374"/>
      <c r="AA251" s="284"/>
      <c r="AB251" s="164"/>
      <c r="AC251" s="284"/>
      <c r="AD251" s="232"/>
      <c r="AE251" s="232"/>
      <c r="AF251" s="284">
        <f t="shared" si="114"/>
        <v>0</v>
      </c>
      <c r="AG251" s="164" t="b">
        <f t="shared" si="115"/>
        <v>1</v>
      </c>
      <c r="AH251" s="232"/>
      <c r="AI251" s="232"/>
      <c r="AK251" s="335"/>
      <c r="AL251" s="72"/>
      <c r="AM251" s="335"/>
      <c r="AN251" s="336"/>
      <c r="AO251" s="152"/>
    </row>
    <row r="252" spans="1:41" s="153" customFormat="1">
      <c r="A252" s="572"/>
      <c r="B252" s="333"/>
      <c r="C252" s="334"/>
      <c r="D252" s="334"/>
      <c r="E252" s="88"/>
      <c r="F252" s="71"/>
      <c r="G252" s="69"/>
      <c r="H252" s="69"/>
      <c r="I252" s="70"/>
      <c r="J252" s="70"/>
      <c r="K252" s="70"/>
      <c r="L252" s="70"/>
      <c r="M252" s="70"/>
      <c r="N252" s="70"/>
      <c r="O252" s="70"/>
      <c r="P252" s="70"/>
      <c r="Q252" s="70"/>
      <c r="R252" s="70"/>
      <c r="S252" s="70"/>
      <c r="T252" s="70"/>
      <c r="U252" s="70"/>
      <c r="V252" s="70"/>
      <c r="W252" s="70"/>
      <c r="X252" s="70"/>
      <c r="Y252" s="71"/>
      <c r="Z252" s="374"/>
      <c r="AA252" s="284"/>
      <c r="AB252" s="164"/>
      <c r="AC252" s="284"/>
      <c r="AD252" s="232"/>
      <c r="AE252" s="232"/>
      <c r="AF252" s="284">
        <f t="shared" si="114"/>
        <v>0</v>
      </c>
      <c r="AG252" s="164" t="b">
        <f t="shared" si="115"/>
        <v>1</v>
      </c>
      <c r="AH252" s="232"/>
      <c r="AI252" s="232"/>
      <c r="AK252" s="335"/>
      <c r="AL252" s="72"/>
      <c r="AM252" s="335"/>
      <c r="AN252" s="336"/>
      <c r="AO252" s="152"/>
    </row>
    <row r="253" spans="1:41" s="153" customFormat="1">
      <c r="A253" s="360"/>
      <c r="B253" s="177"/>
      <c r="C253" s="177"/>
      <c r="D253" s="177"/>
      <c r="E253" s="177"/>
      <c r="F253" s="177"/>
      <c r="G253" s="178"/>
      <c r="H253" s="178"/>
      <c r="I253" s="179"/>
      <c r="J253" s="179"/>
      <c r="K253" s="179"/>
      <c r="L253" s="179"/>
      <c r="M253" s="179"/>
      <c r="N253" s="179"/>
      <c r="O253" s="179"/>
      <c r="P253" s="179"/>
      <c r="Q253" s="179"/>
      <c r="R253" s="179"/>
      <c r="S253" s="179"/>
      <c r="T253" s="179"/>
      <c r="U253" s="179"/>
      <c r="V253" s="179"/>
      <c r="W253" s="179"/>
      <c r="X253" s="179"/>
      <c r="Y253" s="177"/>
      <c r="Z253" s="374"/>
      <c r="AA253" s="284"/>
      <c r="AB253" s="164"/>
      <c r="AC253" s="284"/>
      <c r="AD253" s="232"/>
      <c r="AE253" s="232"/>
      <c r="AF253" s="284">
        <f t="shared" si="114"/>
        <v>0</v>
      </c>
      <c r="AG253" s="164" t="b">
        <f t="shared" si="115"/>
        <v>1</v>
      </c>
      <c r="AH253" s="232"/>
      <c r="AI253" s="232"/>
      <c r="AK253" s="335"/>
      <c r="AL253" s="72"/>
      <c r="AM253" s="335"/>
      <c r="AN253" s="336"/>
      <c r="AO253" s="152"/>
    </row>
    <row r="254" spans="1:41" s="153" customFormat="1">
      <c r="A254" s="361"/>
      <c r="B254" s="232"/>
      <c r="C254" s="232"/>
      <c r="D254" s="232"/>
      <c r="E254" s="232"/>
      <c r="F254" s="232"/>
      <c r="G254" s="233"/>
      <c r="H254" s="233"/>
      <c r="I254" s="234"/>
      <c r="J254" s="234"/>
      <c r="K254" s="234"/>
      <c r="L254" s="234"/>
      <c r="M254" s="234"/>
      <c r="N254" s="234"/>
      <c r="O254" s="234"/>
      <c r="P254" s="234"/>
      <c r="Q254" s="234"/>
      <c r="R254" s="234"/>
      <c r="S254" s="234"/>
      <c r="T254" s="234"/>
      <c r="U254" s="234"/>
      <c r="V254" s="234"/>
      <c r="W254" s="234"/>
      <c r="X254" s="234"/>
      <c r="Y254" s="232"/>
      <c r="Z254" s="374"/>
      <c r="AA254" s="284"/>
      <c r="AB254" s="164"/>
      <c r="AC254" s="284"/>
      <c r="AD254" s="232"/>
      <c r="AE254" s="232"/>
      <c r="AF254" s="284">
        <f t="shared" si="114"/>
        <v>0</v>
      </c>
      <c r="AG254" s="164" t="b">
        <f t="shared" si="115"/>
        <v>1</v>
      </c>
      <c r="AH254" s="232"/>
      <c r="AI254" s="232"/>
      <c r="AK254" s="335"/>
      <c r="AL254" s="72"/>
      <c r="AM254" s="335"/>
      <c r="AN254" s="336"/>
      <c r="AO254" s="152"/>
    </row>
    <row r="255" spans="1:41" s="153" customFormat="1">
      <c r="A255" s="361"/>
      <c r="B255" s="232"/>
      <c r="C255" s="232"/>
      <c r="D255" s="232"/>
      <c r="E255" s="232"/>
      <c r="F255" s="232"/>
      <c r="G255" s="233"/>
      <c r="H255" s="233"/>
      <c r="I255" s="234"/>
      <c r="J255" s="234"/>
      <c r="K255" s="234"/>
      <c r="L255" s="234"/>
      <c r="M255" s="234"/>
      <c r="N255" s="234"/>
      <c r="O255" s="234"/>
      <c r="P255" s="234"/>
      <c r="Q255" s="234"/>
      <c r="R255" s="234"/>
      <c r="S255" s="234"/>
      <c r="T255" s="234"/>
      <c r="U255" s="234"/>
      <c r="V255" s="234"/>
      <c r="W255" s="234"/>
      <c r="X255" s="234"/>
      <c r="Y255" s="232"/>
      <c r="Z255" s="374"/>
      <c r="AA255" s="284"/>
      <c r="AB255" s="164"/>
      <c r="AC255" s="284"/>
      <c r="AD255" s="232"/>
      <c r="AE255" s="232"/>
      <c r="AF255" s="284">
        <f t="shared" si="114"/>
        <v>0</v>
      </c>
      <c r="AG255" s="164" t="b">
        <f t="shared" si="115"/>
        <v>1</v>
      </c>
      <c r="AH255" s="232"/>
      <c r="AI255" s="232"/>
      <c r="AK255" s="335"/>
      <c r="AL255" s="72"/>
      <c r="AM255" s="335"/>
      <c r="AN255" s="336"/>
      <c r="AO255" s="152"/>
    </row>
    <row r="256" spans="1:41" s="153" customFormat="1">
      <c r="A256" s="361"/>
      <c r="B256" s="232"/>
      <c r="C256" s="232"/>
      <c r="D256" s="232"/>
      <c r="E256" s="232"/>
      <c r="F256" s="232"/>
      <c r="G256" s="233"/>
      <c r="H256" s="233"/>
      <c r="I256" s="234"/>
      <c r="J256" s="234"/>
      <c r="K256" s="234"/>
      <c r="L256" s="234"/>
      <c r="M256" s="234"/>
      <c r="N256" s="234"/>
      <c r="O256" s="234"/>
      <c r="P256" s="234"/>
      <c r="Q256" s="234"/>
      <c r="R256" s="234"/>
      <c r="S256" s="234"/>
      <c r="T256" s="234"/>
      <c r="U256" s="234"/>
      <c r="V256" s="234"/>
      <c r="W256" s="234"/>
      <c r="X256" s="234"/>
      <c r="Y256" s="232"/>
      <c r="Z256" s="374"/>
      <c r="AA256" s="284"/>
      <c r="AB256" s="164"/>
      <c r="AC256" s="284"/>
      <c r="AD256" s="232"/>
      <c r="AE256" s="232"/>
      <c r="AF256" s="284">
        <f t="shared" si="114"/>
        <v>0</v>
      </c>
      <c r="AG256" s="164" t="b">
        <f t="shared" si="115"/>
        <v>1</v>
      </c>
      <c r="AH256" s="232"/>
      <c r="AI256" s="232"/>
      <c r="AK256" s="335"/>
      <c r="AL256" s="72"/>
      <c r="AM256" s="335"/>
      <c r="AN256" s="336"/>
      <c r="AO256" s="152"/>
    </row>
    <row r="257" spans="1:41" s="153" customFormat="1">
      <c r="A257" s="361"/>
      <c r="B257" s="232"/>
      <c r="C257" s="232"/>
      <c r="D257" s="232"/>
      <c r="E257" s="232"/>
      <c r="F257" s="232"/>
      <c r="G257" s="233"/>
      <c r="H257" s="233"/>
      <c r="I257" s="234"/>
      <c r="J257" s="234"/>
      <c r="K257" s="234"/>
      <c r="L257" s="234"/>
      <c r="M257" s="234"/>
      <c r="N257" s="234"/>
      <c r="O257" s="234"/>
      <c r="P257" s="234"/>
      <c r="Q257" s="234"/>
      <c r="R257" s="234"/>
      <c r="S257" s="234"/>
      <c r="T257" s="234"/>
      <c r="U257" s="234"/>
      <c r="V257" s="234"/>
      <c r="W257" s="234"/>
      <c r="X257" s="234"/>
      <c r="Y257" s="232"/>
      <c r="Z257" s="374"/>
      <c r="AA257" s="284"/>
      <c r="AB257" s="164"/>
      <c r="AC257" s="284"/>
      <c r="AD257" s="232"/>
      <c r="AE257" s="232"/>
      <c r="AF257" s="284">
        <f t="shared" si="114"/>
        <v>0</v>
      </c>
      <c r="AG257" s="164" t="b">
        <f t="shared" si="115"/>
        <v>1</v>
      </c>
      <c r="AH257" s="232"/>
      <c r="AI257" s="232"/>
      <c r="AK257" s="335"/>
      <c r="AL257" s="72"/>
      <c r="AM257" s="335"/>
      <c r="AN257" s="336"/>
      <c r="AO257" s="152"/>
    </row>
    <row r="258" spans="1:41" s="153" customFormat="1">
      <c r="A258" s="361"/>
      <c r="B258" s="232"/>
      <c r="C258" s="232"/>
      <c r="D258" s="232"/>
      <c r="E258" s="232"/>
      <c r="F258" s="232"/>
      <c r="G258" s="233"/>
      <c r="H258" s="233"/>
      <c r="I258" s="234"/>
      <c r="J258" s="234"/>
      <c r="K258" s="234"/>
      <c r="L258" s="234"/>
      <c r="M258" s="234"/>
      <c r="N258" s="234"/>
      <c r="O258" s="234"/>
      <c r="P258" s="234"/>
      <c r="Q258" s="234"/>
      <c r="R258" s="234"/>
      <c r="S258" s="234"/>
      <c r="T258" s="234"/>
      <c r="U258" s="234"/>
      <c r="V258" s="234"/>
      <c r="W258" s="234"/>
      <c r="X258" s="234"/>
      <c r="Y258" s="232"/>
      <c r="Z258" s="374"/>
      <c r="AA258" s="284"/>
      <c r="AB258" s="164"/>
      <c r="AC258" s="284"/>
      <c r="AD258" s="232"/>
      <c r="AE258" s="232"/>
      <c r="AF258" s="284">
        <f t="shared" si="114"/>
        <v>0</v>
      </c>
      <c r="AG258" s="164" t="b">
        <f t="shared" si="115"/>
        <v>1</v>
      </c>
      <c r="AH258" s="232"/>
      <c r="AI258" s="232"/>
      <c r="AK258" s="335"/>
      <c r="AL258" s="72"/>
      <c r="AM258" s="335"/>
      <c r="AN258" s="336"/>
      <c r="AO258" s="152"/>
    </row>
    <row r="259" spans="1:41" s="153" customFormat="1">
      <c r="A259" s="361"/>
      <c r="B259" s="232"/>
      <c r="C259" s="232"/>
      <c r="D259" s="232"/>
      <c r="E259" s="232"/>
      <c r="F259" s="232"/>
      <c r="G259" s="233"/>
      <c r="H259" s="233"/>
      <c r="I259" s="234"/>
      <c r="J259" s="234"/>
      <c r="K259" s="234"/>
      <c r="L259" s="234"/>
      <c r="M259" s="234"/>
      <c r="N259" s="234"/>
      <c r="O259" s="234"/>
      <c r="P259" s="234"/>
      <c r="Q259" s="234"/>
      <c r="R259" s="234"/>
      <c r="S259" s="234"/>
      <c r="T259" s="234"/>
      <c r="U259" s="234"/>
      <c r="V259" s="234"/>
      <c r="W259" s="234"/>
      <c r="X259" s="234"/>
      <c r="Y259" s="232"/>
      <c r="Z259" s="374"/>
      <c r="AA259" s="284"/>
      <c r="AB259" s="164"/>
      <c r="AC259" s="284"/>
      <c r="AD259" s="232"/>
      <c r="AE259" s="232"/>
      <c r="AF259" s="284">
        <f t="shared" si="114"/>
        <v>0</v>
      </c>
      <c r="AG259" s="164" t="b">
        <f t="shared" si="115"/>
        <v>1</v>
      </c>
      <c r="AH259" s="232"/>
      <c r="AI259" s="232"/>
      <c r="AK259" s="335"/>
      <c r="AL259" s="72"/>
      <c r="AM259" s="335"/>
      <c r="AN259" s="336"/>
      <c r="AO259" s="152"/>
    </row>
    <row r="260" spans="1:41" s="153" customFormat="1">
      <c r="A260" s="361"/>
      <c r="B260" s="232"/>
      <c r="C260" s="232"/>
      <c r="D260" s="232"/>
      <c r="E260" s="232"/>
      <c r="F260" s="232"/>
      <c r="G260" s="233"/>
      <c r="H260" s="233"/>
      <c r="I260" s="234"/>
      <c r="J260" s="234"/>
      <c r="K260" s="234"/>
      <c r="L260" s="234"/>
      <c r="M260" s="234"/>
      <c r="N260" s="234"/>
      <c r="O260" s="234"/>
      <c r="P260" s="234"/>
      <c r="Q260" s="234"/>
      <c r="R260" s="234"/>
      <c r="S260" s="234"/>
      <c r="T260" s="234"/>
      <c r="U260" s="234"/>
      <c r="V260" s="234"/>
      <c r="W260" s="234"/>
      <c r="X260" s="234"/>
      <c r="Y260" s="232"/>
      <c r="Z260" s="374"/>
      <c r="AA260" s="284"/>
      <c r="AB260" s="164"/>
      <c r="AC260" s="284"/>
      <c r="AD260" s="232"/>
      <c r="AE260" s="232"/>
      <c r="AF260" s="284">
        <f t="shared" si="114"/>
        <v>0</v>
      </c>
      <c r="AG260" s="164" t="b">
        <f t="shared" si="115"/>
        <v>1</v>
      </c>
      <c r="AH260" s="232"/>
      <c r="AI260" s="232"/>
      <c r="AK260" s="335"/>
      <c r="AL260" s="72"/>
      <c r="AM260" s="335"/>
      <c r="AN260" s="336"/>
      <c r="AO260" s="152"/>
    </row>
    <row r="261" spans="1:41" s="153" customFormat="1">
      <c r="A261" s="362"/>
      <c r="B261" s="183"/>
      <c r="C261" s="183"/>
      <c r="D261" s="183"/>
      <c r="E261" s="183"/>
      <c r="F261" s="183"/>
      <c r="G261" s="184"/>
      <c r="H261" s="184"/>
      <c r="I261" s="185"/>
      <c r="J261" s="185"/>
      <c r="K261" s="185"/>
      <c r="L261" s="185"/>
      <c r="M261" s="185"/>
      <c r="N261" s="185"/>
      <c r="O261" s="185"/>
      <c r="P261" s="185"/>
      <c r="Q261" s="185"/>
      <c r="R261" s="185"/>
      <c r="S261" s="185"/>
      <c r="T261" s="185"/>
      <c r="U261" s="185"/>
      <c r="V261" s="185"/>
      <c r="W261" s="185"/>
      <c r="X261" s="185"/>
      <c r="Y261" s="183"/>
      <c r="Z261" s="374"/>
      <c r="AA261" s="284"/>
      <c r="AB261" s="164"/>
      <c r="AC261" s="284"/>
      <c r="AD261" s="232"/>
      <c r="AE261" s="232"/>
      <c r="AF261" s="284">
        <f t="shared" si="114"/>
        <v>0</v>
      </c>
      <c r="AG261" s="164" t="b">
        <f t="shared" si="115"/>
        <v>1</v>
      </c>
      <c r="AH261" s="232"/>
      <c r="AI261" s="232"/>
      <c r="AK261" s="335"/>
      <c r="AL261" s="72"/>
      <c r="AM261" s="335"/>
      <c r="AN261" s="336"/>
      <c r="AO261" s="152"/>
    </row>
    <row r="262" spans="1:41" s="3" customFormat="1">
      <c r="A262" s="632" t="s">
        <v>0</v>
      </c>
      <c r="B262" s="632" t="s">
        <v>1</v>
      </c>
      <c r="C262" s="632"/>
      <c r="D262" s="632"/>
      <c r="E262" s="632"/>
      <c r="F262" s="632" t="s">
        <v>3</v>
      </c>
      <c r="G262" s="632" t="s">
        <v>4</v>
      </c>
      <c r="H262" s="637" t="s">
        <v>387</v>
      </c>
      <c r="I262" s="638"/>
      <c r="J262" s="638"/>
      <c r="K262" s="638"/>
      <c r="L262" s="638"/>
      <c r="M262" s="638"/>
      <c r="N262" s="638"/>
      <c r="O262" s="638"/>
      <c r="P262" s="638"/>
      <c r="Q262" s="609"/>
      <c r="R262" s="609"/>
      <c r="S262" s="609"/>
      <c r="T262" s="609"/>
      <c r="U262" s="609"/>
      <c r="V262" s="609"/>
      <c r="W262" s="609"/>
      <c r="X262" s="609"/>
      <c r="Y262" s="632" t="s">
        <v>11</v>
      </c>
      <c r="Z262" s="375"/>
      <c r="AA262" s="284"/>
      <c r="AB262" s="164"/>
      <c r="AC262" s="328" t="e">
        <f t="shared" ref="AC262:AC280" si="124">G262-AA262</f>
        <v>#VALUE!</v>
      </c>
      <c r="AD262" s="311"/>
      <c r="AE262" s="311"/>
      <c r="AF262" s="284" t="e">
        <f t="shared" si="114"/>
        <v>#VALUE!</v>
      </c>
      <c r="AG262" s="164" t="e">
        <f t="shared" si="115"/>
        <v>#VALUE!</v>
      </c>
      <c r="AH262" s="311"/>
      <c r="AI262" s="311"/>
      <c r="AJ262" s="152"/>
      <c r="AM262" s="96" t="e">
        <f>#REF!+#REF!+#REF!+#REF!+#REF!+#REF!</f>
        <v>#REF!</v>
      </c>
      <c r="AN262" s="118" t="e">
        <f>H262+I262+J262+K262+L262+M262</f>
        <v>#VALUE!</v>
      </c>
      <c r="AO262" s="152" t="e">
        <f t="shared" ref="AO262:AO280" si="125">G262=AN262</f>
        <v>#VALUE!</v>
      </c>
    </row>
    <row r="263" spans="1:41" s="3" customFormat="1">
      <c r="A263" s="633"/>
      <c r="B263" s="633"/>
      <c r="C263" s="633"/>
      <c r="D263" s="633"/>
      <c r="E263" s="633"/>
      <c r="F263" s="633"/>
      <c r="G263" s="633"/>
      <c r="H263" s="563" t="s">
        <v>5</v>
      </c>
      <c r="I263" s="563" t="s">
        <v>240</v>
      </c>
      <c r="J263" s="563" t="s">
        <v>6</v>
      </c>
      <c r="K263" s="563" t="s">
        <v>273</v>
      </c>
      <c r="L263" s="563" t="s">
        <v>9</v>
      </c>
      <c r="M263" s="564" t="s">
        <v>374</v>
      </c>
      <c r="N263" s="563" t="s">
        <v>272</v>
      </c>
      <c r="O263" s="564" t="s">
        <v>375</v>
      </c>
      <c r="P263" s="564" t="s">
        <v>376</v>
      </c>
      <c r="Q263" s="563"/>
      <c r="R263" s="563"/>
      <c r="S263" s="563"/>
      <c r="T263" s="563"/>
      <c r="U263" s="563"/>
      <c r="V263" s="563"/>
      <c r="W263" s="563"/>
      <c r="X263" s="563"/>
      <c r="Y263" s="633"/>
      <c r="Z263" s="375"/>
      <c r="AA263" s="284"/>
      <c r="AB263" s="164"/>
      <c r="AC263" s="328">
        <f t="shared" si="124"/>
        <v>0</v>
      </c>
      <c r="AD263" s="311"/>
      <c r="AE263" s="311"/>
      <c r="AF263" s="284" t="e">
        <f t="shared" si="114"/>
        <v>#VALUE!</v>
      </c>
      <c r="AG263" s="164" t="e">
        <f t="shared" si="115"/>
        <v>#VALUE!</v>
      </c>
      <c r="AH263" s="311"/>
      <c r="AI263" s="311"/>
      <c r="AJ263" s="152"/>
      <c r="AM263" s="96" t="e">
        <f>#REF!+#REF!+#REF!+#REF!+#REF!+M263</f>
        <v>#REF!</v>
      </c>
      <c r="AN263" s="118" t="e">
        <f>H263+I263+J263+K263+L263+#REF!</f>
        <v>#VALUE!</v>
      </c>
      <c r="AO263" s="152" t="e">
        <f t="shared" si="125"/>
        <v>#VALUE!</v>
      </c>
    </row>
    <row r="264" spans="1:41">
      <c r="A264" s="142"/>
      <c r="B264" s="143"/>
      <c r="C264" s="144"/>
      <c r="D264" s="144"/>
      <c r="E264" s="145"/>
      <c r="F264" s="146"/>
      <c r="G264" s="146"/>
      <c r="H264" s="562" t="s">
        <v>237</v>
      </c>
      <c r="I264" s="562" t="s">
        <v>237</v>
      </c>
      <c r="J264" s="562" t="s">
        <v>237</v>
      </c>
      <c r="K264" s="562" t="s">
        <v>237</v>
      </c>
      <c r="L264" s="562" t="s">
        <v>237</v>
      </c>
      <c r="M264" s="562" t="s">
        <v>237</v>
      </c>
      <c r="N264" s="562" t="s">
        <v>237</v>
      </c>
      <c r="O264" s="562" t="s">
        <v>237</v>
      </c>
      <c r="P264" s="562" t="s">
        <v>237</v>
      </c>
      <c r="Q264" s="562"/>
      <c r="R264" s="562"/>
      <c r="S264" s="562"/>
      <c r="T264" s="562"/>
      <c r="U264" s="562"/>
      <c r="V264" s="562"/>
      <c r="W264" s="562"/>
      <c r="X264" s="562"/>
      <c r="Y264" s="146"/>
      <c r="Z264" s="376"/>
      <c r="AA264" s="284"/>
      <c r="AB264" s="164"/>
      <c r="AC264" s="328">
        <f t="shared" si="124"/>
        <v>0</v>
      </c>
      <c r="AD264" s="278"/>
      <c r="AE264" s="278"/>
      <c r="AF264" s="284" t="e">
        <f t="shared" si="114"/>
        <v>#VALUE!</v>
      </c>
      <c r="AG264" s="164" t="e">
        <f t="shared" si="115"/>
        <v>#VALUE!</v>
      </c>
      <c r="AH264" s="278"/>
      <c r="AI264" s="278"/>
      <c r="AM264" s="96" t="e">
        <f>#REF!+#REF!+#REF!+#REF!+#REF!+#REF!</f>
        <v>#REF!</v>
      </c>
      <c r="AN264" s="118" t="e">
        <f t="shared" ref="AN264:AN280" si="126">H264+I264+J264+K264+L264+M264</f>
        <v>#VALUE!</v>
      </c>
      <c r="AO264" s="152" t="e">
        <f t="shared" si="125"/>
        <v>#VALUE!</v>
      </c>
    </row>
    <row r="265" spans="1:41">
      <c r="A265" s="147"/>
      <c r="B265" s="148"/>
      <c r="C265" s="149"/>
      <c r="D265" s="149"/>
      <c r="E265" s="150"/>
      <c r="F265" s="151"/>
      <c r="G265" s="151"/>
      <c r="H265" s="151"/>
      <c r="I265" s="151"/>
      <c r="J265" s="151"/>
      <c r="K265" s="151"/>
      <c r="L265" s="151"/>
      <c r="M265" s="151"/>
      <c r="N265" s="151"/>
      <c r="O265" s="151"/>
      <c r="P265" s="151"/>
      <c r="Q265" s="151"/>
      <c r="R265" s="151"/>
      <c r="S265" s="151"/>
      <c r="T265" s="151"/>
      <c r="U265" s="151"/>
      <c r="V265" s="151"/>
      <c r="W265" s="151"/>
      <c r="X265" s="151"/>
      <c r="Y265" s="151"/>
      <c r="Z265" s="376"/>
      <c r="AA265" s="284">
        <f t="shared" ref="AA265:AA280" si="127">H265+I265+J265+K265+L265+M265+N265+O265+P265</f>
        <v>0</v>
      </c>
      <c r="AB265" s="164" t="b">
        <f t="shared" ref="AB265:AB280" si="128">AA265=G265</f>
        <v>1</v>
      </c>
      <c r="AC265" s="284">
        <f t="shared" si="124"/>
        <v>0</v>
      </c>
      <c r="AD265" s="278"/>
      <c r="AE265" s="278"/>
      <c r="AF265" s="284">
        <f t="shared" si="114"/>
        <v>0</v>
      </c>
      <c r="AG265" s="164" t="b">
        <f t="shared" si="115"/>
        <v>1</v>
      </c>
      <c r="AH265" s="278"/>
      <c r="AI265" s="278"/>
      <c r="AL265" s="42" t="b">
        <f t="shared" ref="AL265:AL280" si="129">G265=AK265</f>
        <v>1</v>
      </c>
      <c r="AM265" s="96" t="e">
        <f>#REF!+#REF!+#REF!+#REF!+#REF!+#REF!</f>
        <v>#REF!</v>
      </c>
      <c r="AN265" s="118">
        <f t="shared" si="126"/>
        <v>0</v>
      </c>
      <c r="AO265" s="152" t="b">
        <f t="shared" si="125"/>
        <v>1</v>
      </c>
    </row>
    <row r="266" spans="1:41" s="117" customFormat="1">
      <c r="A266" s="115"/>
      <c r="B266" s="108" t="s">
        <v>22</v>
      </c>
      <c r="C266" s="630" t="s">
        <v>112</v>
      </c>
      <c r="D266" s="651"/>
      <c r="E266" s="652"/>
      <c r="F266" s="109" t="s">
        <v>150</v>
      </c>
      <c r="G266" s="116">
        <f t="shared" ref="G266:L267" si="130">G267</f>
        <v>5000000</v>
      </c>
      <c r="H266" s="116">
        <f t="shared" si="130"/>
        <v>0</v>
      </c>
      <c r="I266" s="116">
        <f t="shared" si="130"/>
        <v>0</v>
      </c>
      <c r="J266" s="116">
        <f t="shared" si="130"/>
        <v>5000000</v>
      </c>
      <c r="K266" s="116">
        <f t="shared" si="130"/>
        <v>0</v>
      </c>
      <c r="L266" s="116">
        <f t="shared" si="130"/>
        <v>0</v>
      </c>
      <c r="M266" s="116">
        <f t="shared" ref="M266:Y267" si="131">M267</f>
        <v>0</v>
      </c>
      <c r="N266" s="116">
        <f t="shared" si="131"/>
        <v>0</v>
      </c>
      <c r="O266" s="116">
        <f t="shared" si="131"/>
        <v>0</v>
      </c>
      <c r="P266" s="116">
        <f t="shared" si="131"/>
        <v>0</v>
      </c>
      <c r="Q266" s="116"/>
      <c r="R266" s="116"/>
      <c r="S266" s="116"/>
      <c r="T266" s="116"/>
      <c r="U266" s="116"/>
      <c r="V266" s="116"/>
      <c r="W266" s="116"/>
      <c r="X266" s="116"/>
      <c r="Y266" s="94"/>
      <c r="Z266" s="373"/>
      <c r="AA266" s="284">
        <f t="shared" si="127"/>
        <v>5000000</v>
      </c>
      <c r="AB266" s="164" t="b">
        <f t="shared" si="128"/>
        <v>1</v>
      </c>
      <c r="AC266" s="284">
        <f t="shared" si="124"/>
        <v>0</v>
      </c>
      <c r="AD266" s="221"/>
      <c r="AE266" s="221"/>
      <c r="AF266" s="284">
        <f t="shared" si="114"/>
        <v>5000000</v>
      </c>
      <c r="AG266" s="164" t="b">
        <f t="shared" si="115"/>
        <v>1</v>
      </c>
      <c r="AH266" s="221"/>
      <c r="AI266" s="221"/>
      <c r="AJ266" s="236"/>
      <c r="AK266" s="118">
        <f t="shared" ref="AK266:AK280" si="132">SUM(I266:M266)</f>
        <v>5000000</v>
      </c>
      <c r="AL266" s="110" t="b">
        <f t="shared" si="129"/>
        <v>1</v>
      </c>
      <c r="AM266" s="96" t="e">
        <f>#REF!+#REF!+#REF!+#REF!+#REF!+#REF!</f>
        <v>#REF!</v>
      </c>
      <c r="AN266" s="118">
        <f t="shared" si="126"/>
        <v>5000000</v>
      </c>
      <c r="AO266" s="152" t="b">
        <f t="shared" si="125"/>
        <v>1</v>
      </c>
    </row>
    <row r="267" spans="1:41">
      <c r="A267" s="28"/>
      <c r="B267" s="11"/>
      <c r="C267" s="12"/>
      <c r="D267" s="649" t="s">
        <v>15</v>
      </c>
      <c r="E267" s="650"/>
      <c r="F267" s="81" t="s">
        <v>130</v>
      </c>
      <c r="G267" s="87">
        <f t="shared" si="130"/>
        <v>5000000</v>
      </c>
      <c r="H267" s="87">
        <f t="shared" si="130"/>
        <v>0</v>
      </c>
      <c r="I267" s="87">
        <f t="shared" si="130"/>
        <v>0</v>
      </c>
      <c r="J267" s="87">
        <f t="shared" si="130"/>
        <v>5000000</v>
      </c>
      <c r="K267" s="87">
        <f t="shared" si="130"/>
        <v>0</v>
      </c>
      <c r="L267" s="87">
        <f t="shared" si="130"/>
        <v>0</v>
      </c>
      <c r="M267" s="87">
        <f t="shared" si="131"/>
        <v>0</v>
      </c>
      <c r="N267" s="87">
        <f t="shared" si="131"/>
        <v>0</v>
      </c>
      <c r="O267" s="87">
        <f t="shared" si="131"/>
        <v>0</v>
      </c>
      <c r="P267" s="87">
        <f t="shared" si="131"/>
        <v>0</v>
      </c>
      <c r="Q267" s="87"/>
      <c r="R267" s="87"/>
      <c r="S267" s="87"/>
      <c r="T267" s="87"/>
      <c r="U267" s="87"/>
      <c r="V267" s="87"/>
      <c r="W267" s="87"/>
      <c r="X267" s="87"/>
      <c r="Y267" s="87">
        <f t="shared" si="131"/>
        <v>0</v>
      </c>
      <c r="Z267" s="372"/>
      <c r="AA267" s="284">
        <f t="shared" si="127"/>
        <v>5000000</v>
      </c>
      <c r="AB267" s="164" t="b">
        <f t="shared" si="128"/>
        <v>1</v>
      </c>
      <c r="AC267" s="284">
        <f t="shared" si="124"/>
        <v>0</v>
      </c>
      <c r="AD267" s="164"/>
      <c r="AE267" s="164"/>
      <c r="AF267" s="284">
        <f t="shared" si="114"/>
        <v>5000000</v>
      </c>
      <c r="AG267" s="164" t="b">
        <f t="shared" si="115"/>
        <v>1</v>
      </c>
      <c r="AH267" s="164"/>
      <c r="AI267" s="164"/>
      <c r="AK267" s="33">
        <f t="shared" si="132"/>
        <v>5000000</v>
      </c>
      <c r="AL267" s="8" t="b">
        <f t="shared" si="129"/>
        <v>1</v>
      </c>
      <c r="AM267" s="96" t="e">
        <f>#REF!+#REF!+#REF!+#REF!+#REF!+#REF!</f>
        <v>#REF!</v>
      </c>
      <c r="AN267" s="118">
        <f t="shared" si="126"/>
        <v>5000000</v>
      </c>
      <c r="AO267" s="152" t="b">
        <f t="shared" si="125"/>
        <v>1</v>
      </c>
    </row>
    <row r="268" spans="1:41" s="153" customFormat="1" ht="30">
      <c r="A268" s="572"/>
      <c r="B268" s="333"/>
      <c r="C268" s="334"/>
      <c r="D268" s="334"/>
      <c r="E268" s="88" t="s">
        <v>113</v>
      </c>
      <c r="F268" s="71" t="s">
        <v>114</v>
      </c>
      <c r="G268" s="69">
        <v>5000000</v>
      </c>
      <c r="H268" s="69"/>
      <c r="I268" s="70"/>
      <c r="J268" s="70">
        <f>G268</f>
        <v>5000000</v>
      </c>
      <c r="K268" s="70"/>
      <c r="L268" s="70"/>
      <c r="M268" s="70"/>
      <c r="N268" s="70"/>
      <c r="O268" s="70"/>
      <c r="P268" s="70"/>
      <c r="Q268" s="70"/>
      <c r="R268" s="70"/>
      <c r="S268" s="70"/>
      <c r="T268" s="70"/>
      <c r="U268" s="70"/>
      <c r="V268" s="70"/>
      <c r="W268" s="70"/>
      <c r="X268" s="70"/>
      <c r="Y268" s="71"/>
      <c r="Z268" s="374"/>
      <c r="AA268" s="284">
        <f t="shared" si="127"/>
        <v>5000000</v>
      </c>
      <c r="AB268" s="164" t="b">
        <f t="shared" si="128"/>
        <v>1</v>
      </c>
      <c r="AC268" s="284">
        <f t="shared" si="124"/>
        <v>0</v>
      </c>
      <c r="AD268" s="232"/>
      <c r="AE268" s="232"/>
      <c r="AF268" s="284">
        <f t="shared" si="114"/>
        <v>5000000</v>
      </c>
      <c r="AG268" s="164" t="b">
        <f t="shared" si="115"/>
        <v>1</v>
      </c>
      <c r="AH268" s="232"/>
      <c r="AI268" s="232"/>
      <c r="AK268" s="335">
        <f t="shared" si="132"/>
        <v>5000000</v>
      </c>
      <c r="AL268" s="72" t="b">
        <f t="shared" si="129"/>
        <v>1</v>
      </c>
      <c r="AM268" s="335" t="e">
        <f>#REF!+#REF!+#REF!+#REF!+#REF!+#REF!</f>
        <v>#REF!</v>
      </c>
      <c r="AN268" s="336">
        <f t="shared" si="126"/>
        <v>5000000</v>
      </c>
      <c r="AO268" s="152" t="b">
        <f t="shared" si="125"/>
        <v>1</v>
      </c>
    </row>
    <row r="269" spans="1:41">
      <c r="A269" s="28"/>
      <c r="B269" s="11"/>
      <c r="C269" s="12"/>
      <c r="D269" s="12"/>
      <c r="E269" s="13"/>
      <c r="F269" s="81"/>
      <c r="G269" s="87"/>
      <c r="H269" s="87"/>
      <c r="I269" s="102"/>
      <c r="J269" s="102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10"/>
      <c r="Z269" s="372"/>
      <c r="AA269" s="284">
        <f t="shared" si="127"/>
        <v>0</v>
      </c>
      <c r="AB269" s="164" t="b">
        <f t="shared" si="128"/>
        <v>1</v>
      </c>
      <c r="AC269" s="284">
        <f t="shared" si="124"/>
        <v>0</v>
      </c>
      <c r="AD269" s="164"/>
      <c r="AE269" s="164"/>
      <c r="AF269" s="284">
        <f t="shared" si="114"/>
        <v>0</v>
      </c>
      <c r="AG269" s="164" t="b">
        <f t="shared" si="115"/>
        <v>1</v>
      </c>
      <c r="AH269" s="164"/>
      <c r="AI269" s="164"/>
      <c r="AK269" s="33">
        <f t="shared" si="132"/>
        <v>0</v>
      </c>
      <c r="AL269" s="8" t="b">
        <f t="shared" si="129"/>
        <v>1</v>
      </c>
      <c r="AM269" s="96" t="e">
        <f>#REF!+#REF!+#REF!+#REF!+#REF!+#REF!</f>
        <v>#REF!</v>
      </c>
      <c r="AN269" s="118">
        <f t="shared" si="126"/>
        <v>0</v>
      </c>
      <c r="AO269" s="152" t="b">
        <f t="shared" si="125"/>
        <v>1</v>
      </c>
    </row>
    <row r="270" spans="1:41" s="117" customFormat="1">
      <c r="A270" s="115"/>
      <c r="B270" s="108" t="s">
        <v>22</v>
      </c>
      <c r="C270" s="630" t="s">
        <v>115</v>
      </c>
      <c r="D270" s="651"/>
      <c r="E270" s="652"/>
      <c r="F270" s="109" t="s">
        <v>151</v>
      </c>
      <c r="G270" s="116">
        <f t="shared" ref="G270:L271" si="133">G271</f>
        <v>13500000</v>
      </c>
      <c r="H270" s="116">
        <f t="shared" si="133"/>
        <v>0</v>
      </c>
      <c r="I270" s="116">
        <f t="shared" si="133"/>
        <v>13500000</v>
      </c>
      <c r="J270" s="116">
        <f t="shared" si="133"/>
        <v>0</v>
      </c>
      <c r="K270" s="116">
        <f t="shared" si="133"/>
        <v>0</v>
      </c>
      <c r="L270" s="116">
        <f t="shared" si="133"/>
        <v>0</v>
      </c>
      <c r="M270" s="116">
        <f t="shared" ref="M270:Y271" si="134">M271</f>
        <v>0</v>
      </c>
      <c r="N270" s="116">
        <f t="shared" si="134"/>
        <v>0</v>
      </c>
      <c r="O270" s="116">
        <f t="shared" si="134"/>
        <v>0</v>
      </c>
      <c r="P270" s="116">
        <f t="shared" si="134"/>
        <v>0</v>
      </c>
      <c r="Q270" s="116"/>
      <c r="R270" s="116"/>
      <c r="S270" s="116"/>
      <c r="T270" s="116"/>
      <c r="U270" s="116"/>
      <c r="V270" s="116"/>
      <c r="W270" s="116"/>
      <c r="X270" s="116"/>
      <c r="Y270" s="94"/>
      <c r="Z270" s="373"/>
      <c r="AA270" s="284">
        <f t="shared" si="127"/>
        <v>13500000</v>
      </c>
      <c r="AB270" s="164" t="b">
        <f t="shared" si="128"/>
        <v>1</v>
      </c>
      <c r="AC270" s="284">
        <f t="shared" si="124"/>
        <v>0</v>
      </c>
      <c r="AD270" s="221"/>
      <c r="AE270" s="221"/>
      <c r="AF270" s="284">
        <f t="shared" ref="AF270:AF304" si="135">H270+I270+J270+K270+L270+M270+N270+O270+P270</f>
        <v>13500000</v>
      </c>
      <c r="AG270" s="164" t="b">
        <f t="shared" ref="AG270:AG301" si="136">AF270=G270</f>
        <v>1</v>
      </c>
      <c r="AH270" s="221"/>
      <c r="AI270" s="221"/>
      <c r="AJ270" s="236"/>
      <c r="AK270" s="118">
        <f t="shared" si="132"/>
        <v>13500000</v>
      </c>
      <c r="AL270" s="110" t="b">
        <f t="shared" si="129"/>
        <v>1</v>
      </c>
      <c r="AM270" s="96" t="e">
        <f>#REF!+#REF!+#REF!+#REF!+#REF!+#REF!</f>
        <v>#REF!</v>
      </c>
      <c r="AN270" s="118">
        <f t="shared" si="126"/>
        <v>13500000</v>
      </c>
      <c r="AO270" s="152" t="b">
        <f t="shared" si="125"/>
        <v>1</v>
      </c>
    </row>
    <row r="271" spans="1:41">
      <c r="A271" s="28"/>
      <c r="B271" s="11"/>
      <c r="C271" s="12"/>
      <c r="D271" s="649" t="s">
        <v>15</v>
      </c>
      <c r="E271" s="650"/>
      <c r="F271" s="81" t="s">
        <v>130</v>
      </c>
      <c r="G271" s="87">
        <f t="shared" si="133"/>
        <v>13500000</v>
      </c>
      <c r="H271" s="87">
        <f t="shared" si="133"/>
        <v>0</v>
      </c>
      <c r="I271" s="87">
        <f t="shared" si="133"/>
        <v>13500000</v>
      </c>
      <c r="J271" s="87">
        <f t="shared" si="133"/>
        <v>0</v>
      </c>
      <c r="K271" s="87">
        <f t="shared" si="133"/>
        <v>0</v>
      </c>
      <c r="L271" s="87">
        <f t="shared" si="133"/>
        <v>0</v>
      </c>
      <c r="M271" s="87">
        <f t="shared" si="134"/>
        <v>0</v>
      </c>
      <c r="N271" s="87">
        <f t="shared" si="134"/>
        <v>0</v>
      </c>
      <c r="O271" s="87">
        <f t="shared" si="134"/>
        <v>0</v>
      </c>
      <c r="P271" s="87">
        <f t="shared" si="134"/>
        <v>0</v>
      </c>
      <c r="Q271" s="87"/>
      <c r="R271" s="87"/>
      <c r="S271" s="87"/>
      <c r="T271" s="87"/>
      <c r="U271" s="87"/>
      <c r="V271" s="87"/>
      <c r="W271" s="87"/>
      <c r="X271" s="87"/>
      <c r="Y271" s="87">
        <f t="shared" si="134"/>
        <v>0</v>
      </c>
      <c r="Z271" s="372"/>
      <c r="AA271" s="284">
        <f t="shared" si="127"/>
        <v>13500000</v>
      </c>
      <c r="AB271" s="164" t="b">
        <f t="shared" si="128"/>
        <v>1</v>
      </c>
      <c r="AC271" s="284">
        <f t="shared" si="124"/>
        <v>0</v>
      </c>
      <c r="AD271" s="164"/>
      <c r="AE271" s="164"/>
      <c r="AF271" s="284">
        <f t="shared" si="135"/>
        <v>13500000</v>
      </c>
      <c r="AG271" s="164" t="b">
        <f t="shared" si="136"/>
        <v>1</v>
      </c>
      <c r="AH271" s="164"/>
      <c r="AI271" s="164"/>
      <c r="AK271" s="33">
        <f t="shared" si="132"/>
        <v>13500000</v>
      </c>
      <c r="AL271" s="8" t="b">
        <f t="shared" si="129"/>
        <v>1</v>
      </c>
      <c r="AM271" s="96" t="e">
        <f>#REF!+#REF!+#REF!+#REF!+#REF!+#REF!</f>
        <v>#REF!</v>
      </c>
      <c r="AN271" s="118">
        <f t="shared" si="126"/>
        <v>13500000</v>
      </c>
      <c r="AO271" s="152" t="b">
        <f t="shared" si="125"/>
        <v>1</v>
      </c>
    </row>
    <row r="272" spans="1:41" s="153" customFormat="1" ht="30">
      <c r="A272" s="572"/>
      <c r="B272" s="333"/>
      <c r="C272" s="334"/>
      <c r="D272" s="334"/>
      <c r="E272" s="88" t="s">
        <v>113</v>
      </c>
      <c r="F272" s="71" t="s">
        <v>114</v>
      </c>
      <c r="G272" s="69">
        <v>13500000</v>
      </c>
      <c r="H272" s="69"/>
      <c r="I272" s="70">
        <f>G272</f>
        <v>13500000</v>
      </c>
      <c r="J272" s="70"/>
      <c r="K272" s="70"/>
      <c r="L272" s="70"/>
      <c r="M272" s="70"/>
      <c r="N272" s="70"/>
      <c r="O272" s="70"/>
      <c r="P272" s="70"/>
      <c r="Q272" s="70"/>
      <c r="R272" s="70"/>
      <c r="S272" s="70"/>
      <c r="T272" s="70"/>
      <c r="U272" s="70"/>
      <c r="V272" s="70"/>
      <c r="W272" s="70"/>
      <c r="X272" s="70"/>
      <c r="Y272" s="71"/>
      <c r="Z272" s="374"/>
      <c r="AA272" s="284">
        <f t="shared" si="127"/>
        <v>13500000</v>
      </c>
      <c r="AB272" s="164" t="b">
        <f t="shared" si="128"/>
        <v>1</v>
      </c>
      <c r="AC272" s="284">
        <f t="shared" si="124"/>
        <v>0</v>
      </c>
      <c r="AD272" s="232"/>
      <c r="AE272" s="232"/>
      <c r="AF272" s="284">
        <f t="shared" si="135"/>
        <v>13500000</v>
      </c>
      <c r="AG272" s="164" t="b">
        <f t="shared" si="136"/>
        <v>1</v>
      </c>
      <c r="AH272" s="232"/>
      <c r="AI272" s="232"/>
      <c r="AK272" s="335">
        <f t="shared" si="132"/>
        <v>13500000</v>
      </c>
      <c r="AL272" s="72" t="b">
        <f t="shared" si="129"/>
        <v>1</v>
      </c>
      <c r="AM272" s="335" t="e">
        <f>#REF!+#REF!+#REF!+#REF!+#REF!+#REF!</f>
        <v>#REF!</v>
      </c>
      <c r="AN272" s="336">
        <f t="shared" si="126"/>
        <v>13500000</v>
      </c>
      <c r="AO272" s="152" t="b">
        <f t="shared" si="125"/>
        <v>1</v>
      </c>
    </row>
    <row r="273" spans="1:41">
      <c r="A273" s="28"/>
      <c r="B273" s="11"/>
      <c r="C273" s="12"/>
      <c r="D273" s="12"/>
      <c r="E273" s="13"/>
      <c r="F273" s="81"/>
      <c r="G273" s="87"/>
      <c r="H273" s="87"/>
      <c r="I273" s="102"/>
      <c r="J273" s="102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10"/>
      <c r="Z273" s="372"/>
      <c r="AA273" s="284">
        <f t="shared" si="127"/>
        <v>0</v>
      </c>
      <c r="AB273" s="164" t="b">
        <f t="shared" si="128"/>
        <v>1</v>
      </c>
      <c r="AC273" s="284">
        <f t="shared" si="124"/>
        <v>0</v>
      </c>
      <c r="AD273" s="164"/>
      <c r="AE273" s="164"/>
      <c r="AF273" s="284">
        <f t="shared" si="135"/>
        <v>0</v>
      </c>
      <c r="AG273" s="164" t="b">
        <f t="shared" si="136"/>
        <v>1</v>
      </c>
      <c r="AH273" s="164"/>
      <c r="AI273" s="164"/>
      <c r="AK273" s="33">
        <f t="shared" si="132"/>
        <v>0</v>
      </c>
      <c r="AL273" s="8" t="b">
        <f t="shared" si="129"/>
        <v>1</v>
      </c>
      <c r="AM273" s="96" t="e">
        <f>#REF!+#REF!+#REF!+#REF!+#REF!+#REF!</f>
        <v>#REF!</v>
      </c>
      <c r="AN273" s="118">
        <f t="shared" si="126"/>
        <v>0</v>
      </c>
      <c r="AO273" s="152" t="b">
        <f t="shared" si="125"/>
        <v>1</v>
      </c>
    </row>
    <row r="274" spans="1:41" s="117" customFormat="1">
      <c r="A274" s="115"/>
      <c r="B274" s="108" t="s">
        <v>22</v>
      </c>
      <c r="C274" s="630" t="s">
        <v>116</v>
      </c>
      <c r="D274" s="651"/>
      <c r="E274" s="652"/>
      <c r="F274" s="109" t="s">
        <v>152</v>
      </c>
      <c r="G274" s="116">
        <f>G275</f>
        <v>45435000</v>
      </c>
      <c r="H274" s="116">
        <f t="shared" ref="H274:P274" si="137">H275</f>
        <v>17625000</v>
      </c>
      <c r="I274" s="116">
        <f t="shared" si="137"/>
        <v>27810000</v>
      </c>
      <c r="J274" s="116">
        <f t="shared" si="137"/>
        <v>0</v>
      </c>
      <c r="K274" s="116">
        <f t="shared" si="137"/>
        <v>0</v>
      </c>
      <c r="L274" s="116">
        <f t="shared" si="137"/>
        <v>0</v>
      </c>
      <c r="M274" s="116">
        <f t="shared" si="137"/>
        <v>0</v>
      </c>
      <c r="N274" s="116">
        <f t="shared" si="137"/>
        <v>0</v>
      </c>
      <c r="O274" s="116">
        <f t="shared" si="137"/>
        <v>0</v>
      </c>
      <c r="P274" s="116">
        <f t="shared" si="137"/>
        <v>0</v>
      </c>
      <c r="Q274" s="116"/>
      <c r="R274" s="116"/>
      <c r="S274" s="116"/>
      <c r="T274" s="116"/>
      <c r="U274" s="116"/>
      <c r="V274" s="116"/>
      <c r="W274" s="116"/>
      <c r="X274" s="116"/>
      <c r="Y274" s="94"/>
      <c r="Z274" s="373"/>
      <c r="AA274" s="284">
        <f t="shared" si="127"/>
        <v>45435000</v>
      </c>
      <c r="AB274" s="164" t="b">
        <f t="shared" si="128"/>
        <v>1</v>
      </c>
      <c r="AC274" s="284">
        <f t="shared" si="124"/>
        <v>0</v>
      </c>
      <c r="AD274" s="221"/>
      <c r="AE274" s="221"/>
      <c r="AF274" s="284">
        <f t="shared" si="135"/>
        <v>45435000</v>
      </c>
      <c r="AG274" s="164" t="b">
        <f t="shared" si="136"/>
        <v>1</v>
      </c>
      <c r="AH274" s="221"/>
      <c r="AI274" s="221"/>
      <c r="AJ274" s="236"/>
      <c r="AK274" s="118">
        <f t="shared" si="132"/>
        <v>27810000</v>
      </c>
      <c r="AL274" s="110" t="b">
        <f t="shared" si="129"/>
        <v>0</v>
      </c>
      <c r="AM274" s="96" t="e">
        <f>#REF!+#REF!+#REF!+#REF!+#REF!+#REF!</f>
        <v>#REF!</v>
      </c>
      <c r="AN274" s="118">
        <f t="shared" si="126"/>
        <v>45435000</v>
      </c>
      <c r="AO274" s="152" t="b">
        <f t="shared" si="125"/>
        <v>1</v>
      </c>
    </row>
    <row r="275" spans="1:41" s="80" customFormat="1">
      <c r="A275" s="337"/>
      <c r="B275" s="338"/>
      <c r="C275" s="339"/>
      <c r="D275" s="645" t="s">
        <v>15</v>
      </c>
      <c r="E275" s="646"/>
      <c r="F275" s="81" t="s">
        <v>130</v>
      </c>
      <c r="G275" s="87">
        <f>SUM(G276:G278)</f>
        <v>45435000</v>
      </c>
      <c r="H275" s="87">
        <f t="shared" ref="H275:Y275" si="138">SUM(H276:H278)</f>
        <v>17625000</v>
      </c>
      <c r="I275" s="87">
        <f t="shared" si="138"/>
        <v>27810000</v>
      </c>
      <c r="J275" s="87">
        <f t="shared" si="138"/>
        <v>0</v>
      </c>
      <c r="K275" s="87">
        <f t="shared" si="138"/>
        <v>0</v>
      </c>
      <c r="L275" s="87">
        <f t="shared" si="138"/>
        <v>0</v>
      </c>
      <c r="M275" s="87">
        <f t="shared" si="138"/>
        <v>0</v>
      </c>
      <c r="N275" s="87">
        <f t="shared" si="138"/>
        <v>0</v>
      </c>
      <c r="O275" s="87">
        <f t="shared" si="138"/>
        <v>0</v>
      </c>
      <c r="P275" s="87">
        <f t="shared" si="138"/>
        <v>0</v>
      </c>
      <c r="Q275" s="87"/>
      <c r="R275" s="87"/>
      <c r="S275" s="87"/>
      <c r="T275" s="87"/>
      <c r="U275" s="87"/>
      <c r="V275" s="87"/>
      <c r="W275" s="87"/>
      <c r="X275" s="87"/>
      <c r="Y275" s="87">
        <f t="shared" si="138"/>
        <v>0</v>
      </c>
      <c r="Z275" s="372"/>
      <c r="AA275" s="284">
        <f t="shared" si="127"/>
        <v>45435000</v>
      </c>
      <c r="AB275" s="164" t="b">
        <f t="shared" si="128"/>
        <v>1</v>
      </c>
      <c r="AC275" s="284">
        <f t="shared" si="124"/>
        <v>0</v>
      </c>
      <c r="AD275" s="164"/>
      <c r="AE275" s="164"/>
      <c r="AF275" s="284">
        <f t="shared" si="135"/>
        <v>45435000</v>
      </c>
      <c r="AG275" s="164" t="b">
        <f t="shared" si="136"/>
        <v>1</v>
      </c>
      <c r="AH275" s="164"/>
      <c r="AI275" s="164"/>
      <c r="AK275" s="341">
        <f t="shared" si="132"/>
        <v>27810000</v>
      </c>
      <c r="AL275" s="59" t="b">
        <f t="shared" si="129"/>
        <v>0</v>
      </c>
      <c r="AM275" s="335" t="e">
        <f>#REF!+#REF!+#REF!+#REF!+#REF!+#REF!</f>
        <v>#REF!</v>
      </c>
      <c r="AN275" s="336">
        <f t="shared" si="126"/>
        <v>45435000</v>
      </c>
      <c r="AO275" s="152" t="b">
        <f t="shared" si="125"/>
        <v>1</v>
      </c>
    </row>
    <row r="276" spans="1:41" s="153" customFormat="1">
      <c r="A276" s="572"/>
      <c r="B276" s="333"/>
      <c r="C276" s="334"/>
      <c r="D276" s="334"/>
      <c r="E276" s="88" t="s">
        <v>17</v>
      </c>
      <c r="F276" s="71" t="s">
        <v>18</v>
      </c>
      <c r="G276" s="69">
        <v>40800000</v>
      </c>
      <c r="H276" s="69">
        <v>15000000</v>
      </c>
      <c r="I276" s="70">
        <f>G276-H276</f>
        <v>25800000</v>
      </c>
      <c r="J276" s="70"/>
      <c r="K276" s="70"/>
      <c r="L276" s="70"/>
      <c r="M276" s="70"/>
      <c r="N276" s="70"/>
      <c r="O276" s="70"/>
      <c r="P276" s="70"/>
      <c r="Q276" s="70"/>
      <c r="R276" s="70"/>
      <c r="S276" s="70"/>
      <c r="T276" s="70"/>
      <c r="U276" s="70"/>
      <c r="V276" s="70"/>
      <c r="W276" s="70"/>
      <c r="X276" s="70"/>
      <c r="Y276" s="71"/>
      <c r="Z276" s="374"/>
      <c r="AA276" s="284">
        <f t="shared" si="127"/>
        <v>40800000</v>
      </c>
      <c r="AB276" s="164" t="b">
        <f t="shared" si="128"/>
        <v>1</v>
      </c>
      <c r="AC276" s="284">
        <f t="shared" si="124"/>
        <v>0</v>
      </c>
      <c r="AD276" s="232"/>
      <c r="AE276" s="232"/>
      <c r="AF276" s="284">
        <f t="shared" si="135"/>
        <v>40800000</v>
      </c>
      <c r="AG276" s="164" t="b">
        <f t="shared" si="136"/>
        <v>1</v>
      </c>
      <c r="AH276" s="232"/>
      <c r="AI276" s="232"/>
      <c r="AK276" s="335">
        <f t="shared" si="132"/>
        <v>25800000</v>
      </c>
      <c r="AL276" s="72" t="b">
        <f t="shared" si="129"/>
        <v>0</v>
      </c>
      <c r="AM276" s="335" t="e">
        <f>#REF!+#REF!+#REF!+#REF!+#REF!+#REF!</f>
        <v>#REF!</v>
      </c>
      <c r="AN276" s="336">
        <f t="shared" si="126"/>
        <v>40800000</v>
      </c>
      <c r="AO276" s="152" t="b">
        <f t="shared" si="125"/>
        <v>1</v>
      </c>
    </row>
    <row r="277" spans="1:41" s="153" customFormat="1">
      <c r="A277" s="572"/>
      <c r="B277" s="333"/>
      <c r="C277" s="334"/>
      <c r="D277" s="334"/>
      <c r="E277" s="88" t="s">
        <v>31</v>
      </c>
      <c r="F277" s="71" t="s">
        <v>32</v>
      </c>
      <c r="G277" s="69">
        <v>625000</v>
      </c>
      <c r="H277" s="69">
        <v>625000</v>
      </c>
      <c r="I277" s="70"/>
      <c r="J277" s="70"/>
      <c r="K277" s="70"/>
      <c r="L277" s="70"/>
      <c r="M277" s="70"/>
      <c r="N277" s="70"/>
      <c r="O277" s="70"/>
      <c r="P277" s="70"/>
      <c r="Q277" s="70"/>
      <c r="R277" s="70"/>
      <c r="S277" s="70"/>
      <c r="T277" s="70"/>
      <c r="U277" s="70"/>
      <c r="V277" s="70"/>
      <c r="W277" s="70"/>
      <c r="X277" s="70"/>
      <c r="Y277" s="71"/>
      <c r="Z277" s="374"/>
      <c r="AA277" s="284">
        <f t="shared" si="127"/>
        <v>625000</v>
      </c>
      <c r="AB277" s="164" t="b">
        <f t="shared" si="128"/>
        <v>1</v>
      </c>
      <c r="AC277" s="284">
        <f t="shared" si="124"/>
        <v>0</v>
      </c>
      <c r="AD277" s="232"/>
      <c r="AE277" s="232"/>
      <c r="AF277" s="284">
        <f t="shared" si="135"/>
        <v>625000</v>
      </c>
      <c r="AG277" s="164" t="b">
        <f t="shared" si="136"/>
        <v>1</v>
      </c>
      <c r="AH277" s="232"/>
      <c r="AI277" s="232"/>
      <c r="AK277" s="335">
        <f t="shared" si="132"/>
        <v>0</v>
      </c>
      <c r="AL277" s="72" t="b">
        <f t="shared" si="129"/>
        <v>0</v>
      </c>
      <c r="AM277" s="335" t="e">
        <f>#REF!+#REF!+#REF!+#REF!+#REF!+#REF!</f>
        <v>#REF!</v>
      </c>
      <c r="AN277" s="336">
        <f t="shared" si="126"/>
        <v>625000</v>
      </c>
      <c r="AO277" s="152" t="b">
        <f t="shared" si="125"/>
        <v>1</v>
      </c>
    </row>
    <row r="278" spans="1:41" s="153" customFormat="1">
      <c r="A278" s="572"/>
      <c r="B278" s="333"/>
      <c r="C278" s="334"/>
      <c r="D278" s="334"/>
      <c r="E278" s="88" t="s">
        <v>59</v>
      </c>
      <c r="F278" s="71" t="s">
        <v>60</v>
      </c>
      <c r="G278" s="69">
        <v>4010000</v>
      </c>
      <c r="H278" s="69">
        <v>2000000</v>
      </c>
      <c r="I278" s="70">
        <f>G278-H278</f>
        <v>2010000</v>
      </c>
      <c r="J278" s="70"/>
      <c r="K278" s="70"/>
      <c r="L278" s="70"/>
      <c r="M278" s="70"/>
      <c r="N278" s="70"/>
      <c r="O278" s="70"/>
      <c r="P278" s="70"/>
      <c r="Q278" s="70"/>
      <c r="R278" s="70"/>
      <c r="S278" s="70"/>
      <c r="T278" s="70"/>
      <c r="U278" s="70"/>
      <c r="V278" s="70"/>
      <c r="W278" s="70"/>
      <c r="X278" s="70"/>
      <c r="Y278" s="71"/>
      <c r="Z278" s="374"/>
      <c r="AA278" s="284">
        <f t="shared" si="127"/>
        <v>4010000</v>
      </c>
      <c r="AB278" s="164" t="b">
        <f t="shared" si="128"/>
        <v>1</v>
      </c>
      <c r="AC278" s="284">
        <f t="shared" si="124"/>
        <v>0</v>
      </c>
      <c r="AD278" s="232"/>
      <c r="AE278" s="232"/>
      <c r="AF278" s="284">
        <f t="shared" si="135"/>
        <v>4010000</v>
      </c>
      <c r="AG278" s="164" t="b">
        <f t="shared" si="136"/>
        <v>1</v>
      </c>
      <c r="AH278" s="232"/>
      <c r="AI278" s="232"/>
      <c r="AK278" s="335">
        <f t="shared" si="132"/>
        <v>2010000</v>
      </c>
      <c r="AL278" s="72" t="b">
        <f t="shared" si="129"/>
        <v>0</v>
      </c>
      <c r="AM278" s="335" t="e">
        <f>#REF!+#REF!+#REF!+#REF!+#REF!+#REF!</f>
        <v>#REF!</v>
      </c>
      <c r="AN278" s="336">
        <f t="shared" si="126"/>
        <v>4010000</v>
      </c>
      <c r="AO278" s="152" t="b">
        <f t="shared" si="125"/>
        <v>1</v>
      </c>
    </row>
    <row r="279" spans="1:41">
      <c r="A279" s="28"/>
      <c r="B279" s="11"/>
      <c r="C279" s="12"/>
      <c r="D279" s="12"/>
      <c r="E279" s="13"/>
      <c r="F279" s="81"/>
      <c r="G279" s="87"/>
      <c r="H279" s="87"/>
      <c r="I279" s="102"/>
      <c r="J279" s="102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10"/>
      <c r="Z279" s="372"/>
      <c r="AA279" s="284">
        <f t="shared" si="127"/>
        <v>0</v>
      </c>
      <c r="AB279" s="164" t="b">
        <f t="shared" si="128"/>
        <v>1</v>
      </c>
      <c r="AC279" s="284">
        <f t="shared" si="124"/>
        <v>0</v>
      </c>
      <c r="AD279" s="164"/>
      <c r="AE279" s="164"/>
      <c r="AF279" s="284">
        <f t="shared" si="135"/>
        <v>0</v>
      </c>
      <c r="AG279" s="164" t="b">
        <f t="shared" si="136"/>
        <v>1</v>
      </c>
      <c r="AH279" s="164"/>
      <c r="AI279" s="164"/>
      <c r="AK279" s="33">
        <f t="shared" si="132"/>
        <v>0</v>
      </c>
      <c r="AL279" s="8" t="b">
        <f t="shared" si="129"/>
        <v>1</v>
      </c>
      <c r="AM279" s="96" t="e">
        <f>#REF!+#REF!+#REF!+#REF!+#REF!+#REF!</f>
        <v>#REF!</v>
      </c>
      <c r="AN279" s="118">
        <f t="shared" si="126"/>
        <v>0</v>
      </c>
      <c r="AO279" s="152" t="b">
        <f t="shared" si="125"/>
        <v>1</v>
      </c>
    </row>
    <row r="280" spans="1:41" s="16" customFormat="1">
      <c r="A280" s="26">
        <v>3</v>
      </c>
      <c r="B280" s="653" t="s">
        <v>120</v>
      </c>
      <c r="C280" s="654"/>
      <c r="D280" s="654"/>
      <c r="E280" s="655"/>
      <c r="F280" s="30"/>
      <c r="G280" s="17">
        <f>G281+G285+G290</f>
        <v>115750000</v>
      </c>
      <c r="H280" s="17">
        <f t="shared" ref="H280:P280" si="139">H281+H285+H290</f>
        <v>0</v>
      </c>
      <c r="I280" s="17">
        <f t="shared" si="139"/>
        <v>0</v>
      </c>
      <c r="J280" s="17">
        <f t="shared" si="139"/>
        <v>115750000</v>
      </c>
      <c r="K280" s="17">
        <f t="shared" si="139"/>
        <v>0</v>
      </c>
      <c r="L280" s="17">
        <f t="shared" si="139"/>
        <v>0</v>
      </c>
      <c r="M280" s="17">
        <f t="shared" si="139"/>
        <v>0</v>
      </c>
      <c r="N280" s="17">
        <f t="shared" si="139"/>
        <v>0</v>
      </c>
      <c r="O280" s="17">
        <f t="shared" si="139"/>
        <v>0</v>
      </c>
      <c r="P280" s="17">
        <f t="shared" si="139"/>
        <v>0</v>
      </c>
      <c r="Q280" s="17"/>
      <c r="R280" s="17"/>
      <c r="S280" s="17"/>
      <c r="T280" s="17"/>
      <c r="U280" s="17"/>
      <c r="V280" s="17"/>
      <c r="W280" s="17"/>
      <c r="X280" s="17"/>
      <c r="Y280" s="15"/>
      <c r="Z280" s="373"/>
      <c r="AA280" s="284">
        <f t="shared" si="127"/>
        <v>115750000</v>
      </c>
      <c r="AB280" s="164" t="b">
        <f t="shared" si="128"/>
        <v>1</v>
      </c>
      <c r="AC280" s="284">
        <f t="shared" si="124"/>
        <v>0</v>
      </c>
      <c r="AD280" s="221"/>
      <c r="AE280" s="221"/>
      <c r="AF280" s="284">
        <f t="shared" si="135"/>
        <v>115750000</v>
      </c>
      <c r="AG280" s="164" t="b">
        <f t="shared" si="136"/>
        <v>1</v>
      </c>
      <c r="AH280" s="221"/>
      <c r="AI280" s="221"/>
      <c r="AJ280" s="25"/>
      <c r="AK280" s="106">
        <f t="shared" si="132"/>
        <v>115750000</v>
      </c>
      <c r="AL280" s="16" t="b">
        <f t="shared" si="129"/>
        <v>1</v>
      </c>
      <c r="AM280" s="96" t="e">
        <f>#REF!+#REF!+#REF!+#REF!+#REF!+#REF!</f>
        <v>#REF!</v>
      </c>
      <c r="AN280" s="118">
        <f t="shared" si="126"/>
        <v>115750000</v>
      </c>
      <c r="AO280" s="152" t="b">
        <f t="shared" si="125"/>
        <v>1</v>
      </c>
    </row>
    <row r="281" spans="1:41" s="446" customFormat="1">
      <c r="A281" s="119"/>
      <c r="B281" s="521" t="s">
        <v>22</v>
      </c>
      <c r="C281" s="630" t="s">
        <v>337</v>
      </c>
      <c r="D281" s="630"/>
      <c r="E281" s="631"/>
      <c r="F281" s="522" t="s">
        <v>369</v>
      </c>
      <c r="G281" s="116">
        <f>G282</f>
        <v>10000000</v>
      </c>
      <c r="H281" s="116">
        <f t="shared" ref="H281:P282" si="140">H282</f>
        <v>0</v>
      </c>
      <c r="I281" s="116">
        <f t="shared" si="140"/>
        <v>0</v>
      </c>
      <c r="J281" s="116">
        <f t="shared" si="140"/>
        <v>10000000</v>
      </c>
      <c r="K281" s="116">
        <f t="shared" si="140"/>
        <v>0</v>
      </c>
      <c r="L281" s="116">
        <f t="shared" si="140"/>
        <v>0</v>
      </c>
      <c r="M281" s="116">
        <f t="shared" si="140"/>
        <v>0</v>
      </c>
      <c r="N281" s="116">
        <f t="shared" si="140"/>
        <v>0</v>
      </c>
      <c r="O281" s="116">
        <f t="shared" si="140"/>
        <v>0</v>
      </c>
      <c r="P281" s="116">
        <f t="shared" si="140"/>
        <v>0</v>
      </c>
      <c r="Q281" s="116"/>
      <c r="R281" s="116"/>
      <c r="S281" s="116"/>
      <c r="T281" s="116"/>
      <c r="U281" s="116"/>
      <c r="V281" s="116"/>
      <c r="W281" s="116"/>
      <c r="X281" s="116"/>
      <c r="Y281" s="94"/>
      <c r="Z281" s="442"/>
      <c r="AA281" s="443"/>
      <c r="AB281" s="444"/>
      <c r="AC281" s="443"/>
      <c r="AD281" s="445"/>
      <c r="AE281" s="445"/>
      <c r="AF281" s="284">
        <f t="shared" si="135"/>
        <v>10000000</v>
      </c>
      <c r="AG281" s="164" t="b">
        <f t="shared" si="136"/>
        <v>1</v>
      </c>
      <c r="AH281" s="445"/>
      <c r="AI281" s="445"/>
      <c r="AK281" s="447"/>
      <c r="AM281" s="448"/>
      <c r="AN281" s="447"/>
      <c r="AO281" s="449"/>
    </row>
    <row r="282" spans="1:41" s="446" customFormat="1">
      <c r="A282" s="435"/>
      <c r="B282" s="436"/>
      <c r="C282" s="645" t="s">
        <v>15</v>
      </c>
      <c r="D282" s="645"/>
      <c r="E282" s="645"/>
      <c r="F282" s="81" t="s">
        <v>130</v>
      </c>
      <c r="G282" s="440">
        <f>G283</f>
        <v>10000000</v>
      </c>
      <c r="H282" s="440">
        <f t="shared" si="140"/>
        <v>0</v>
      </c>
      <c r="I282" s="440">
        <f t="shared" si="140"/>
        <v>0</v>
      </c>
      <c r="J282" s="440">
        <f t="shared" si="140"/>
        <v>10000000</v>
      </c>
      <c r="K282" s="440">
        <f t="shared" si="140"/>
        <v>0</v>
      </c>
      <c r="L282" s="440">
        <f t="shared" si="140"/>
        <v>0</v>
      </c>
      <c r="M282" s="440">
        <f t="shared" si="140"/>
        <v>0</v>
      </c>
      <c r="N282" s="440">
        <f t="shared" si="140"/>
        <v>0</v>
      </c>
      <c r="O282" s="440">
        <f t="shared" si="140"/>
        <v>0</v>
      </c>
      <c r="P282" s="440">
        <f t="shared" si="140"/>
        <v>0</v>
      </c>
      <c r="Q282" s="440"/>
      <c r="R282" s="440"/>
      <c r="S282" s="440"/>
      <c r="T282" s="440"/>
      <c r="U282" s="440"/>
      <c r="V282" s="440"/>
      <c r="W282" s="440"/>
      <c r="X282" s="440"/>
      <c r="Y282" s="441"/>
      <c r="Z282" s="442"/>
      <c r="AA282" s="443"/>
      <c r="AB282" s="444"/>
      <c r="AC282" s="443"/>
      <c r="AD282" s="445"/>
      <c r="AE282" s="445"/>
      <c r="AF282" s="284">
        <f t="shared" si="135"/>
        <v>10000000</v>
      </c>
      <c r="AG282" s="164" t="b">
        <f t="shared" si="136"/>
        <v>1</v>
      </c>
      <c r="AH282" s="445"/>
      <c r="AI282" s="445"/>
      <c r="AK282" s="447"/>
      <c r="AM282" s="448"/>
      <c r="AN282" s="447"/>
      <c r="AO282" s="449"/>
    </row>
    <row r="283" spans="1:41" s="446" customFormat="1">
      <c r="A283" s="435"/>
      <c r="B283" s="436"/>
      <c r="C283" s="437"/>
      <c r="D283" s="437"/>
      <c r="E283" s="88" t="s">
        <v>335</v>
      </c>
      <c r="F283" s="71" t="s">
        <v>336</v>
      </c>
      <c r="G283" s="69">
        <v>10000000</v>
      </c>
      <c r="H283" s="440"/>
      <c r="I283" s="440"/>
      <c r="J283" s="440">
        <f>G283</f>
        <v>10000000</v>
      </c>
      <c r="K283" s="440"/>
      <c r="L283" s="440"/>
      <c r="M283" s="440"/>
      <c r="N283" s="440"/>
      <c r="O283" s="440"/>
      <c r="P283" s="440"/>
      <c r="Q283" s="440"/>
      <c r="R283" s="440"/>
      <c r="S283" s="440"/>
      <c r="T283" s="440"/>
      <c r="U283" s="440"/>
      <c r="V283" s="440"/>
      <c r="W283" s="440"/>
      <c r="X283" s="440"/>
      <c r="Y283" s="441"/>
      <c r="Z283" s="442"/>
      <c r="AA283" s="443"/>
      <c r="AB283" s="444"/>
      <c r="AC283" s="443"/>
      <c r="AD283" s="445"/>
      <c r="AE283" s="445"/>
      <c r="AF283" s="284">
        <f t="shared" si="135"/>
        <v>10000000</v>
      </c>
      <c r="AG283" s="164" t="b">
        <f t="shared" si="136"/>
        <v>1</v>
      </c>
      <c r="AH283" s="445"/>
      <c r="AI283" s="445"/>
      <c r="AK283" s="447"/>
      <c r="AM283" s="448"/>
      <c r="AN283" s="447"/>
      <c r="AO283" s="449"/>
    </row>
    <row r="284" spans="1:41" s="446" customFormat="1">
      <c r="A284" s="435"/>
      <c r="B284" s="436"/>
      <c r="C284" s="437"/>
      <c r="D284" s="437"/>
      <c r="E284" s="438"/>
      <c r="F284" s="439"/>
      <c r="G284" s="440"/>
      <c r="H284" s="440"/>
      <c r="I284" s="440"/>
      <c r="J284" s="440"/>
      <c r="K284" s="440"/>
      <c r="L284" s="440"/>
      <c r="M284" s="440"/>
      <c r="N284" s="440"/>
      <c r="O284" s="440"/>
      <c r="P284" s="440"/>
      <c r="Q284" s="440"/>
      <c r="R284" s="440"/>
      <c r="S284" s="440"/>
      <c r="T284" s="440"/>
      <c r="U284" s="440"/>
      <c r="V284" s="440"/>
      <c r="W284" s="440"/>
      <c r="X284" s="440"/>
      <c r="Y284" s="441"/>
      <c r="Z284" s="442"/>
      <c r="AA284" s="443"/>
      <c r="AB284" s="444"/>
      <c r="AC284" s="443"/>
      <c r="AD284" s="445"/>
      <c r="AE284" s="445"/>
      <c r="AF284" s="284">
        <f t="shared" si="135"/>
        <v>0</v>
      </c>
      <c r="AG284" s="164" t="b">
        <f t="shared" si="136"/>
        <v>1</v>
      </c>
      <c r="AH284" s="445"/>
      <c r="AI284" s="445"/>
      <c r="AK284" s="447"/>
      <c r="AM284" s="448"/>
      <c r="AN284" s="447"/>
      <c r="AO284" s="449"/>
    </row>
    <row r="285" spans="1:41" s="117" customFormat="1">
      <c r="A285" s="115"/>
      <c r="B285" s="108" t="s">
        <v>22</v>
      </c>
      <c r="C285" s="630" t="s">
        <v>117</v>
      </c>
      <c r="D285" s="651"/>
      <c r="E285" s="652"/>
      <c r="F285" s="109" t="s">
        <v>156</v>
      </c>
      <c r="G285" s="116">
        <f t="shared" ref="G285:P285" si="141">G286</f>
        <v>60750000</v>
      </c>
      <c r="H285" s="116">
        <f t="shared" si="141"/>
        <v>0</v>
      </c>
      <c r="I285" s="116">
        <f t="shared" si="141"/>
        <v>0</v>
      </c>
      <c r="J285" s="116">
        <f t="shared" si="141"/>
        <v>60750000</v>
      </c>
      <c r="K285" s="116">
        <f t="shared" si="141"/>
        <v>0</v>
      </c>
      <c r="L285" s="116">
        <f t="shared" si="141"/>
        <v>0</v>
      </c>
      <c r="M285" s="116">
        <f t="shared" si="141"/>
        <v>0</v>
      </c>
      <c r="N285" s="116">
        <f t="shared" si="141"/>
        <v>0</v>
      </c>
      <c r="O285" s="116">
        <f t="shared" si="141"/>
        <v>0</v>
      </c>
      <c r="P285" s="116">
        <f t="shared" si="141"/>
        <v>0</v>
      </c>
      <c r="Q285" s="116"/>
      <c r="R285" s="116"/>
      <c r="S285" s="116"/>
      <c r="T285" s="116"/>
      <c r="U285" s="116"/>
      <c r="V285" s="116"/>
      <c r="W285" s="116"/>
      <c r="X285" s="116"/>
      <c r="Y285" s="94"/>
      <c r="Z285" s="373"/>
      <c r="AA285" s="284">
        <f>H285+I285+J285+K285+L285+M285+N285+O285+P285</f>
        <v>60750000</v>
      </c>
      <c r="AB285" s="164" t="b">
        <f>AA285=G285</f>
        <v>1</v>
      </c>
      <c r="AC285" s="284">
        <f>G285-AA285</f>
        <v>0</v>
      </c>
      <c r="AD285" s="221"/>
      <c r="AE285" s="221"/>
      <c r="AF285" s="284">
        <f t="shared" si="135"/>
        <v>60750000</v>
      </c>
      <c r="AG285" s="164" t="b">
        <f t="shared" si="136"/>
        <v>1</v>
      </c>
      <c r="AH285" s="221"/>
      <c r="AI285" s="221"/>
      <c r="AJ285" s="236"/>
      <c r="AK285" s="118">
        <f>SUM(I285:M285)</f>
        <v>60750000</v>
      </c>
      <c r="AL285" s="110" t="b">
        <f>G285=AK285</f>
        <v>1</v>
      </c>
      <c r="AM285" s="96" t="e">
        <f>#REF!+#REF!+#REF!+#REF!+#REF!+#REF!</f>
        <v>#REF!</v>
      </c>
      <c r="AN285" s="118">
        <f>H285+I285+J285+K285+L285+M285</f>
        <v>60750000</v>
      </c>
      <c r="AO285" s="152" t="b">
        <f>G285=AN285</f>
        <v>1</v>
      </c>
    </row>
    <row r="286" spans="1:41" s="80" customFormat="1">
      <c r="A286" s="337"/>
      <c r="B286" s="338"/>
      <c r="C286" s="339"/>
      <c r="D286" s="665" t="s">
        <v>15</v>
      </c>
      <c r="E286" s="666"/>
      <c r="F286" s="81" t="s">
        <v>130</v>
      </c>
      <c r="G286" s="87">
        <f>SUM(G287:G288)</f>
        <v>60750000</v>
      </c>
      <c r="H286" s="87">
        <f t="shared" ref="H286:P286" si="142">SUM(H287:H288)</f>
        <v>0</v>
      </c>
      <c r="I286" s="87">
        <f t="shared" si="142"/>
        <v>0</v>
      </c>
      <c r="J286" s="87">
        <f t="shared" si="142"/>
        <v>60750000</v>
      </c>
      <c r="K286" s="87">
        <f t="shared" si="142"/>
        <v>0</v>
      </c>
      <c r="L286" s="87">
        <f t="shared" si="142"/>
        <v>0</v>
      </c>
      <c r="M286" s="87">
        <f t="shared" si="142"/>
        <v>0</v>
      </c>
      <c r="N286" s="87">
        <f t="shared" si="142"/>
        <v>0</v>
      </c>
      <c r="O286" s="87">
        <f t="shared" si="142"/>
        <v>0</v>
      </c>
      <c r="P286" s="87">
        <f t="shared" si="142"/>
        <v>0</v>
      </c>
      <c r="Q286" s="87"/>
      <c r="R286" s="87"/>
      <c r="S286" s="87"/>
      <c r="T286" s="87"/>
      <c r="U286" s="87"/>
      <c r="V286" s="87"/>
      <c r="W286" s="87"/>
      <c r="X286" s="87"/>
      <c r="Y286" s="81"/>
      <c r="Z286" s="372"/>
      <c r="AA286" s="284">
        <f>H286+I286+J286+K286+L286+M286+N286+O286+P286</f>
        <v>60750000</v>
      </c>
      <c r="AB286" s="164" t="b">
        <f>AA286=G286</f>
        <v>1</v>
      </c>
      <c r="AC286" s="284">
        <f>G286-AA286</f>
        <v>0</v>
      </c>
      <c r="AD286" s="164"/>
      <c r="AE286" s="164"/>
      <c r="AF286" s="284">
        <f t="shared" si="135"/>
        <v>60750000</v>
      </c>
      <c r="AG286" s="164" t="b">
        <f t="shared" si="136"/>
        <v>1</v>
      </c>
      <c r="AH286" s="164"/>
      <c r="AI286" s="164"/>
      <c r="AK286" s="341">
        <f>SUM(I286:M286)</f>
        <v>60750000</v>
      </c>
      <c r="AL286" s="59" t="b">
        <f>G286=AK286</f>
        <v>1</v>
      </c>
      <c r="AM286" s="335" t="e">
        <f>#REF!+#REF!+#REF!+#REF!+#REF!+#REF!</f>
        <v>#REF!</v>
      </c>
      <c r="AN286" s="336">
        <f>H286+I286+J286+K286+L286+M286</f>
        <v>60750000</v>
      </c>
      <c r="AO286" s="152" t="b">
        <f>G286=AN286</f>
        <v>1</v>
      </c>
    </row>
    <row r="287" spans="1:41" s="153" customFormat="1">
      <c r="A287" s="572"/>
      <c r="B287" s="333"/>
      <c r="C287" s="334"/>
      <c r="D287" s="232"/>
      <c r="E287" s="153" t="s">
        <v>118</v>
      </c>
      <c r="F287" s="451" t="s">
        <v>119</v>
      </c>
      <c r="G287" s="450">
        <v>31150000</v>
      </c>
      <c r="H287" s="69"/>
      <c r="I287" s="70"/>
      <c r="J287" s="70">
        <f>G287</f>
        <v>31150000</v>
      </c>
      <c r="K287" s="70"/>
      <c r="L287" s="70"/>
      <c r="M287" s="70"/>
      <c r="N287" s="70"/>
      <c r="O287" s="70"/>
      <c r="P287" s="70"/>
      <c r="Q287" s="70"/>
      <c r="R287" s="70"/>
      <c r="S287" s="70"/>
      <c r="T287" s="70"/>
      <c r="U287" s="70"/>
      <c r="V287" s="70"/>
      <c r="W287" s="70"/>
      <c r="X287" s="70"/>
      <c r="Y287" s="71"/>
      <c r="Z287" s="374"/>
      <c r="AA287" s="284">
        <f>H287+I287+J287+K287+L287+M287+N287+O287+P287</f>
        <v>31150000</v>
      </c>
      <c r="AB287" s="164" t="b">
        <f>AA287=G283</f>
        <v>0</v>
      </c>
      <c r="AC287" s="284">
        <f>G283-AA287</f>
        <v>-21150000</v>
      </c>
      <c r="AD287" s="232"/>
      <c r="AE287" s="232"/>
      <c r="AF287" s="284">
        <f t="shared" si="135"/>
        <v>31150000</v>
      </c>
      <c r="AG287" s="164" t="b">
        <f t="shared" si="136"/>
        <v>1</v>
      </c>
      <c r="AH287" s="232"/>
      <c r="AI287" s="232"/>
      <c r="AK287" s="335">
        <f>SUM(I287:M287)</f>
        <v>31150000</v>
      </c>
      <c r="AL287" s="72" t="b">
        <f>G283=AK287</f>
        <v>0</v>
      </c>
      <c r="AM287" s="335" t="e">
        <f>#REF!+#REF!+#REF!+#REF!+#REF!+#REF!</f>
        <v>#REF!</v>
      </c>
      <c r="AN287" s="336">
        <f>H287+I287+J287+K287+L287+M287</f>
        <v>31150000</v>
      </c>
      <c r="AO287" s="152" t="b">
        <f>G283=AN287</f>
        <v>0</v>
      </c>
    </row>
    <row r="288" spans="1:41" s="153" customFormat="1">
      <c r="A288" s="572"/>
      <c r="B288" s="333"/>
      <c r="C288" s="334"/>
      <c r="D288" s="232"/>
      <c r="E288" s="153" t="s">
        <v>338</v>
      </c>
      <c r="F288" s="452" t="s">
        <v>339</v>
      </c>
      <c r="G288" s="453">
        <v>29600000</v>
      </c>
      <c r="H288" s="69"/>
      <c r="I288" s="70"/>
      <c r="J288" s="70">
        <f>G288</f>
        <v>29600000</v>
      </c>
      <c r="K288" s="70"/>
      <c r="L288" s="70"/>
      <c r="M288" s="70"/>
      <c r="N288" s="70"/>
      <c r="O288" s="70"/>
      <c r="P288" s="70"/>
      <c r="Q288" s="70"/>
      <c r="R288" s="70"/>
      <c r="S288" s="70"/>
      <c r="T288" s="70"/>
      <c r="U288" s="70"/>
      <c r="V288" s="70"/>
      <c r="W288" s="70"/>
      <c r="X288" s="70"/>
      <c r="Y288" s="71"/>
      <c r="Z288" s="374"/>
      <c r="AA288" s="284"/>
      <c r="AB288" s="164"/>
      <c r="AC288" s="284"/>
      <c r="AD288" s="232"/>
      <c r="AE288" s="232"/>
      <c r="AF288" s="284">
        <f t="shared" si="135"/>
        <v>29600000</v>
      </c>
      <c r="AG288" s="164" t="b">
        <f t="shared" si="136"/>
        <v>1</v>
      </c>
      <c r="AH288" s="232"/>
      <c r="AI288" s="232"/>
      <c r="AK288" s="335"/>
      <c r="AL288" s="72"/>
      <c r="AM288" s="335"/>
      <c r="AN288" s="336"/>
      <c r="AO288" s="152"/>
    </row>
    <row r="289" spans="1:41" s="153" customFormat="1">
      <c r="A289" s="572"/>
      <c r="B289" s="333"/>
      <c r="C289" s="334"/>
      <c r="D289" s="334"/>
      <c r="E289" s="88"/>
      <c r="F289" s="71"/>
      <c r="G289" s="69"/>
      <c r="H289" s="69"/>
      <c r="I289" s="70"/>
      <c r="J289" s="70"/>
      <c r="K289" s="70"/>
      <c r="L289" s="70"/>
      <c r="M289" s="70"/>
      <c r="N289" s="70"/>
      <c r="O289" s="70"/>
      <c r="P289" s="70"/>
      <c r="Q289" s="70"/>
      <c r="R289" s="70"/>
      <c r="S289" s="70"/>
      <c r="T289" s="70"/>
      <c r="U289" s="70"/>
      <c r="V289" s="70"/>
      <c r="W289" s="70"/>
      <c r="X289" s="70"/>
      <c r="Y289" s="71"/>
      <c r="Z289" s="374"/>
      <c r="AA289" s="284"/>
      <c r="AB289" s="164"/>
      <c r="AC289" s="284"/>
      <c r="AD289" s="232"/>
      <c r="AE289" s="232"/>
      <c r="AF289" s="284">
        <f t="shared" si="135"/>
        <v>0</v>
      </c>
      <c r="AG289" s="164" t="b">
        <f t="shared" si="136"/>
        <v>1</v>
      </c>
      <c r="AH289" s="232"/>
      <c r="AI289" s="232"/>
      <c r="AK289" s="335"/>
      <c r="AL289" s="72"/>
      <c r="AM289" s="335"/>
      <c r="AN289" s="336"/>
      <c r="AO289" s="152"/>
    </row>
    <row r="290" spans="1:41" s="117" customFormat="1">
      <c r="A290" s="115"/>
      <c r="B290" s="108" t="s">
        <v>22</v>
      </c>
      <c r="C290" s="630" t="s">
        <v>121</v>
      </c>
      <c r="D290" s="651"/>
      <c r="E290" s="652"/>
      <c r="F290" s="109" t="s">
        <v>157</v>
      </c>
      <c r="G290" s="116">
        <f>G291</f>
        <v>45000000</v>
      </c>
      <c r="H290" s="116">
        <f t="shared" ref="H290:P291" si="143">H291</f>
        <v>0</v>
      </c>
      <c r="I290" s="116">
        <f t="shared" si="143"/>
        <v>0</v>
      </c>
      <c r="J290" s="116">
        <f t="shared" si="143"/>
        <v>45000000</v>
      </c>
      <c r="K290" s="116">
        <f t="shared" si="143"/>
        <v>0</v>
      </c>
      <c r="L290" s="116">
        <f t="shared" si="143"/>
        <v>0</v>
      </c>
      <c r="M290" s="116">
        <f t="shared" si="143"/>
        <v>0</v>
      </c>
      <c r="N290" s="116">
        <f t="shared" si="143"/>
        <v>0</v>
      </c>
      <c r="O290" s="116">
        <f t="shared" si="143"/>
        <v>0</v>
      </c>
      <c r="P290" s="116">
        <f t="shared" si="143"/>
        <v>0</v>
      </c>
      <c r="Q290" s="116"/>
      <c r="R290" s="116"/>
      <c r="S290" s="116"/>
      <c r="T290" s="116"/>
      <c r="U290" s="116"/>
      <c r="V290" s="116"/>
      <c r="W290" s="116"/>
      <c r="X290" s="116"/>
      <c r="Y290" s="94"/>
      <c r="Z290" s="373"/>
      <c r="AA290" s="284">
        <f>H290+I290+J290+K290+L290+M290+N290+O290+P290</f>
        <v>45000000</v>
      </c>
      <c r="AB290" s="164" t="b">
        <f>AA290=G290</f>
        <v>1</v>
      </c>
      <c r="AC290" s="284">
        <f>G290-AA290</f>
        <v>0</v>
      </c>
      <c r="AD290" s="221"/>
      <c r="AE290" s="221"/>
      <c r="AF290" s="284">
        <f t="shared" si="135"/>
        <v>45000000</v>
      </c>
      <c r="AG290" s="164" t="b">
        <f t="shared" si="136"/>
        <v>1</v>
      </c>
      <c r="AH290" s="221"/>
      <c r="AI290" s="221"/>
      <c r="AJ290" s="236"/>
      <c r="AK290" s="118">
        <f>SUM(I290:M290)</f>
        <v>45000000</v>
      </c>
      <c r="AL290" s="110" t="b">
        <f>G290=AK290</f>
        <v>1</v>
      </c>
      <c r="AM290" s="96" t="e">
        <f>#REF!+#REF!+#REF!+#REF!+#REF!+#REF!</f>
        <v>#REF!</v>
      </c>
      <c r="AN290" s="118">
        <f>H290+I290+J290+K290+L290+M290</f>
        <v>45000000</v>
      </c>
      <c r="AO290" s="152" t="b">
        <f>G290=AN290</f>
        <v>1</v>
      </c>
    </row>
    <row r="291" spans="1:41" s="80" customFormat="1">
      <c r="A291" s="337"/>
      <c r="B291" s="338"/>
      <c r="C291" s="339"/>
      <c r="D291" s="645" t="s">
        <v>15</v>
      </c>
      <c r="E291" s="646"/>
      <c r="F291" s="81" t="s">
        <v>130</v>
      </c>
      <c r="G291" s="87">
        <f>G292</f>
        <v>45000000</v>
      </c>
      <c r="H291" s="87">
        <f t="shared" si="143"/>
        <v>0</v>
      </c>
      <c r="I291" s="87">
        <f t="shared" si="143"/>
        <v>0</v>
      </c>
      <c r="J291" s="87">
        <f t="shared" si="143"/>
        <v>45000000</v>
      </c>
      <c r="K291" s="87">
        <f t="shared" si="143"/>
        <v>0</v>
      </c>
      <c r="L291" s="87">
        <f t="shared" si="143"/>
        <v>0</v>
      </c>
      <c r="M291" s="87">
        <f t="shared" si="143"/>
        <v>0</v>
      </c>
      <c r="N291" s="87">
        <f t="shared" si="143"/>
        <v>0</v>
      </c>
      <c r="O291" s="87">
        <f t="shared" si="143"/>
        <v>0</v>
      </c>
      <c r="P291" s="87">
        <f t="shared" si="143"/>
        <v>0</v>
      </c>
      <c r="Q291" s="87"/>
      <c r="R291" s="87"/>
      <c r="S291" s="87"/>
      <c r="T291" s="87"/>
      <c r="U291" s="87"/>
      <c r="V291" s="87"/>
      <c r="W291" s="87"/>
      <c r="X291" s="87"/>
      <c r="Y291" s="87">
        <f t="shared" ref="Y291" si="144">Y292</f>
        <v>0</v>
      </c>
      <c r="Z291" s="372"/>
      <c r="AA291" s="284">
        <f>H291+I291+J291+K291+L291+M291+N291+O291+P291</f>
        <v>45000000</v>
      </c>
      <c r="AB291" s="164" t="b">
        <f>AA291=G291</f>
        <v>1</v>
      </c>
      <c r="AC291" s="284">
        <f>G291-AA291</f>
        <v>0</v>
      </c>
      <c r="AD291" s="164"/>
      <c r="AE291" s="164"/>
      <c r="AF291" s="284">
        <f t="shared" si="135"/>
        <v>45000000</v>
      </c>
      <c r="AG291" s="164" t="b">
        <f t="shared" si="136"/>
        <v>1</v>
      </c>
      <c r="AH291" s="164"/>
      <c r="AI291" s="164"/>
      <c r="AK291" s="341">
        <f>SUM(I291:M291)</f>
        <v>45000000</v>
      </c>
      <c r="AL291" s="59" t="b">
        <f>G291=AK291</f>
        <v>1</v>
      </c>
      <c r="AM291" s="335" t="e">
        <f>#REF!+#REF!+#REF!+#REF!+#REF!+#REF!</f>
        <v>#REF!</v>
      </c>
      <c r="AN291" s="336">
        <f>H291+I291+J291+K291+L291+M291</f>
        <v>45000000</v>
      </c>
      <c r="AO291" s="152" t="b">
        <f>G291=AN291</f>
        <v>1</v>
      </c>
    </row>
    <row r="292" spans="1:41" s="153" customFormat="1">
      <c r="A292" s="572"/>
      <c r="B292" s="333"/>
      <c r="C292" s="334"/>
      <c r="D292" s="334"/>
      <c r="E292" s="88" t="s">
        <v>340</v>
      </c>
      <c r="F292" s="71" t="s">
        <v>341</v>
      </c>
      <c r="G292" s="69">
        <v>45000000</v>
      </c>
      <c r="H292" s="69"/>
      <c r="I292" s="70"/>
      <c r="J292" s="70">
        <v>45000000</v>
      </c>
      <c r="K292" s="70"/>
      <c r="L292" s="70"/>
      <c r="M292" s="70"/>
      <c r="N292" s="70"/>
      <c r="O292" s="70"/>
      <c r="P292" s="70"/>
      <c r="Q292" s="70"/>
      <c r="R292" s="70"/>
      <c r="S292" s="70"/>
      <c r="T292" s="70"/>
      <c r="U292" s="70"/>
      <c r="V292" s="70"/>
      <c r="W292" s="70"/>
      <c r="X292" s="70"/>
      <c r="Y292" s="71"/>
      <c r="Z292" s="374"/>
      <c r="AA292" s="284">
        <f>H292+I292+J292+K292+L292+M292+N292+O292+P292</f>
        <v>45000000</v>
      </c>
      <c r="AB292" s="164" t="b">
        <f>AA292=G292</f>
        <v>1</v>
      </c>
      <c r="AC292" s="284">
        <f>G292-AA292</f>
        <v>0</v>
      </c>
      <c r="AD292" s="232"/>
      <c r="AE292" s="232"/>
      <c r="AF292" s="284">
        <f t="shared" si="135"/>
        <v>45000000</v>
      </c>
      <c r="AG292" s="164" t="b">
        <f t="shared" si="136"/>
        <v>1</v>
      </c>
      <c r="AH292" s="232"/>
      <c r="AI292" s="232"/>
      <c r="AK292" s="335">
        <f>SUM(I292:M292)</f>
        <v>45000000</v>
      </c>
      <c r="AL292" s="72" t="b">
        <f>G292=AK292</f>
        <v>1</v>
      </c>
      <c r="AM292" s="335" t="e">
        <f>#REF!+#REF!+#REF!+#REF!+#REF!+#REF!</f>
        <v>#REF!</v>
      </c>
      <c r="AN292" s="336">
        <f>H292+I292+J292+K292+L292+M292</f>
        <v>45000000</v>
      </c>
      <c r="AO292" s="152" t="b">
        <f>G292=AN292</f>
        <v>1</v>
      </c>
    </row>
    <row r="293" spans="1:41">
      <c r="A293" s="28"/>
      <c r="B293" s="11"/>
      <c r="C293" s="12"/>
      <c r="D293" s="12"/>
      <c r="E293" s="13"/>
      <c r="F293" s="81"/>
      <c r="G293" s="87"/>
      <c r="H293" s="87"/>
      <c r="I293" s="102"/>
      <c r="J293" s="102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10"/>
      <c r="Z293" s="372"/>
      <c r="AA293" s="284">
        <f>H293+I293+J293+K293+L293+M293+N293+O293+P293</f>
        <v>0</v>
      </c>
      <c r="AB293" s="164" t="b">
        <f>AA293=G293</f>
        <v>1</v>
      </c>
      <c r="AC293" s="284">
        <f>G293-AA293</f>
        <v>0</v>
      </c>
      <c r="AD293" s="164"/>
      <c r="AE293" s="164"/>
      <c r="AF293" s="284">
        <f t="shared" si="135"/>
        <v>0</v>
      </c>
      <c r="AG293" s="164" t="b">
        <f t="shared" si="136"/>
        <v>1</v>
      </c>
      <c r="AH293" s="164"/>
      <c r="AI293" s="164"/>
      <c r="AK293" s="33">
        <f>SUM(I293:M293)</f>
        <v>0</v>
      </c>
      <c r="AL293" s="8" t="b">
        <f>G293=AK293</f>
        <v>1</v>
      </c>
      <c r="AM293" s="96" t="e">
        <f>#REF!+#REF!+#REF!+#REF!+#REF!+#REF!</f>
        <v>#REF!</v>
      </c>
      <c r="AN293" s="118">
        <f>H293+I293+J293+K293+L293+M293</f>
        <v>0</v>
      </c>
      <c r="AO293" s="152" t="b">
        <f>G293=AN293</f>
        <v>1</v>
      </c>
    </row>
    <row r="294" spans="1:41">
      <c r="A294" s="28"/>
      <c r="B294" s="11"/>
      <c r="C294" s="12"/>
      <c r="D294" s="12"/>
      <c r="E294" s="13"/>
      <c r="F294" s="81"/>
      <c r="G294" s="87"/>
      <c r="H294" s="87"/>
      <c r="I294" s="102"/>
      <c r="J294" s="102"/>
      <c r="K294" s="31"/>
      <c r="L294" s="31"/>
      <c r="M294" s="31"/>
      <c r="N294" s="31"/>
      <c r="O294" s="252"/>
      <c r="P294" s="252"/>
      <c r="Q294" s="252"/>
      <c r="R294" s="252"/>
      <c r="S294" s="252"/>
      <c r="T294" s="252"/>
      <c r="U294" s="252"/>
      <c r="V294" s="252"/>
      <c r="W294" s="252"/>
      <c r="X294" s="252"/>
      <c r="Y294" s="253"/>
      <c r="Z294" s="372"/>
      <c r="AA294" s="284"/>
      <c r="AB294" s="164"/>
      <c r="AC294" s="284"/>
      <c r="AD294" s="164"/>
      <c r="AE294" s="164"/>
      <c r="AF294" s="284">
        <f t="shared" si="135"/>
        <v>0</v>
      </c>
      <c r="AG294" s="164" t="b">
        <f t="shared" si="136"/>
        <v>1</v>
      </c>
      <c r="AH294" s="164"/>
      <c r="AI294" s="164"/>
      <c r="AK294" s="33"/>
      <c r="AL294" s="8"/>
      <c r="AM294" s="96"/>
      <c r="AN294" s="118"/>
      <c r="AO294" s="152"/>
    </row>
    <row r="295" spans="1:41">
      <c r="A295" s="158"/>
      <c r="B295" s="159"/>
      <c r="C295" s="159"/>
      <c r="D295" s="159"/>
      <c r="E295" s="159"/>
      <c r="F295" s="160"/>
      <c r="G295" s="172"/>
      <c r="H295" s="172"/>
      <c r="I295" s="161"/>
      <c r="J295" s="161"/>
      <c r="K295" s="162"/>
      <c r="L295" s="162"/>
      <c r="M295" s="162"/>
      <c r="N295" s="162"/>
      <c r="O295" s="162"/>
      <c r="P295" s="162"/>
      <c r="Q295" s="162"/>
      <c r="R295" s="162"/>
      <c r="S295" s="162"/>
      <c r="T295" s="162"/>
      <c r="U295" s="162"/>
      <c r="V295" s="162"/>
      <c r="W295" s="162"/>
      <c r="X295" s="162"/>
      <c r="Y295" s="159"/>
      <c r="Z295" s="372"/>
      <c r="AA295" s="284"/>
      <c r="AB295" s="164"/>
      <c r="AC295" s="284"/>
      <c r="AD295" s="164"/>
      <c r="AE295" s="164"/>
      <c r="AF295" s="284">
        <f t="shared" si="135"/>
        <v>0</v>
      </c>
      <c r="AG295" s="164" t="b">
        <f t="shared" si="136"/>
        <v>1</v>
      </c>
      <c r="AH295" s="164"/>
      <c r="AI295" s="164"/>
      <c r="AK295" s="33"/>
      <c r="AL295" s="8"/>
      <c r="AM295" s="96"/>
      <c r="AN295" s="118"/>
      <c r="AO295" s="152"/>
    </row>
    <row r="296" spans="1:41">
      <c r="A296" s="163"/>
      <c r="B296" s="14"/>
      <c r="C296" s="14"/>
      <c r="D296" s="14"/>
      <c r="E296" s="14"/>
      <c r="F296" s="164"/>
      <c r="G296" s="173"/>
      <c r="H296" s="173"/>
      <c r="I296" s="165"/>
      <c r="J296" s="165"/>
      <c r="K296" s="166"/>
      <c r="L296" s="166"/>
      <c r="M296" s="166"/>
      <c r="N296" s="166"/>
      <c r="O296" s="166"/>
      <c r="P296" s="166"/>
      <c r="Q296" s="166"/>
      <c r="R296" s="166"/>
      <c r="S296" s="166"/>
      <c r="T296" s="166"/>
      <c r="U296" s="166"/>
      <c r="V296" s="166"/>
      <c r="W296" s="166"/>
      <c r="X296" s="166"/>
      <c r="Y296" s="14"/>
      <c r="Z296" s="372"/>
      <c r="AA296" s="284"/>
      <c r="AB296" s="164"/>
      <c r="AC296" s="284"/>
      <c r="AD296" s="164"/>
      <c r="AE296" s="164"/>
      <c r="AF296" s="284">
        <f t="shared" si="135"/>
        <v>0</v>
      </c>
      <c r="AG296" s="164" t="b">
        <f t="shared" si="136"/>
        <v>1</v>
      </c>
      <c r="AH296" s="164"/>
      <c r="AI296" s="164"/>
      <c r="AK296" s="33"/>
      <c r="AL296" s="8"/>
      <c r="AM296" s="96"/>
      <c r="AN296" s="118"/>
      <c r="AO296" s="152"/>
    </row>
    <row r="297" spans="1:41">
      <c r="A297" s="163"/>
      <c r="B297" s="14"/>
      <c r="C297" s="14"/>
      <c r="D297" s="14"/>
      <c r="E297" s="14"/>
      <c r="F297" s="164"/>
      <c r="G297" s="173"/>
      <c r="H297" s="173"/>
      <c r="I297" s="165"/>
      <c r="J297" s="165"/>
      <c r="K297" s="166"/>
      <c r="L297" s="166"/>
      <c r="M297" s="166"/>
      <c r="N297" s="166"/>
      <c r="O297" s="166"/>
      <c r="P297" s="166"/>
      <c r="Q297" s="166"/>
      <c r="R297" s="166"/>
      <c r="S297" s="166"/>
      <c r="T297" s="166"/>
      <c r="U297" s="166"/>
      <c r="V297" s="166"/>
      <c r="W297" s="166"/>
      <c r="X297" s="166"/>
      <c r="Y297" s="14"/>
      <c r="Z297" s="372"/>
      <c r="AA297" s="284"/>
      <c r="AB297" s="164"/>
      <c r="AC297" s="284"/>
      <c r="AD297" s="164"/>
      <c r="AE297" s="164"/>
      <c r="AF297" s="284">
        <f t="shared" si="135"/>
        <v>0</v>
      </c>
      <c r="AG297" s="164" t="b">
        <f t="shared" si="136"/>
        <v>1</v>
      </c>
      <c r="AH297" s="164"/>
      <c r="AI297" s="164"/>
      <c r="AK297" s="33"/>
      <c r="AL297" s="8"/>
      <c r="AM297" s="96"/>
      <c r="AN297" s="118"/>
      <c r="AO297" s="152"/>
    </row>
    <row r="298" spans="1:41">
      <c r="A298" s="163"/>
      <c r="B298" s="14"/>
      <c r="C298" s="14"/>
      <c r="D298" s="14"/>
      <c r="E298" s="14"/>
      <c r="F298" s="164"/>
      <c r="G298" s="173"/>
      <c r="H298" s="173"/>
      <c r="I298" s="165"/>
      <c r="J298" s="165"/>
      <c r="K298" s="166"/>
      <c r="L298" s="166"/>
      <c r="M298" s="166"/>
      <c r="N298" s="166"/>
      <c r="O298" s="166"/>
      <c r="P298" s="166"/>
      <c r="Q298" s="166"/>
      <c r="R298" s="166"/>
      <c r="S298" s="166"/>
      <c r="T298" s="166"/>
      <c r="U298" s="166"/>
      <c r="V298" s="166"/>
      <c r="W298" s="166"/>
      <c r="X298" s="166"/>
      <c r="Y298" s="14"/>
      <c r="Z298" s="372"/>
      <c r="AA298" s="284"/>
      <c r="AB298" s="164"/>
      <c r="AC298" s="284"/>
      <c r="AD298" s="164"/>
      <c r="AE298" s="164"/>
      <c r="AF298" s="284">
        <f t="shared" si="135"/>
        <v>0</v>
      </c>
      <c r="AG298" s="164" t="b">
        <f t="shared" si="136"/>
        <v>1</v>
      </c>
      <c r="AH298" s="164"/>
      <c r="AI298" s="164"/>
      <c r="AK298" s="33"/>
      <c r="AL298" s="8"/>
      <c r="AM298" s="96"/>
      <c r="AN298" s="118"/>
      <c r="AO298" s="152"/>
    </row>
    <row r="299" spans="1:41">
      <c r="A299" s="163"/>
      <c r="B299" s="14"/>
      <c r="C299" s="14"/>
      <c r="D299" s="14"/>
      <c r="E299" s="14"/>
      <c r="F299" s="164"/>
      <c r="G299" s="173"/>
      <c r="H299" s="173"/>
      <c r="I299" s="165"/>
      <c r="J299" s="165"/>
      <c r="K299" s="166"/>
      <c r="L299" s="166"/>
      <c r="M299" s="166"/>
      <c r="N299" s="166"/>
      <c r="O299" s="166"/>
      <c r="P299" s="166"/>
      <c r="Q299" s="166"/>
      <c r="R299" s="166"/>
      <c r="S299" s="166"/>
      <c r="T299" s="166"/>
      <c r="U299" s="166"/>
      <c r="V299" s="166"/>
      <c r="W299" s="166"/>
      <c r="X299" s="166"/>
      <c r="Y299" s="14"/>
      <c r="Z299" s="372"/>
      <c r="AA299" s="284"/>
      <c r="AB299" s="164"/>
      <c r="AC299" s="284"/>
      <c r="AD299" s="164"/>
      <c r="AE299" s="164"/>
      <c r="AF299" s="284">
        <f t="shared" si="135"/>
        <v>0</v>
      </c>
      <c r="AG299" s="164" t="b">
        <f t="shared" si="136"/>
        <v>1</v>
      </c>
      <c r="AH299" s="164"/>
      <c r="AI299" s="164"/>
      <c r="AK299" s="33"/>
      <c r="AL299" s="8"/>
      <c r="AM299" s="96"/>
      <c r="AN299" s="118"/>
      <c r="AO299" s="152"/>
    </row>
    <row r="300" spans="1:41">
      <c r="A300" s="163"/>
      <c r="B300" s="14"/>
      <c r="C300" s="14"/>
      <c r="D300" s="14"/>
      <c r="E300" s="14"/>
      <c r="F300" s="164"/>
      <c r="G300" s="173"/>
      <c r="H300" s="173"/>
      <c r="I300" s="165"/>
      <c r="J300" s="165"/>
      <c r="K300" s="166"/>
      <c r="L300" s="166"/>
      <c r="M300" s="166"/>
      <c r="N300" s="166"/>
      <c r="O300" s="166"/>
      <c r="P300" s="166"/>
      <c r="Q300" s="166"/>
      <c r="R300" s="166"/>
      <c r="S300" s="166"/>
      <c r="T300" s="166"/>
      <c r="U300" s="166"/>
      <c r="V300" s="166"/>
      <c r="W300" s="166"/>
      <c r="X300" s="166"/>
      <c r="Y300" s="14"/>
      <c r="Z300" s="372"/>
      <c r="AA300" s="284"/>
      <c r="AB300" s="164"/>
      <c r="AC300" s="284"/>
      <c r="AD300" s="164"/>
      <c r="AE300" s="164"/>
      <c r="AF300" s="284">
        <f t="shared" si="135"/>
        <v>0</v>
      </c>
      <c r="AG300" s="164" t="b">
        <f t="shared" si="136"/>
        <v>1</v>
      </c>
      <c r="AH300" s="164"/>
      <c r="AI300" s="164"/>
      <c r="AK300" s="33"/>
      <c r="AL300" s="8"/>
      <c r="AM300" s="96"/>
      <c r="AN300" s="118"/>
      <c r="AO300" s="152"/>
    </row>
    <row r="301" spans="1:41">
      <c r="A301" s="163"/>
      <c r="B301" s="14"/>
      <c r="C301" s="14"/>
      <c r="D301" s="14"/>
      <c r="E301" s="14"/>
      <c r="F301" s="164"/>
      <c r="G301" s="173"/>
      <c r="H301" s="173"/>
      <c r="I301" s="165"/>
      <c r="J301" s="165"/>
      <c r="K301" s="166"/>
      <c r="L301" s="166"/>
      <c r="M301" s="166"/>
      <c r="N301" s="166"/>
      <c r="O301" s="166"/>
      <c r="P301" s="166"/>
      <c r="Q301" s="166"/>
      <c r="R301" s="166"/>
      <c r="S301" s="166"/>
      <c r="T301" s="166"/>
      <c r="U301" s="166"/>
      <c r="V301" s="166"/>
      <c r="W301" s="166"/>
      <c r="X301" s="166"/>
      <c r="Y301" s="14"/>
      <c r="Z301" s="372"/>
      <c r="AA301" s="284"/>
      <c r="AB301" s="164"/>
      <c r="AC301" s="284"/>
      <c r="AD301" s="164"/>
      <c r="AE301" s="164"/>
      <c r="AF301" s="284">
        <f t="shared" si="135"/>
        <v>0</v>
      </c>
      <c r="AG301" s="164" t="b">
        <f t="shared" si="136"/>
        <v>1</v>
      </c>
      <c r="AH301" s="164"/>
      <c r="AI301" s="164"/>
      <c r="AK301" s="33"/>
      <c r="AL301" s="8"/>
      <c r="AM301" s="96"/>
      <c r="AN301" s="118"/>
      <c r="AO301" s="152"/>
    </row>
    <row r="302" spans="1:41">
      <c r="A302" s="163"/>
      <c r="B302" s="14"/>
      <c r="C302" s="14"/>
      <c r="D302" s="14"/>
      <c r="E302" s="14"/>
      <c r="F302" s="164"/>
      <c r="G302" s="173"/>
      <c r="H302" s="173"/>
      <c r="I302" s="165"/>
      <c r="J302" s="165"/>
      <c r="K302" s="166"/>
      <c r="L302" s="166"/>
      <c r="M302" s="166"/>
      <c r="N302" s="166"/>
      <c r="O302" s="166"/>
      <c r="P302" s="166"/>
      <c r="Q302" s="166"/>
      <c r="R302" s="166"/>
      <c r="S302" s="166"/>
      <c r="T302" s="166"/>
      <c r="U302" s="166"/>
      <c r="V302" s="166"/>
      <c r="W302" s="166"/>
      <c r="X302" s="166"/>
      <c r="Y302" s="14"/>
      <c r="Z302" s="372"/>
      <c r="AA302" s="284"/>
      <c r="AB302" s="164"/>
      <c r="AC302" s="284"/>
      <c r="AD302" s="164"/>
      <c r="AE302" s="164"/>
      <c r="AF302" s="284">
        <f t="shared" si="135"/>
        <v>0</v>
      </c>
      <c r="AG302" s="164" t="b">
        <f t="shared" ref="AG302:AG304" si="145">AF302=G302</f>
        <v>1</v>
      </c>
      <c r="AH302" s="164"/>
      <c r="AI302" s="164"/>
      <c r="AK302" s="33"/>
      <c r="AL302" s="8"/>
      <c r="AM302" s="96"/>
      <c r="AN302" s="118"/>
      <c r="AO302" s="152"/>
    </row>
    <row r="303" spans="1:41">
      <c r="A303" s="163"/>
      <c r="B303" s="14"/>
      <c r="C303" s="14"/>
      <c r="D303" s="14"/>
      <c r="E303" s="14"/>
      <c r="F303" s="164"/>
      <c r="G303" s="173"/>
      <c r="H303" s="173"/>
      <c r="I303" s="165"/>
      <c r="J303" s="165"/>
      <c r="K303" s="166"/>
      <c r="L303" s="166"/>
      <c r="M303" s="166"/>
      <c r="N303" s="166"/>
      <c r="O303" s="166"/>
      <c r="P303" s="166"/>
      <c r="Q303" s="166"/>
      <c r="R303" s="166"/>
      <c r="S303" s="166"/>
      <c r="T303" s="166"/>
      <c r="U303" s="166"/>
      <c r="V303" s="166"/>
      <c r="W303" s="166"/>
      <c r="X303" s="166"/>
      <c r="Y303" s="14"/>
      <c r="Z303" s="372"/>
      <c r="AA303" s="284"/>
      <c r="AB303" s="164"/>
      <c r="AC303" s="284"/>
      <c r="AD303" s="164"/>
      <c r="AE303" s="164"/>
      <c r="AF303" s="284">
        <f t="shared" si="135"/>
        <v>0</v>
      </c>
      <c r="AG303" s="164" t="b">
        <f t="shared" si="145"/>
        <v>1</v>
      </c>
      <c r="AH303" s="164"/>
      <c r="AI303" s="164"/>
      <c r="AK303" s="33"/>
      <c r="AL303" s="8"/>
      <c r="AM303" s="96"/>
      <c r="AN303" s="118"/>
      <c r="AO303" s="152"/>
    </row>
    <row r="304" spans="1:41">
      <c r="A304" s="163"/>
      <c r="B304" s="14"/>
      <c r="C304" s="14"/>
      <c r="D304" s="14"/>
      <c r="E304" s="14"/>
      <c r="F304" s="164"/>
      <c r="G304" s="173"/>
      <c r="H304" s="173"/>
      <c r="I304" s="165"/>
      <c r="J304" s="165"/>
      <c r="K304" s="166"/>
      <c r="L304" s="166"/>
      <c r="M304" s="166"/>
      <c r="N304" s="166"/>
      <c r="O304" s="166"/>
      <c r="P304" s="166"/>
      <c r="Q304" s="166"/>
      <c r="R304" s="166"/>
      <c r="S304" s="166"/>
      <c r="T304" s="166"/>
      <c r="U304" s="166"/>
      <c r="V304" s="166"/>
      <c r="W304" s="166"/>
      <c r="X304" s="166"/>
      <c r="Y304" s="14"/>
      <c r="Z304" s="372"/>
      <c r="AA304" s="284"/>
      <c r="AB304" s="164"/>
      <c r="AC304" s="284"/>
      <c r="AD304" s="164"/>
      <c r="AE304" s="164"/>
      <c r="AF304" s="284">
        <f t="shared" si="135"/>
        <v>0</v>
      </c>
      <c r="AG304" s="164" t="b">
        <f t="shared" si="145"/>
        <v>1</v>
      </c>
      <c r="AH304" s="164"/>
      <c r="AI304" s="164"/>
      <c r="AK304" s="33"/>
      <c r="AL304" s="8"/>
      <c r="AM304" s="96"/>
      <c r="AN304" s="118"/>
      <c r="AO304" s="152"/>
    </row>
    <row r="305" spans="1:41">
      <c r="A305" s="163"/>
      <c r="B305" s="14"/>
      <c r="C305" s="14"/>
      <c r="D305" s="14"/>
      <c r="E305" s="14"/>
      <c r="F305" s="164"/>
      <c r="G305" s="173"/>
      <c r="H305" s="173"/>
      <c r="I305" s="165"/>
      <c r="J305" s="165"/>
      <c r="K305" s="166"/>
      <c r="L305" s="166"/>
      <c r="M305" s="166"/>
      <c r="N305" s="166"/>
      <c r="O305" s="166"/>
      <c r="P305" s="166"/>
      <c r="Q305" s="166"/>
      <c r="R305" s="166"/>
      <c r="S305" s="166"/>
      <c r="T305" s="166"/>
      <c r="U305" s="166"/>
      <c r="V305" s="166"/>
      <c r="W305" s="166"/>
      <c r="X305" s="166"/>
      <c r="Y305" s="14"/>
      <c r="Z305" s="372"/>
      <c r="AA305" s="284"/>
      <c r="AB305" s="164"/>
      <c r="AC305" s="284"/>
      <c r="AD305" s="164"/>
      <c r="AE305" s="164"/>
      <c r="AF305" s="284"/>
      <c r="AG305" s="164"/>
      <c r="AH305" s="164"/>
      <c r="AI305" s="164"/>
      <c r="AK305" s="33"/>
      <c r="AL305" s="8"/>
      <c r="AM305" s="96"/>
      <c r="AN305" s="118"/>
      <c r="AO305" s="152"/>
    </row>
    <row r="306" spans="1:41">
      <c r="A306" s="163"/>
      <c r="B306" s="14"/>
      <c r="C306" s="14"/>
      <c r="D306" s="14"/>
      <c r="E306" s="14"/>
      <c r="F306" s="164"/>
      <c r="G306" s="173"/>
      <c r="H306" s="173"/>
      <c r="I306" s="165"/>
      <c r="J306" s="165"/>
      <c r="K306" s="166"/>
      <c r="L306" s="166"/>
      <c r="M306" s="166"/>
      <c r="N306" s="166"/>
      <c r="O306" s="166"/>
      <c r="P306" s="166"/>
      <c r="Q306" s="166"/>
      <c r="R306" s="166"/>
      <c r="S306" s="166"/>
      <c r="T306" s="166"/>
      <c r="U306" s="166"/>
      <c r="V306" s="166"/>
      <c r="W306" s="166"/>
      <c r="X306" s="166"/>
      <c r="Y306" s="14"/>
      <c r="Z306" s="372"/>
      <c r="AA306" s="284"/>
      <c r="AB306" s="164"/>
      <c r="AC306" s="284"/>
      <c r="AD306" s="164"/>
      <c r="AE306" s="164"/>
      <c r="AF306" s="284"/>
      <c r="AG306" s="164"/>
      <c r="AH306" s="164"/>
      <c r="AI306" s="164"/>
      <c r="AK306" s="33"/>
      <c r="AL306" s="8"/>
      <c r="AM306" s="96"/>
      <c r="AN306" s="118"/>
      <c r="AO306" s="152"/>
    </row>
    <row r="307" spans="1:41">
      <c r="A307" s="163"/>
      <c r="B307" s="14"/>
      <c r="C307" s="14"/>
      <c r="D307" s="14"/>
      <c r="E307" s="14"/>
      <c r="F307" s="164"/>
      <c r="G307" s="173"/>
      <c r="H307" s="173"/>
      <c r="I307" s="165"/>
      <c r="J307" s="165"/>
      <c r="K307" s="166"/>
      <c r="L307" s="166"/>
      <c r="M307" s="166"/>
      <c r="N307" s="166"/>
      <c r="O307" s="166"/>
      <c r="P307" s="166"/>
      <c r="Q307" s="166"/>
      <c r="R307" s="166"/>
      <c r="S307" s="166"/>
      <c r="T307" s="166"/>
      <c r="U307" s="166"/>
      <c r="V307" s="166"/>
      <c r="W307" s="166"/>
      <c r="X307" s="166"/>
      <c r="Y307" s="14"/>
      <c r="Z307" s="372"/>
      <c r="AA307" s="284"/>
      <c r="AB307" s="164"/>
      <c r="AC307" s="284"/>
      <c r="AD307" s="164"/>
      <c r="AE307" s="164"/>
      <c r="AF307" s="284"/>
      <c r="AG307" s="164"/>
      <c r="AH307" s="164"/>
      <c r="AI307" s="164"/>
      <c r="AK307" s="33"/>
      <c r="AL307" s="8"/>
      <c r="AM307" s="96"/>
      <c r="AN307" s="118"/>
      <c r="AO307" s="152"/>
    </row>
    <row r="308" spans="1:41">
      <c r="A308" s="163"/>
      <c r="B308" s="14"/>
      <c r="C308" s="14"/>
      <c r="D308" s="14"/>
      <c r="E308" s="14"/>
      <c r="F308" s="164"/>
      <c r="G308" s="173"/>
      <c r="H308" s="173"/>
      <c r="I308" s="165"/>
      <c r="J308" s="165" t="s">
        <v>233</v>
      </c>
      <c r="K308" s="166"/>
      <c r="L308" s="166"/>
      <c r="M308" s="166"/>
      <c r="N308" s="166"/>
      <c r="O308" s="166"/>
      <c r="P308" s="166"/>
      <c r="Q308" s="166"/>
      <c r="R308" s="166"/>
      <c r="S308" s="166"/>
      <c r="T308" s="166"/>
      <c r="U308" s="166"/>
      <c r="V308" s="166"/>
      <c r="W308" s="166"/>
      <c r="X308" s="166"/>
      <c r="Y308" s="14"/>
      <c r="Z308" s="372"/>
      <c r="AA308" s="284"/>
      <c r="AB308" s="164"/>
      <c r="AC308" s="284"/>
      <c r="AD308" s="164"/>
      <c r="AE308" s="164"/>
      <c r="AF308" s="284" t="e">
        <f t="shared" ref="AF308:AF339" si="146">H308+I308+J308+K308+L308+M308+N308+O308+P308</f>
        <v>#VALUE!</v>
      </c>
      <c r="AG308" s="164" t="e">
        <f t="shared" ref="AG308:AG339" si="147">AF308=G308</f>
        <v>#VALUE!</v>
      </c>
      <c r="AH308" s="164"/>
      <c r="AI308" s="164"/>
      <c r="AK308" s="33"/>
      <c r="AL308" s="8"/>
      <c r="AM308" s="96"/>
      <c r="AN308" s="118"/>
      <c r="AO308" s="152"/>
    </row>
    <row r="309" spans="1:41">
      <c r="A309" s="163"/>
      <c r="B309" s="14"/>
      <c r="C309" s="14"/>
      <c r="D309" s="14"/>
      <c r="E309" s="14"/>
      <c r="F309" s="164"/>
      <c r="G309" s="173"/>
      <c r="H309" s="173"/>
      <c r="I309" s="165"/>
      <c r="J309" s="165"/>
      <c r="K309" s="166"/>
      <c r="L309" s="166"/>
      <c r="M309" s="166"/>
      <c r="N309" s="166"/>
      <c r="O309" s="166"/>
      <c r="P309" s="166"/>
      <c r="Q309" s="166"/>
      <c r="R309" s="166"/>
      <c r="S309" s="166"/>
      <c r="T309" s="166"/>
      <c r="U309" s="166"/>
      <c r="V309" s="166"/>
      <c r="W309" s="166"/>
      <c r="X309" s="166"/>
      <c r="Y309" s="14"/>
      <c r="Z309" s="372"/>
      <c r="AA309" s="284"/>
      <c r="AB309" s="164"/>
      <c r="AC309" s="284"/>
      <c r="AD309" s="164"/>
      <c r="AE309" s="164"/>
      <c r="AF309" s="284">
        <f t="shared" si="146"/>
        <v>0</v>
      </c>
      <c r="AG309" s="164" t="b">
        <f t="shared" si="147"/>
        <v>1</v>
      </c>
      <c r="AH309" s="164"/>
      <c r="AI309" s="164"/>
      <c r="AK309" s="33"/>
      <c r="AL309" s="8"/>
      <c r="AM309" s="96"/>
      <c r="AN309" s="118"/>
      <c r="AO309" s="152"/>
    </row>
    <row r="310" spans="1:41">
      <c r="A310" s="163"/>
      <c r="B310" s="14"/>
      <c r="C310" s="14"/>
      <c r="D310" s="14"/>
      <c r="E310" s="14"/>
      <c r="F310" s="164"/>
      <c r="G310" s="173"/>
      <c r="H310" s="173"/>
      <c r="I310" s="165"/>
      <c r="J310" s="165"/>
      <c r="K310" s="166"/>
      <c r="L310" s="166"/>
      <c r="M310" s="166"/>
      <c r="N310" s="166"/>
      <c r="O310" s="166"/>
      <c r="P310" s="166"/>
      <c r="Q310" s="166"/>
      <c r="R310" s="166"/>
      <c r="S310" s="166"/>
      <c r="T310" s="166"/>
      <c r="U310" s="166"/>
      <c r="V310" s="166"/>
      <c r="W310" s="166"/>
      <c r="X310" s="166"/>
      <c r="Y310" s="14"/>
      <c r="Z310" s="372"/>
      <c r="AA310" s="284"/>
      <c r="AB310" s="164"/>
      <c r="AC310" s="284"/>
      <c r="AD310" s="164"/>
      <c r="AE310" s="164"/>
      <c r="AF310" s="284">
        <f t="shared" si="146"/>
        <v>0</v>
      </c>
      <c r="AG310" s="164" t="b">
        <f t="shared" si="147"/>
        <v>1</v>
      </c>
      <c r="AH310" s="164"/>
      <c r="AI310" s="164"/>
      <c r="AK310" s="33"/>
      <c r="AL310" s="8"/>
      <c r="AM310" s="96"/>
      <c r="AN310" s="118"/>
      <c r="AO310" s="152"/>
    </row>
    <row r="311" spans="1:41">
      <c r="A311" s="163"/>
      <c r="B311" s="14"/>
      <c r="C311" s="14"/>
      <c r="D311" s="14"/>
      <c r="E311" s="14"/>
      <c r="F311" s="164"/>
      <c r="G311" s="173"/>
      <c r="H311" s="173"/>
      <c r="I311" s="165"/>
      <c r="J311" s="165"/>
      <c r="K311" s="166"/>
      <c r="L311" s="166"/>
      <c r="M311" s="166"/>
      <c r="N311" s="166"/>
      <c r="O311" s="166"/>
      <c r="P311" s="166"/>
      <c r="Q311" s="166"/>
      <c r="R311" s="166"/>
      <c r="S311" s="166"/>
      <c r="T311" s="166"/>
      <c r="U311" s="166"/>
      <c r="V311" s="166"/>
      <c r="W311" s="166"/>
      <c r="X311" s="166"/>
      <c r="Y311" s="14"/>
      <c r="Z311" s="372"/>
      <c r="AA311" s="284"/>
      <c r="AB311" s="164"/>
      <c r="AC311" s="284"/>
      <c r="AD311" s="164"/>
      <c r="AE311" s="164"/>
      <c r="AF311" s="284">
        <f t="shared" si="146"/>
        <v>0</v>
      </c>
      <c r="AG311" s="164" t="b">
        <f t="shared" si="147"/>
        <v>1</v>
      </c>
      <c r="AH311" s="164"/>
      <c r="AI311" s="164"/>
      <c r="AK311" s="33"/>
      <c r="AL311" s="8"/>
      <c r="AM311" s="96"/>
      <c r="AN311" s="118"/>
      <c r="AO311" s="152"/>
    </row>
    <row r="312" spans="1:41">
      <c r="A312" s="163"/>
      <c r="B312" s="14"/>
      <c r="C312" s="14"/>
      <c r="D312" s="14"/>
      <c r="E312" s="14"/>
      <c r="F312" s="164"/>
      <c r="G312" s="173"/>
      <c r="H312" s="173"/>
      <c r="I312" s="165"/>
      <c r="J312" s="165"/>
      <c r="K312" s="166"/>
      <c r="L312" s="166"/>
      <c r="M312" s="166"/>
      <c r="N312" s="166"/>
      <c r="O312" s="166"/>
      <c r="P312" s="166"/>
      <c r="Q312" s="166"/>
      <c r="R312" s="166"/>
      <c r="S312" s="166"/>
      <c r="T312" s="166"/>
      <c r="U312" s="166"/>
      <c r="V312" s="166"/>
      <c r="W312" s="166"/>
      <c r="X312" s="166"/>
      <c r="Y312" s="14"/>
      <c r="Z312" s="372"/>
      <c r="AA312" s="284"/>
      <c r="AB312" s="164"/>
      <c r="AC312" s="284"/>
      <c r="AD312" s="164"/>
      <c r="AE312" s="164"/>
      <c r="AF312" s="284">
        <f t="shared" si="146"/>
        <v>0</v>
      </c>
      <c r="AG312" s="164" t="b">
        <f t="shared" si="147"/>
        <v>1</v>
      </c>
      <c r="AH312" s="164"/>
      <c r="AI312" s="164"/>
      <c r="AK312" s="33"/>
      <c r="AL312" s="8"/>
      <c r="AM312" s="96"/>
      <c r="AN312" s="118"/>
      <c r="AO312" s="152"/>
    </row>
    <row r="313" spans="1:41">
      <c r="A313" s="163"/>
      <c r="B313" s="14"/>
      <c r="C313" s="14"/>
      <c r="D313" s="14"/>
      <c r="E313" s="14"/>
      <c r="F313" s="164"/>
      <c r="G313" s="173"/>
      <c r="H313" s="173"/>
      <c r="I313" s="165"/>
      <c r="J313" s="165"/>
      <c r="K313" s="166"/>
      <c r="L313" s="166"/>
      <c r="M313" s="166"/>
      <c r="N313" s="166"/>
      <c r="O313" s="171"/>
      <c r="P313" s="171"/>
      <c r="Q313" s="171"/>
      <c r="R313" s="171"/>
      <c r="S313" s="171"/>
      <c r="T313" s="171"/>
      <c r="U313" s="171"/>
      <c r="V313" s="171"/>
      <c r="W313" s="171"/>
      <c r="X313" s="171"/>
      <c r="Y313" s="168"/>
      <c r="Z313" s="372"/>
      <c r="AA313" s="284"/>
      <c r="AB313" s="164"/>
      <c r="AC313" s="284"/>
      <c r="AD313" s="164"/>
      <c r="AE313" s="164"/>
      <c r="AF313" s="284">
        <f t="shared" si="146"/>
        <v>0</v>
      </c>
      <c r="AG313" s="164" t="b">
        <f t="shared" si="147"/>
        <v>1</v>
      </c>
      <c r="AH313" s="164"/>
      <c r="AI313" s="164"/>
      <c r="AK313" s="33"/>
      <c r="AL313" s="8"/>
      <c r="AM313" s="96"/>
      <c r="AN313" s="118"/>
      <c r="AO313" s="152"/>
    </row>
    <row r="314" spans="1:41" s="3" customFormat="1">
      <c r="A314" s="632" t="s">
        <v>0</v>
      </c>
      <c r="B314" s="632" t="s">
        <v>1</v>
      </c>
      <c r="C314" s="632"/>
      <c r="D314" s="632"/>
      <c r="E314" s="632"/>
      <c r="F314" s="632" t="s">
        <v>3</v>
      </c>
      <c r="G314" s="632" t="s">
        <v>4</v>
      </c>
      <c r="H314" s="637" t="s">
        <v>387</v>
      </c>
      <c r="I314" s="638"/>
      <c r="J314" s="638"/>
      <c r="K314" s="638"/>
      <c r="L314" s="638"/>
      <c r="M314" s="638"/>
      <c r="N314" s="638"/>
      <c r="O314" s="638"/>
      <c r="P314" s="638"/>
      <c r="Q314" s="609"/>
      <c r="R314" s="609"/>
      <c r="S314" s="609"/>
      <c r="T314" s="609"/>
      <c r="U314" s="609"/>
      <c r="V314" s="609"/>
      <c r="W314" s="609"/>
      <c r="X314" s="609"/>
      <c r="Y314" s="632" t="s">
        <v>11</v>
      </c>
      <c r="Z314" s="375"/>
      <c r="AA314" s="284"/>
      <c r="AB314" s="164"/>
      <c r="AC314" s="328" t="e">
        <f t="shared" ref="AC314:AC319" si="148">G314-AA314</f>
        <v>#VALUE!</v>
      </c>
      <c r="AD314" s="311"/>
      <c r="AE314" s="311"/>
      <c r="AF314" s="284" t="e">
        <f t="shared" si="146"/>
        <v>#VALUE!</v>
      </c>
      <c r="AG314" s="164" t="e">
        <f t="shared" si="147"/>
        <v>#VALUE!</v>
      </c>
      <c r="AH314" s="311"/>
      <c r="AI314" s="311"/>
      <c r="AJ314" s="152"/>
      <c r="AM314" s="96" t="e">
        <f>#REF!+#REF!+#REF!+#REF!+#REF!+#REF!</f>
        <v>#REF!</v>
      </c>
      <c r="AN314" s="118" t="e">
        <f>H314+I314+J314+K314+L314+M314</f>
        <v>#VALUE!</v>
      </c>
      <c r="AO314" s="152" t="e">
        <f t="shared" ref="AO314:AO319" si="149">G314=AN314</f>
        <v>#VALUE!</v>
      </c>
    </row>
    <row r="315" spans="1:41" s="3" customFormat="1">
      <c r="A315" s="633"/>
      <c r="B315" s="633"/>
      <c r="C315" s="633"/>
      <c r="D315" s="633"/>
      <c r="E315" s="633"/>
      <c r="F315" s="633"/>
      <c r="G315" s="633"/>
      <c r="H315" s="563" t="s">
        <v>5</v>
      </c>
      <c r="I315" s="563" t="s">
        <v>240</v>
      </c>
      <c r="J315" s="563" t="s">
        <v>6</v>
      </c>
      <c r="K315" s="563" t="s">
        <v>273</v>
      </c>
      <c r="L315" s="563" t="s">
        <v>9</v>
      </c>
      <c r="M315" s="564" t="s">
        <v>374</v>
      </c>
      <c r="N315" s="563" t="s">
        <v>272</v>
      </c>
      <c r="O315" s="564" t="s">
        <v>375</v>
      </c>
      <c r="P315" s="564" t="s">
        <v>376</v>
      </c>
      <c r="Q315" s="563"/>
      <c r="R315" s="563"/>
      <c r="S315" s="563"/>
      <c r="T315" s="563"/>
      <c r="U315" s="563"/>
      <c r="V315" s="563"/>
      <c r="W315" s="563"/>
      <c r="X315" s="563"/>
      <c r="Y315" s="633"/>
      <c r="Z315" s="375"/>
      <c r="AA315" s="284"/>
      <c r="AB315" s="164"/>
      <c r="AC315" s="328">
        <f t="shared" si="148"/>
        <v>0</v>
      </c>
      <c r="AD315" s="311"/>
      <c r="AE315" s="311"/>
      <c r="AF315" s="284" t="e">
        <f t="shared" si="146"/>
        <v>#VALUE!</v>
      </c>
      <c r="AG315" s="164" t="e">
        <f t="shared" si="147"/>
        <v>#VALUE!</v>
      </c>
      <c r="AH315" s="311"/>
      <c r="AI315" s="311"/>
      <c r="AJ315" s="152"/>
      <c r="AM315" s="96" t="e">
        <f>#REF!+#REF!+#REF!+#REF!+#REF!+M315</f>
        <v>#REF!</v>
      </c>
      <c r="AN315" s="118" t="e">
        <f>H315+I315+J315+K315+L315+#REF!</f>
        <v>#VALUE!</v>
      </c>
      <c r="AO315" s="152" t="e">
        <f t="shared" si="149"/>
        <v>#VALUE!</v>
      </c>
    </row>
    <row r="316" spans="1:41">
      <c r="A316" s="142"/>
      <c r="B316" s="143"/>
      <c r="C316" s="144"/>
      <c r="D316" s="144"/>
      <c r="E316" s="145"/>
      <c r="F316" s="146"/>
      <c r="G316" s="146"/>
      <c r="H316" s="562" t="s">
        <v>237</v>
      </c>
      <c r="I316" s="562" t="s">
        <v>237</v>
      </c>
      <c r="J316" s="562" t="s">
        <v>237</v>
      </c>
      <c r="K316" s="562" t="s">
        <v>237</v>
      </c>
      <c r="L316" s="562" t="s">
        <v>237</v>
      </c>
      <c r="M316" s="562" t="s">
        <v>237</v>
      </c>
      <c r="N316" s="562" t="s">
        <v>237</v>
      </c>
      <c r="O316" s="562" t="s">
        <v>237</v>
      </c>
      <c r="P316" s="562" t="s">
        <v>237</v>
      </c>
      <c r="Q316" s="562"/>
      <c r="R316" s="562"/>
      <c r="S316" s="562"/>
      <c r="T316" s="562"/>
      <c r="U316" s="562"/>
      <c r="V316" s="562"/>
      <c r="W316" s="562"/>
      <c r="X316" s="562"/>
      <c r="Y316" s="146"/>
      <c r="Z316" s="376"/>
      <c r="AA316" s="284"/>
      <c r="AB316" s="164"/>
      <c r="AC316" s="328">
        <f t="shared" si="148"/>
        <v>0</v>
      </c>
      <c r="AD316" s="278"/>
      <c r="AE316" s="278"/>
      <c r="AF316" s="284" t="e">
        <f t="shared" si="146"/>
        <v>#VALUE!</v>
      </c>
      <c r="AG316" s="164" t="e">
        <f t="shared" si="147"/>
        <v>#VALUE!</v>
      </c>
      <c r="AH316" s="278"/>
      <c r="AI316" s="278"/>
      <c r="AM316" s="96" t="e">
        <f>#REF!+#REF!+#REF!+#REF!+#REF!+#REF!</f>
        <v>#REF!</v>
      </c>
      <c r="AN316" s="118" t="e">
        <f>H316+I316+J316+K316+L316+M316</f>
        <v>#VALUE!</v>
      </c>
      <c r="AO316" s="152" t="e">
        <f t="shared" si="149"/>
        <v>#VALUE!</v>
      </c>
    </row>
    <row r="317" spans="1:41">
      <c r="A317" s="147"/>
      <c r="B317" s="148"/>
      <c r="C317" s="149"/>
      <c r="D317" s="149"/>
      <c r="E317" s="150"/>
      <c r="F317" s="151"/>
      <c r="G317" s="151"/>
      <c r="H317" s="151"/>
      <c r="I317" s="151"/>
      <c r="J317" s="151"/>
      <c r="K317" s="151"/>
      <c r="L317" s="151"/>
      <c r="M317" s="151"/>
      <c r="N317" s="151"/>
      <c r="O317" s="151"/>
      <c r="P317" s="151"/>
      <c r="Q317" s="151"/>
      <c r="R317" s="151"/>
      <c r="S317" s="151"/>
      <c r="T317" s="151"/>
      <c r="U317" s="151"/>
      <c r="V317" s="151"/>
      <c r="W317" s="151"/>
      <c r="X317" s="151"/>
      <c r="Y317" s="151"/>
      <c r="Z317" s="376"/>
      <c r="AA317" s="284">
        <f>H317+I317+J317+K317+L317+M317+N317+O317+P317</f>
        <v>0</v>
      </c>
      <c r="AB317" s="164" t="b">
        <f>AA317=G317</f>
        <v>1</v>
      </c>
      <c r="AC317" s="284">
        <f t="shared" si="148"/>
        <v>0</v>
      </c>
      <c r="AD317" s="278"/>
      <c r="AE317" s="278"/>
      <c r="AF317" s="284">
        <f t="shared" si="146"/>
        <v>0</v>
      </c>
      <c r="AG317" s="164" t="b">
        <f t="shared" si="147"/>
        <v>1</v>
      </c>
      <c r="AH317" s="278"/>
      <c r="AI317" s="278"/>
      <c r="AL317" s="42" t="b">
        <f>G317=AK317</f>
        <v>1</v>
      </c>
      <c r="AM317" s="96" t="e">
        <f>#REF!+#REF!+#REF!+#REF!+#REF!+#REF!</f>
        <v>#REF!</v>
      </c>
      <c r="AN317" s="118">
        <f>H317+I317+J317+K317+L317+M317</f>
        <v>0</v>
      </c>
      <c r="AO317" s="152" t="b">
        <f t="shared" si="149"/>
        <v>1</v>
      </c>
    </row>
    <row r="318" spans="1:41" s="16" customFormat="1">
      <c r="A318" s="26">
        <v>4</v>
      </c>
      <c r="B318" s="653" t="s">
        <v>122</v>
      </c>
      <c r="C318" s="654"/>
      <c r="D318" s="654"/>
      <c r="E318" s="655"/>
      <c r="F318" s="30" t="s">
        <v>158</v>
      </c>
      <c r="G318" s="17">
        <f>G319</f>
        <v>193225400</v>
      </c>
      <c r="H318" s="17">
        <f t="shared" ref="H318:P318" si="150">H319</f>
        <v>45000000</v>
      </c>
      <c r="I318" s="17">
        <f t="shared" si="150"/>
        <v>0</v>
      </c>
      <c r="J318" s="17">
        <f t="shared" si="150"/>
        <v>148225400</v>
      </c>
      <c r="K318" s="17">
        <f t="shared" si="150"/>
        <v>0</v>
      </c>
      <c r="L318" s="17">
        <f t="shared" si="150"/>
        <v>0</v>
      </c>
      <c r="M318" s="17">
        <f t="shared" si="150"/>
        <v>0</v>
      </c>
      <c r="N318" s="17">
        <f t="shared" si="150"/>
        <v>0</v>
      </c>
      <c r="O318" s="17">
        <f t="shared" si="150"/>
        <v>0</v>
      </c>
      <c r="P318" s="17">
        <f t="shared" si="150"/>
        <v>0</v>
      </c>
      <c r="Q318" s="17"/>
      <c r="R318" s="17"/>
      <c r="S318" s="17"/>
      <c r="T318" s="17"/>
      <c r="U318" s="17"/>
      <c r="V318" s="17"/>
      <c r="W318" s="17"/>
      <c r="X318" s="17"/>
      <c r="Y318" s="15"/>
      <c r="Z318" s="373"/>
      <c r="AA318" s="284">
        <f>H318+I318+J318+K318+L318+M318+N318+O318+P318</f>
        <v>193225400</v>
      </c>
      <c r="AB318" s="164" t="b">
        <f>AA318=G318</f>
        <v>1</v>
      </c>
      <c r="AC318" s="284">
        <f t="shared" si="148"/>
        <v>0</v>
      </c>
      <c r="AD318" s="221"/>
      <c r="AE318" s="221"/>
      <c r="AF318" s="284">
        <f t="shared" si="146"/>
        <v>193225400</v>
      </c>
      <c r="AG318" s="164" t="b">
        <f t="shared" si="147"/>
        <v>1</v>
      </c>
      <c r="AH318" s="221"/>
      <c r="AI318" s="221"/>
      <c r="AJ318" s="25"/>
      <c r="AK318" s="104">
        <f>SUM(I318:M318)</f>
        <v>148225400</v>
      </c>
      <c r="AL318" s="105" t="b">
        <f>G318=AK318</f>
        <v>0</v>
      </c>
      <c r="AM318" s="96" t="e">
        <f>#REF!+#REF!+#REF!+#REF!+#REF!+#REF!</f>
        <v>#REF!</v>
      </c>
      <c r="AN318" s="118">
        <f>H318+I318+J318+K318+L318+M318</f>
        <v>193225400</v>
      </c>
      <c r="AO318" s="152" t="b">
        <f t="shared" si="149"/>
        <v>1</v>
      </c>
    </row>
    <row r="319" spans="1:41" s="117" customFormat="1">
      <c r="A319" s="115"/>
      <c r="B319" s="108" t="s">
        <v>22</v>
      </c>
      <c r="C319" s="630" t="s">
        <v>123</v>
      </c>
      <c r="D319" s="651"/>
      <c r="E319" s="652"/>
      <c r="F319" s="109" t="s">
        <v>159</v>
      </c>
      <c r="G319" s="116">
        <f>G320+G323</f>
        <v>193225400</v>
      </c>
      <c r="H319" s="116">
        <f t="shared" ref="H319:P319" si="151">H320+H323</f>
        <v>45000000</v>
      </c>
      <c r="I319" s="116">
        <f t="shared" si="151"/>
        <v>0</v>
      </c>
      <c r="J319" s="116">
        <f t="shared" si="151"/>
        <v>148225400</v>
      </c>
      <c r="K319" s="116">
        <f t="shared" si="151"/>
        <v>0</v>
      </c>
      <c r="L319" s="116">
        <f t="shared" si="151"/>
        <v>0</v>
      </c>
      <c r="M319" s="116">
        <f t="shared" si="151"/>
        <v>0</v>
      </c>
      <c r="N319" s="116">
        <f t="shared" si="151"/>
        <v>0</v>
      </c>
      <c r="O319" s="116">
        <f t="shared" si="151"/>
        <v>0</v>
      </c>
      <c r="P319" s="116">
        <f t="shared" si="151"/>
        <v>0</v>
      </c>
      <c r="Q319" s="116"/>
      <c r="R319" s="116"/>
      <c r="S319" s="116"/>
      <c r="T319" s="116"/>
      <c r="U319" s="116"/>
      <c r="V319" s="116"/>
      <c r="W319" s="116"/>
      <c r="X319" s="116"/>
      <c r="Y319" s="94"/>
      <c r="Z319" s="373"/>
      <c r="AA319" s="284">
        <f>H319+I319+J319+K319+L319+M319+N319+O319+P319</f>
        <v>193225400</v>
      </c>
      <c r="AB319" s="164" t="b">
        <f>AA319=G319</f>
        <v>1</v>
      </c>
      <c r="AC319" s="284">
        <f t="shared" si="148"/>
        <v>0</v>
      </c>
      <c r="AD319" s="221"/>
      <c r="AE319" s="221"/>
      <c r="AF319" s="284">
        <f t="shared" si="146"/>
        <v>193225400</v>
      </c>
      <c r="AG319" s="164" t="b">
        <f t="shared" si="147"/>
        <v>1</v>
      </c>
      <c r="AH319" s="221"/>
      <c r="AI319" s="221"/>
      <c r="AJ319" s="236"/>
      <c r="AK319" s="118">
        <f>SUM(I319:M319)</f>
        <v>148225400</v>
      </c>
      <c r="AL319" s="110" t="b">
        <f>G319=AK319</f>
        <v>0</v>
      </c>
      <c r="AM319" s="96" t="e">
        <f>#REF!+#REF!+#REF!+#REF!+#REF!+#REF!</f>
        <v>#REF!</v>
      </c>
      <c r="AN319" s="118">
        <f>H319+I319+J319+K319+L319+M319</f>
        <v>193225400</v>
      </c>
      <c r="AO319" s="152" t="b">
        <f t="shared" si="149"/>
        <v>1</v>
      </c>
    </row>
    <row r="320" spans="1:41" s="152" customFormat="1">
      <c r="A320" s="352"/>
      <c r="B320" s="353"/>
      <c r="C320" s="20"/>
      <c r="D320" s="656" t="s">
        <v>14</v>
      </c>
      <c r="E320" s="657"/>
      <c r="F320" s="51" t="s">
        <v>131</v>
      </c>
      <c r="G320" s="24">
        <f>SUM(G321:G322)</f>
        <v>60000000</v>
      </c>
      <c r="H320" s="24">
        <f t="shared" ref="H320:P320" si="152">SUM(H321:H322)</f>
        <v>13000000</v>
      </c>
      <c r="I320" s="24">
        <f t="shared" si="152"/>
        <v>0</v>
      </c>
      <c r="J320" s="24">
        <f t="shared" si="152"/>
        <v>47000000</v>
      </c>
      <c r="K320" s="24">
        <f t="shared" si="152"/>
        <v>0</v>
      </c>
      <c r="L320" s="24">
        <f t="shared" si="152"/>
        <v>0</v>
      </c>
      <c r="M320" s="24">
        <f t="shared" si="152"/>
        <v>0</v>
      </c>
      <c r="N320" s="24">
        <f t="shared" si="152"/>
        <v>0</v>
      </c>
      <c r="O320" s="24">
        <f t="shared" si="152"/>
        <v>0</v>
      </c>
      <c r="P320" s="24">
        <f t="shared" si="152"/>
        <v>0</v>
      </c>
      <c r="Q320" s="24"/>
      <c r="R320" s="24"/>
      <c r="S320" s="24"/>
      <c r="T320" s="24"/>
      <c r="U320" s="24"/>
      <c r="V320" s="24"/>
      <c r="W320" s="24"/>
      <c r="X320" s="24"/>
      <c r="Y320" s="24">
        <f t="shared" ref="Y320" si="153">Y322</f>
        <v>0</v>
      </c>
      <c r="Z320" s="373"/>
      <c r="AA320" s="284"/>
      <c r="AB320" s="164"/>
      <c r="AC320" s="284"/>
      <c r="AD320" s="221"/>
      <c r="AE320" s="221"/>
      <c r="AF320" s="284">
        <f t="shared" si="146"/>
        <v>60000000</v>
      </c>
      <c r="AG320" s="164" t="b">
        <f t="shared" si="147"/>
        <v>1</v>
      </c>
      <c r="AH320" s="221"/>
      <c r="AI320" s="221"/>
      <c r="AJ320" s="236"/>
      <c r="AK320" s="336"/>
      <c r="AL320" s="25"/>
      <c r="AM320" s="335"/>
      <c r="AN320" s="336"/>
    </row>
    <row r="321" spans="1:41" s="152" customFormat="1">
      <c r="A321" s="352"/>
      <c r="B321" s="353"/>
      <c r="C321" s="20"/>
      <c r="D321" s="569"/>
      <c r="E321" s="454" t="s">
        <v>47</v>
      </c>
      <c r="F321" s="51" t="s">
        <v>48</v>
      </c>
      <c r="G321" s="455">
        <v>36000000</v>
      </c>
      <c r="H321" s="455">
        <v>9000000</v>
      </c>
      <c r="I321" s="24"/>
      <c r="J321" s="24">
        <f>G321-H321</f>
        <v>27000000</v>
      </c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373"/>
      <c r="AA321" s="284"/>
      <c r="AB321" s="164"/>
      <c r="AC321" s="284"/>
      <c r="AD321" s="221"/>
      <c r="AE321" s="221"/>
      <c r="AF321" s="284">
        <f t="shared" si="146"/>
        <v>36000000</v>
      </c>
      <c r="AG321" s="164" t="b">
        <f t="shared" si="147"/>
        <v>1</v>
      </c>
      <c r="AH321" s="221"/>
      <c r="AI321" s="221"/>
      <c r="AJ321" s="236"/>
      <c r="AK321" s="336"/>
      <c r="AL321" s="25"/>
      <c r="AM321" s="335"/>
      <c r="AN321" s="336"/>
    </row>
    <row r="322" spans="1:41" s="359" customFormat="1">
      <c r="A322" s="354"/>
      <c r="B322" s="355"/>
      <c r="C322" s="187"/>
      <c r="D322" s="363"/>
      <c r="E322" s="88" t="s">
        <v>166</v>
      </c>
      <c r="F322" s="71" t="s">
        <v>167</v>
      </c>
      <c r="G322" s="52">
        <v>24000000</v>
      </c>
      <c r="H322" s="52">
        <v>4000000</v>
      </c>
      <c r="I322" s="52"/>
      <c r="J322" s="52">
        <f>G322-H322</f>
        <v>20000000</v>
      </c>
      <c r="K322" s="52"/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1"/>
      <c r="Z322" s="372"/>
      <c r="AA322" s="357"/>
      <c r="AB322" s="200"/>
      <c r="AC322" s="357"/>
      <c r="AD322" s="200"/>
      <c r="AE322" s="200"/>
      <c r="AF322" s="284">
        <f t="shared" si="146"/>
        <v>24000000</v>
      </c>
      <c r="AG322" s="164" t="b">
        <f t="shared" si="147"/>
        <v>1</v>
      </c>
      <c r="AH322" s="200"/>
      <c r="AI322" s="200"/>
      <c r="AJ322" s="358"/>
      <c r="AK322" s="64"/>
      <c r="AL322" s="54"/>
      <c r="AM322" s="335"/>
      <c r="AN322" s="64"/>
    </row>
    <row r="323" spans="1:41" s="80" customFormat="1">
      <c r="A323" s="337"/>
      <c r="B323" s="338"/>
      <c r="C323" s="339"/>
      <c r="D323" s="645" t="s">
        <v>15</v>
      </c>
      <c r="E323" s="646"/>
      <c r="F323" s="81" t="s">
        <v>130</v>
      </c>
      <c r="G323" s="87">
        <f>SUM(G324:G330)</f>
        <v>133225400</v>
      </c>
      <c r="H323" s="87">
        <f t="shared" ref="H323:Y323" si="154">SUM(H324:H330)</f>
        <v>32000000</v>
      </c>
      <c r="I323" s="87">
        <f t="shared" si="154"/>
        <v>0</v>
      </c>
      <c r="J323" s="87">
        <f t="shared" si="154"/>
        <v>101225400</v>
      </c>
      <c r="K323" s="87">
        <f t="shared" si="154"/>
        <v>0</v>
      </c>
      <c r="L323" s="87">
        <f t="shared" si="154"/>
        <v>0</v>
      </c>
      <c r="M323" s="87">
        <f t="shared" si="154"/>
        <v>0</v>
      </c>
      <c r="N323" s="87">
        <f t="shared" si="154"/>
        <v>0</v>
      </c>
      <c r="O323" s="87">
        <f t="shared" si="154"/>
        <v>0</v>
      </c>
      <c r="P323" s="87">
        <f t="shared" si="154"/>
        <v>0</v>
      </c>
      <c r="Q323" s="87"/>
      <c r="R323" s="87"/>
      <c r="S323" s="87"/>
      <c r="T323" s="87"/>
      <c r="U323" s="87"/>
      <c r="V323" s="87"/>
      <c r="W323" s="87"/>
      <c r="X323" s="87"/>
      <c r="Y323" s="87">
        <f t="shared" si="154"/>
        <v>0</v>
      </c>
      <c r="Z323" s="372"/>
      <c r="AA323" s="284">
        <f t="shared" ref="AA323:AA334" si="155">H323+I323+J323+K323+L323+M323+N323+O323+P323</f>
        <v>133225400</v>
      </c>
      <c r="AB323" s="164" t="b">
        <f t="shared" ref="AB323:AB334" si="156">AA323=G323</f>
        <v>1</v>
      </c>
      <c r="AC323" s="284">
        <f t="shared" ref="AC323:AC340" si="157">G323-AA323</f>
        <v>0</v>
      </c>
      <c r="AD323" s="164"/>
      <c r="AE323" s="164"/>
      <c r="AF323" s="284">
        <f t="shared" si="146"/>
        <v>133225400</v>
      </c>
      <c r="AG323" s="164" t="b">
        <f t="shared" si="147"/>
        <v>1</v>
      </c>
      <c r="AH323" s="164"/>
      <c r="AI323" s="164"/>
      <c r="AK323" s="341">
        <f t="shared" ref="AK323:AK330" si="158">SUM(I323:M323)</f>
        <v>101225400</v>
      </c>
      <c r="AL323" s="59" t="b">
        <f t="shared" ref="AL323:AL330" si="159">G323=AK323</f>
        <v>0</v>
      </c>
      <c r="AM323" s="335" t="e">
        <f>#REF!+#REF!+#REF!+#REF!+#REF!+#REF!</f>
        <v>#REF!</v>
      </c>
      <c r="AN323" s="336">
        <f t="shared" ref="AN323:AN335" si="160">H323+I323+J323+K323+L323+M323</f>
        <v>133225400</v>
      </c>
      <c r="AO323" s="152" t="b">
        <f t="shared" ref="AO323:AO340" si="161">G323=AN323</f>
        <v>1</v>
      </c>
    </row>
    <row r="324" spans="1:41" s="153" customFormat="1">
      <c r="A324" s="572"/>
      <c r="B324" s="333"/>
      <c r="C324" s="334"/>
      <c r="D324" s="334"/>
      <c r="E324" s="88" t="s">
        <v>55</v>
      </c>
      <c r="F324" s="71" t="s">
        <v>56</v>
      </c>
      <c r="G324" s="69">
        <v>7757800</v>
      </c>
      <c r="H324" s="69">
        <v>4500000</v>
      </c>
      <c r="I324" s="70"/>
      <c r="J324" s="70">
        <f>G324-H324</f>
        <v>3257800</v>
      </c>
      <c r="K324" s="70"/>
      <c r="L324" s="70"/>
      <c r="M324" s="70"/>
      <c r="N324" s="70"/>
      <c r="O324" s="70"/>
      <c r="P324" s="70"/>
      <c r="Q324" s="70"/>
      <c r="R324" s="70"/>
      <c r="S324" s="70"/>
      <c r="T324" s="70"/>
      <c r="U324" s="70"/>
      <c r="V324" s="70"/>
      <c r="W324" s="70"/>
      <c r="X324" s="70"/>
      <c r="Y324" s="71"/>
      <c r="Z324" s="377"/>
      <c r="AA324" s="284">
        <f t="shared" si="155"/>
        <v>7757800</v>
      </c>
      <c r="AB324" s="164" t="b">
        <f t="shared" si="156"/>
        <v>1</v>
      </c>
      <c r="AC324" s="284">
        <f t="shared" si="157"/>
        <v>0</v>
      </c>
      <c r="AD324" s="232"/>
      <c r="AE324" s="232"/>
      <c r="AF324" s="284">
        <f t="shared" si="146"/>
        <v>7757800</v>
      </c>
      <c r="AG324" s="164" t="b">
        <f t="shared" si="147"/>
        <v>1</v>
      </c>
      <c r="AH324" s="232"/>
      <c r="AI324" s="232"/>
      <c r="AK324" s="335">
        <f t="shared" si="158"/>
        <v>3257800</v>
      </c>
      <c r="AL324" s="72" t="b">
        <f t="shared" si="159"/>
        <v>0</v>
      </c>
      <c r="AM324" s="335" t="e">
        <f>#REF!+#REF!+#REF!+#REF!+#REF!+#REF!</f>
        <v>#REF!</v>
      </c>
      <c r="AN324" s="336">
        <f t="shared" si="160"/>
        <v>7757800</v>
      </c>
      <c r="AO324" s="152" t="b">
        <f t="shared" si="161"/>
        <v>1</v>
      </c>
    </row>
    <row r="325" spans="1:41" s="153" customFormat="1">
      <c r="A325" s="572"/>
      <c r="B325" s="333"/>
      <c r="C325" s="334"/>
      <c r="D325" s="334"/>
      <c r="E325" s="88" t="s">
        <v>16</v>
      </c>
      <c r="F325" s="71" t="s">
        <v>19</v>
      </c>
      <c r="G325" s="69">
        <v>870000</v>
      </c>
      <c r="H325" s="69">
        <v>500000</v>
      </c>
      <c r="I325" s="70"/>
      <c r="J325" s="70">
        <f t="shared" ref="J325:J330" si="162">G325-H325</f>
        <v>370000</v>
      </c>
      <c r="K325" s="70"/>
      <c r="L325" s="70"/>
      <c r="M325" s="70"/>
      <c r="N325" s="70"/>
      <c r="O325" s="70"/>
      <c r="P325" s="70"/>
      <c r="Q325" s="70"/>
      <c r="R325" s="70"/>
      <c r="S325" s="70"/>
      <c r="T325" s="70"/>
      <c r="U325" s="70"/>
      <c r="V325" s="70"/>
      <c r="W325" s="70"/>
      <c r="X325" s="70"/>
      <c r="Y325" s="71"/>
      <c r="Z325" s="377"/>
      <c r="AA325" s="284">
        <f t="shared" si="155"/>
        <v>870000</v>
      </c>
      <c r="AB325" s="164" t="b">
        <f t="shared" si="156"/>
        <v>1</v>
      </c>
      <c r="AC325" s="284">
        <f t="shared" si="157"/>
        <v>0</v>
      </c>
      <c r="AD325" s="232"/>
      <c r="AE325" s="232"/>
      <c r="AF325" s="284">
        <f t="shared" si="146"/>
        <v>870000</v>
      </c>
      <c r="AG325" s="164" t="b">
        <f t="shared" si="147"/>
        <v>1</v>
      </c>
      <c r="AH325" s="232"/>
      <c r="AI325" s="232"/>
      <c r="AK325" s="335">
        <f t="shared" si="158"/>
        <v>370000</v>
      </c>
      <c r="AL325" s="72" t="b">
        <f t="shared" si="159"/>
        <v>0</v>
      </c>
      <c r="AM325" s="335" t="e">
        <f>#REF!+#REF!+#REF!+#REF!+#REF!+#REF!</f>
        <v>#REF!</v>
      </c>
      <c r="AN325" s="336">
        <f t="shared" si="160"/>
        <v>870000</v>
      </c>
      <c r="AO325" s="152" t="b">
        <f t="shared" si="161"/>
        <v>1</v>
      </c>
    </row>
    <row r="326" spans="1:41" s="153" customFormat="1">
      <c r="A326" s="572"/>
      <c r="B326" s="333"/>
      <c r="C326" s="334"/>
      <c r="D326" s="334"/>
      <c r="E326" s="88" t="s">
        <v>17</v>
      </c>
      <c r="F326" s="71" t="s">
        <v>18</v>
      </c>
      <c r="G326" s="69">
        <v>57000000</v>
      </c>
      <c r="H326" s="69">
        <v>14250000</v>
      </c>
      <c r="I326" s="70"/>
      <c r="J326" s="70">
        <f t="shared" si="162"/>
        <v>42750000</v>
      </c>
      <c r="K326" s="70"/>
      <c r="L326" s="70"/>
      <c r="M326" s="70"/>
      <c r="N326" s="70"/>
      <c r="O326" s="70"/>
      <c r="P326" s="70"/>
      <c r="Q326" s="70"/>
      <c r="R326" s="70"/>
      <c r="S326" s="70"/>
      <c r="T326" s="70"/>
      <c r="U326" s="70"/>
      <c r="V326" s="70"/>
      <c r="W326" s="70"/>
      <c r="X326" s="70"/>
      <c r="Y326" s="71"/>
      <c r="Z326" s="377"/>
      <c r="AA326" s="284">
        <f t="shared" si="155"/>
        <v>57000000</v>
      </c>
      <c r="AB326" s="164" t="b">
        <f t="shared" si="156"/>
        <v>1</v>
      </c>
      <c r="AC326" s="284">
        <f t="shared" si="157"/>
        <v>0</v>
      </c>
      <c r="AD326" s="232"/>
      <c r="AE326" s="232"/>
      <c r="AF326" s="284">
        <f t="shared" si="146"/>
        <v>57000000</v>
      </c>
      <c r="AG326" s="164" t="b">
        <f t="shared" si="147"/>
        <v>1</v>
      </c>
      <c r="AH326" s="232"/>
      <c r="AI326" s="232"/>
      <c r="AK326" s="335">
        <f t="shared" si="158"/>
        <v>42750000</v>
      </c>
      <c r="AL326" s="72" t="b">
        <f t="shared" si="159"/>
        <v>0</v>
      </c>
      <c r="AM326" s="335" t="e">
        <f>#REF!+#REF!+#REF!+#REF!+#REF!+#REF!</f>
        <v>#REF!</v>
      </c>
      <c r="AN326" s="336">
        <f t="shared" si="160"/>
        <v>57000000</v>
      </c>
      <c r="AO326" s="152" t="b">
        <f t="shared" si="161"/>
        <v>1</v>
      </c>
    </row>
    <row r="327" spans="1:41" s="153" customFormat="1">
      <c r="A327" s="572"/>
      <c r="B327" s="333"/>
      <c r="C327" s="334"/>
      <c r="D327" s="334"/>
      <c r="E327" s="88" t="s">
        <v>31</v>
      </c>
      <c r="F327" s="71" t="s">
        <v>32</v>
      </c>
      <c r="G327" s="69">
        <v>10150000</v>
      </c>
      <c r="H327" s="69">
        <v>5000000</v>
      </c>
      <c r="I327" s="70"/>
      <c r="J327" s="70">
        <f t="shared" si="162"/>
        <v>5150000</v>
      </c>
      <c r="K327" s="70"/>
      <c r="L327" s="70"/>
      <c r="M327" s="70"/>
      <c r="N327" s="70"/>
      <c r="O327" s="70"/>
      <c r="P327" s="70"/>
      <c r="Q327" s="70"/>
      <c r="R327" s="70"/>
      <c r="S327" s="70"/>
      <c r="T327" s="70"/>
      <c r="U327" s="70"/>
      <c r="V327" s="70"/>
      <c r="W327" s="70"/>
      <c r="X327" s="70"/>
      <c r="Y327" s="71"/>
      <c r="Z327" s="377"/>
      <c r="AA327" s="284">
        <f t="shared" si="155"/>
        <v>10150000</v>
      </c>
      <c r="AB327" s="164" t="b">
        <f t="shared" si="156"/>
        <v>1</v>
      </c>
      <c r="AC327" s="284">
        <f t="shared" si="157"/>
        <v>0</v>
      </c>
      <c r="AD327" s="232"/>
      <c r="AE327" s="232"/>
      <c r="AF327" s="284">
        <f t="shared" si="146"/>
        <v>10150000</v>
      </c>
      <c r="AG327" s="164" t="b">
        <f t="shared" si="147"/>
        <v>1</v>
      </c>
      <c r="AH327" s="232"/>
      <c r="AI327" s="232"/>
      <c r="AK327" s="335">
        <f t="shared" si="158"/>
        <v>5150000</v>
      </c>
      <c r="AL327" s="72" t="b">
        <f t="shared" si="159"/>
        <v>0</v>
      </c>
      <c r="AM327" s="335" t="e">
        <f>#REF!+#REF!+#REF!+#REF!+#REF!+#REF!</f>
        <v>#REF!</v>
      </c>
      <c r="AN327" s="336">
        <f t="shared" si="160"/>
        <v>10150000</v>
      </c>
      <c r="AO327" s="152" t="b">
        <f t="shared" si="161"/>
        <v>1</v>
      </c>
    </row>
    <row r="328" spans="1:41" s="153" customFormat="1">
      <c r="A328" s="572"/>
      <c r="B328" s="333"/>
      <c r="C328" s="334"/>
      <c r="D328" s="334"/>
      <c r="E328" s="88" t="s">
        <v>59</v>
      </c>
      <c r="F328" s="71" t="s">
        <v>60</v>
      </c>
      <c r="G328" s="69">
        <v>4400000</v>
      </c>
      <c r="H328" s="69">
        <v>3000000</v>
      </c>
      <c r="I328" s="70"/>
      <c r="J328" s="70">
        <f t="shared" si="162"/>
        <v>1400000</v>
      </c>
      <c r="K328" s="70"/>
      <c r="L328" s="70"/>
      <c r="M328" s="70"/>
      <c r="N328" s="70"/>
      <c r="O328" s="70"/>
      <c r="P328" s="70"/>
      <c r="Q328" s="70"/>
      <c r="R328" s="70"/>
      <c r="S328" s="70"/>
      <c r="T328" s="70"/>
      <c r="U328" s="70"/>
      <c r="V328" s="70"/>
      <c r="W328" s="70"/>
      <c r="X328" s="70"/>
      <c r="Y328" s="71"/>
      <c r="Z328" s="377"/>
      <c r="AA328" s="284">
        <f t="shared" si="155"/>
        <v>4400000</v>
      </c>
      <c r="AB328" s="164" t="b">
        <f t="shared" si="156"/>
        <v>1</v>
      </c>
      <c r="AC328" s="284">
        <f t="shared" si="157"/>
        <v>0</v>
      </c>
      <c r="AD328" s="232"/>
      <c r="AE328" s="232"/>
      <c r="AF328" s="284">
        <f t="shared" si="146"/>
        <v>4400000</v>
      </c>
      <c r="AG328" s="164" t="b">
        <f t="shared" si="147"/>
        <v>1</v>
      </c>
      <c r="AH328" s="232"/>
      <c r="AI328" s="232"/>
      <c r="AK328" s="335">
        <f t="shared" si="158"/>
        <v>1400000</v>
      </c>
      <c r="AL328" s="72" t="b">
        <f t="shared" si="159"/>
        <v>0</v>
      </c>
      <c r="AM328" s="335" t="e">
        <f>#REF!+#REF!+#REF!+#REF!+#REF!+#REF!</f>
        <v>#REF!</v>
      </c>
      <c r="AN328" s="336">
        <f t="shared" si="160"/>
        <v>4400000</v>
      </c>
      <c r="AO328" s="152" t="b">
        <f t="shared" si="161"/>
        <v>1</v>
      </c>
    </row>
    <row r="329" spans="1:41" s="153" customFormat="1">
      <c r="A329" s="572"/>
      <c r="B329" s="333"/>
      <c r="C329" s="334"/>
      <c r="D329" s="334"/>
      <c r="E329" s="88" t="s">
        <v>125</v>
      </c>
      <c r="F329" s="71" t="s">
        <v>126</v>
      </c>
      <c r="G329" s="69">
        <v>16875000</v>
      </c>
      <c r="H329" s="69">
        <v>2000000</v>
      </c>
      <c r="I329" s="70"/>
      <c r="J329" s="70">
        <f t="shared" si="162"/>
        <v>14875000</v>
      </c>
      <c r="K329" s="70"/>
      <c r="L329" s="70"/>
      <c r="M329" s="70"/>
      <c r="N329" s="70"/>
      <c r="O329" s="70"/>
      <c r="P329" s="70"/>
      <c r="Q329" s="70"/>
      <c r="R329" s="70"/>
      <c r="S329" s="70"/>
      <c r="T329" s="70"/>
      <c r="U329" s="70"/>
      <c r="V329" s="70"/>
      <c r="W329" s="70"/>
      <c r="X329" s="70"/>
      <c r="Y329" s="71"/>
      <c r="Z329" s="377"/>
      <c r="AA329" s="284">
        <f t="shared" si="155"/>
        <v>16875000</v>
      </c>
      <c r="AB329" s="164" t="b">
        <f t="shared" si="156"/>
        <v>1</v>
      </c>
      <c r="AC329" s="284">
        <f t="shared" si="157"/>
        <v>0</v>
      </c>
      <c r="AD329" s="232"/>
      <c r="AE329" s="232"/>
      <c r="AF329" s="284">
        <f t="shared" si="146"/>
        <v>16875000</v>
      </c>
      <c r="AG329" s="164" t="b">
        <f t="shared" si="147"/>
        <v>1</v>
      </c>
      <c r="AH329" s="232"/>
      <c r="AI329" s="232"/>
      <c r="AK329" s="335">
        <f t="shared" si="158"/>
        <v>14875000</v>
      </c>
      <c r="AL329" s="72" t="b">
        <f t="shared" si="159"/>
        <v>0</v>
      </c>
      <c r="AM329" s="335" t="e">
        <f>#REF!+#REF!+#REF!+#REF!+#REF!+#REF!</f>
        <v>#REF!</v>
      </c>
      <c r="AN329" s="336">
        <f t="shared" si="160"/>
        <v>16875000</v>
      </c>
      <c r="AO329" s="152" t="b">
        <f t="shared" si="161"/>
        <v>1</v>
      </c>
    </row>
    <row r="330" spans="1:41" s="153" customFormat="1">
      <c r="A330" s="572"/>
      <c r="B330" s="333"/>
      <c r="C330" s="334"/>
      <c r="D330" s="334"/>
      <c r="E330" s="88" t="s">
        <v>61</v>
      </c>
      <c r="F330" s="71" t="s">
        <v>62</v>
      </c>
      <c r="G330" s="69">
        <v>36172600</v>
      </c>
      <c r="H330" s="69">
        <v>2750000</v>
      </c>
      <c r="I330" s="70"/>
      <c r="J330" s="70">
        <f t="shared" si="162"/>
        <v>33422600</v>
      </c>
      <c r="K330" s="70"/>
      <c r="L330" s="70"/>
      <c r="M330" s="70"/>
      <c r="N330" s="70"/>
      <c r="O330" s="70"/>
      <c r="P330" s="70"/>
      <c r="Q330" s="70"/>
      <c r="R330" s="70"/>
      <c r="S330" s="70"/>
      <c r="T330" s="70"/>
      <c r="U330" s="70"/>
      <c r="V330" s="70"/>
      <c r="W330" s="70"/>
      <c r="X330" s="70"/>
      <c r="Y330" s="71"/>
      <c r="Z330" s="377"/>
      <c r="AA330" s="284">
        <f t="shared" si="155"/>
        <v>36172600</v>
      </c>
      <c r="AB330" s="164" t="b">
        <f t="shared" si="156"/>
        <v>1</v>
      </c>
      <c r="AC330" s="284">
        <f t="shared" si="157"/>
        <v>0</v>
      </c>
      <c r="AD330" s="232"/>
      <c r="AE330" s="232"/>
      <c r="AF330" s="284">
        <f t="shared" si="146"/>
        <v>36172600</v>
      </c>
      <c r="AG330" s="164" t="b">
        <f t="shared" si="147"/>
        <v>1</v>
      </c>
      <c r="AH330" s="232"/>
      <c r="AI330" s="232"/>
      <c r="AK330" s="335">
        <f t="shared" si="158"/>
        <v>33422600</v>
      </c>
      <c r="AL330" s="72" t="b">
        <f t="shared" si="159"/>
        <v>0</v>
      </c>
      <c r="AM330" s="335" t="e">
        <f>#REF!+#REF!+#REF!+#REF!+#REF!+#REF!</f>
        <v>#REF!</v>
      </c>
      <c r="AN330" s="336">
        <f t="shared" si="160"/>
        <v>36172600</v>
      </c>
      <c r="AO330" s="152" t="b">
        <f t="shared" si="161"/>
        <v>1</v>
      </c>
    </row>
    <row r="331" spans="1:41" s="40" customFormat="1">
      <c r="A331" s="34"/>
      <c r="B331" s="35"/>
      <c r="C331" s="36"/>
      <c r="D331" s="36"/>
      <c r="E331" s="37"/>
      <c r="F331" s="71"/>
      <c r="G331" s="69"/>
      <c r="H331" s="69"/>
      <c r="I331" s="70"/>
      <c r="J331" s="70"/>
      <c r="K331" s="39"/>
      <c r="L331" s="39"/>
      <c r="M331" s="39"/>
      <c r="N331" s="39"/>
      <c r="O331" s="39"/>
      <c r="P331" s="39"/>
      <c r="Q331" s="39"/>
      <c r="R331" s="39"/>
      <c r="S331" s="39"/>
      <c r="T331" s="39"/>
      <c r="U331" s="39"/>
      <c r="V331" s="39"/>
      <c r="W331" s="39"/>
      <c r="X331" s="39"/>
      <c r="Y331" s="38"/>
      <c r="Z331" s="377" t="e">
        <f>#REF!+#REF!</f>
        <v>#REF!</v>
      </c>
      <c r="AA331" s="284">
        <f t="shared" si="155"/>
        <v>0</v>
      </c>
      <c r="AB331" s="164" t="b">
        <f t="shared" si="156"/>
        <v>1</v>
      </c>
      <c r="AC331" s="284">
        <f t="shared" si="157"/>
        <v>0</v>
      </c>
      <c r="AD331" s="232"/>
      <c r="AE331" s="232"/>
      <c r="AF331" s="284">
        <f t="shared" si="146"/>
        <v>0</v>
      </c>
      <c r="AG331" s="164" t="b">
        <f t="shared" si="147"/>
        <v>1</v>
      </c>
      <c r="AH331" s="232"/>
      <c r="AI331" s="232"/>
      <c r="AJ331" s="153"/>
      <c r="AK331" s="41"/>
      <c r="AL331" s="42"/>
      <c r="AM331" s="96" t="e">
        <f>#REF!+#REF!+#REF!+#REF!+#REF!+#REF!</f>
        <v>#REF!</v>
      </c>
      <c r="AN331" s="118">
        <f t="shared" si="160"/>
        <v>0</v>
      </c>
      <c r="AO331" s="152" t="b">
        <f t="shared" si="161"/>
        <v>1</v>
      </c>
    </row>
    <row r="332" spans="1:41" s="40" customFormat="1">
      <c r="A332" s="175"/>
      <c r="B332" s="176"/>
      <c r="C332" s="176"/>
      <c r="D332" s="176"/>
      <c r="E332" s="176"/>
      <c r="F332" s="177"/>
      <c r="G332" s="178"/>
      <c r="H332" s="178"/>
      <c r="I332" s="179"/>
      <c r="J332" s="179"/>
      <c r="K332" s="180"/>
      <c r="L332" s="180"/>
      <c r="M332" s="180"/>
      <c r="N332" s="180"/>
      <c r="O332" s="180"/>
      <c r="P332" s="180"/>
      <c r="Q332" s="180"/>
      <c r="R332" s="180"/>
      <c r="S332" s="180"/>
      <c r="T332" s="180"/>
      <c r="U332" s="180"/>
      <c r="V332" s="180"/>
      <c r="W332" s="180"/>
      <c r="X332" s="180"/>
      <c r="Y332" s="176"/>
      <c r="Z332" s="377" t="e">
        <f>#REF!+#REF!</f>
        <v>#REF!</v>
      </c>
      <c r="AA332" s="284">
        <f t="shared" si="155"/>
        <v>0</v>
      </c>
      <c r="AB332" s="164" t="b">
        <f t="shared" si="156"/>
        <v>1</v>
      </c>
      <c r="AC332" s="284">
        <f t="shared" si="157"/>
        <v>0</v>
      </c>
      <c r="AD332" s="232"/>
      <c r="AE332" s="232"/>
      <c r="AF332" s="284">
        <f t="shared" si="146"/>
        <v>0</v>
      </c>
      <c r="AG332" s="164" t="b">
        <f t="shared" si="147"/>
        <v>1</v>
      </c>
      <c r="AH332" s="232"/>
      <c r="AI332" s="232"/>
      <c r="AJ332" s="153"/>
      <c r="AK332" s="41"/>
      <c r="AL332" s="42"/>
      <c r="AM332" s="96" t="e">
        <f>#REF!+#REF!+#REF!+#REF!+#REF!+#REF!</f>
        <v>#REF!</v>
      </c>
      <c r="AN332" s="118">
        <f t="shared" si="160"/>
        <v>0</v>
      </c>
      <c r="AO332" s="152" t="b">
        <f t="shared" si="161"/>
        <v>1</v>
      </c>
    </row>
    <row r="333" spans="1:41" s="40" customFormat="1">
      <c r="A333" s="231"/>
      <c r="B333" s="44"/>
      <c r="C333" s="44"/>
      <c r="D333" s="44"/>
      <c r="E333" s="44"/>
      <c r="F333" s="232"/>
      <c r="G333" s="233"/>
      <c r="H333" s="293" t="e">
        <f>#REF!+3200000</f>
        <v>#REF!</v>
      </c>
      <c r="I333" s="294"/>
      <c r="J333" s="294" t="e">
        <f>#REF!-#REF!</f>
        <v>#REF!</v>
      </c>
      <c r="K333" s="235"/>
      <c r="L333" s="235"/>
      <c r="M333" s="235"/>
      <c r="N333" s="235"/>
      <c r="O333" s="235"/>
      <c r="P333" s="235"/>
      <c r="Q333" s="235"/>
      <c r="R333" s="235"/>
      <c r="S333" s="235"/>
      <c r="T333" s="235"/>
      <c r="U333" s="235"/>
      <c r="V333" s="235"/>
      <c r="W333" s="235"/>
      <c r="X333" s="235"/>
      <c r="Y333" s="44"/>
      <c r="Z333" s="377" t="e">
        <f>#REF!+#REF!</f>
        <v>#REF!</v>
      </c>
      <c r="AA333" s="284" t="e">
        <f t="shared" si="155"/>
        <v>#REF!</v>
      </c>
      <c r="AB333" s="164" t="e">
        <f t="shared" si="156"/>
        <v>#REF!</v>
      </c>
      <c r="AC333" s="284" t="e">
        <f t="shared" si="157"/>
        <v>#REF!</v>
      </c>
      <c r="AD333" s="232"/>
      <c r="AE333" s="232"/>
      <c r="AF333" s="284" t="e">
        <f t="shared" si="146"/>
        <v>#REF!</v>
      </c>
      <c r="AG333" s="164" t="e">
        <f t="shared" si="147"/>
        <v>#REF!</v>
      </c>
      <c r="AH333" s="232"/>
      <c r="AI333" s="232"/>
      <c r="AJ333" s="153"/>
      <c r="AK333" s="41"/>
      <c r="AL333" s="42"/>
      <c r="AM333" s="96" t="e">
        <f>#REF!+#REF!+#REF!+#REF!+#REF!+#REF!</f>
        <v>#REF!</v>
      </c>
      <c r="AN333" s="118" t="e">
        <f t="shared" si="160"/>
        <v>#REF!</v>
      </c>
      <c r="AO333" s="152" t="e">
        <f t="shared" si="161"/>
        <v>#REF!</v>
      </c>
    </row>
    <row r="334" spans="1:41" s="40" customFormat="1">
      <c r="A334" s="181"/>
      <c r="B334" s="182"/>
      <c r="C334" s="182"/>
      <c r="D334" s="182"/>
      <c r="E334" s="182"/>
      <c r="F334" s="183"/>
      <c r="G334" s="184"/>
      <c r="H334" s="184"/>
      <c r="I334" s="185"/>
      <c r="J334" s="185"/>
      <c r="K334" s="186"/>
      <c r="L334" s="186"/>
      <c r="M334" s="186"/>
      <c r="N334" s="186"/>
      <c r="O334" s="186"/>
      <c r="P334" s="186"/>
      <c r="Q334" s="186"/>
      <c r="R334" s="186"/>
      <c r="S334" s="186"/>
      <c r="T334" s="186"/>
      <c r="U334" s="186"/>
      <c r="V334" s="186"/>
      <c r="W334" s="186"/>
      <c r="X334" s="186"/>
      <c r="Y334" s="182"/>
      <c r="Z334" s="377" t="e">
        <f>#REF!+#REF!</f>
        <v>#REF!</v>
      </c>
      <c r="AA334" s="284">
        <f t="shared" si="155"/>
        <v>0</v>
      </c>
      <c r="AB334" s="164" t="b">
        <f t="shared" si="156"/>
        <v>1</v>
      </c>
      <c r="AC334" s="284">
        <f t="shared" si="157"/>
        <v>0</v>
      </c>
      <c r="AD334" s="232"/>
      <c r="AE334" s="232"/>
      <c r="AF334" s="284">
        <f t="shared" si="146"/>
        <v>0</v>
      </c>
      <c r="AG334" s="164" t="b">
        <f t="shared" si="147"/>
        <v>1</v>
      </c>
      <c r="AH334" s="232"/>
      <c r="AI334" s="232"/>
      <c r="AJ334" s="153"/>
      <c r="AK334" s="41"/>
      <c r="AL334" s="42"/>
      <c r="AM334" s="96" t="e">
        <f>#REF!+#REF!+#REF!+#REF!+#REF!+#REF!</f>
        <v>#REF!</v>
      </c>
      <c r="AN334" s="118">
        <f t="shared" si="160"/>
        <v>0</v>
      </c>
      <c r="AO334" s="152" t="b">
        <f t="shared" si="161"/>
        <v>1</v>
      </c>
    </row>
    <row r="335" spans="1:41" s="3" customFormat="1">
      <c r="A335" s="632" t="s">
        <v>0</v>
      </c>
      <c r="B335" s="632" t="s">
        <v>1</v>
      </c>
      <c r="C335" s="632"/>
      <c r="D335" s="632"/>
      <c r="E335" s="632"/>
      <c r="F335" s="632" t="s">
        <v>3</v>
      </c>
      <c r="G335" s="632" t="s">
        <v>4</v>
      </c>
      <c r="H335" s="637" t="s">
        <v>387</v>
      </c>
      <c r="I335" s="638"/>
      <c r="J335" s="638"/>
      <c r="K335" s="638"/>
      <c r="L335" s="638"/>
      <c r="M335" s="638"/>
      <c r="N335" s="638"/>
      <c r="O335" s="638"/>
      <c r="P335" s="638"/>
      <c r="Q335" s="609"/>
      <c r="R335" s="609"/>
      <c r="S335" s="609"/>
      <c r="T335" s="609"/>
      <c r="U335" s="609"/>
      <c r="V335" s="609"/>
      <c r="W335" s="609"/>
      <c r="X335" s="609"/>
      <c r="Y335" s="632" t="s">
        <v>11</v>
      </c>
      <c r="Z335" s="375"/>
      <c r="AA335" s="284"/>
      <c r="AB335" s="164"/>
      <c r="AC335" s="328" t="e">
        <f t="shared" si="157"/>
        <v>#VALUE!</v>
      </c>
      <c r="AD335" s="311"/>
      <c r="AE335" s="311"/>
      <c r="AF335" s="284" t="e">
        <f t="shared" si="146"/>
        <v>#VALUE!</v>
      </c>
      <c r="AG335" s="164" t="e">
        <f t="shared" si="147"/>
        <v>#VALUE!</v>
      </c>
      <c r="AH335" s="311"/>
      <c r="AI335" s="311"/>
      <c r="AJ335" s="152"/>
      <c r="AM335" s="96" t="e">
        <f>#REF!+#REF!+#REF!+#REF!+#REF!+#REF!</f>
        <v>#REF!</v>
      </c>
      <c r="AN335" s="118" t="e">
        <f t="shared" si="160"/>
        <v>#VALUE!</v>
      </c>
      <c r="AO335" s="152" t="e">
        <f t="shared" si="161"/>
        <v>#VALUE!</v>
      </c>
    </row>
    <row r="336" spans="1:41" s="3" customFormat="1">
      <c r="A336" s="633"/>
      <c r="B336" s="633"/>
      <c r="C336" s="633"/>
      <c r="D336" s="633"/>
      <c r="E336" s="633"/>
      <c r="F336" s="633"/>
      <c r="G336" s="633"/>
      <c r="H336" s="563" t="s">
        <v>5</v>
      </c>
      <c r="I336" s="563" t="s">
        <v>240</v>
      </c>
      <c r="J336" s="563" t="s">
        <v>6</v>
      </c>
      <c r="K336" s="563" t="s">
        <v>273</v>
      </c>
      <c r="L336" s="563" t="s">
        <v>9</v>
      </c>
      <c r="M336" s="564" t="s">
        <v>374</v>
      </c>
      <c r="N336" s="563" t="s">
        <v>272</v>
      </c>
      <c r="O336" s="564" t="s">
        <v>375</v>
      </c>
      <c r="P336" s="564" t="s">
        <v>376</v>
      </c>
      <c r="Q336" s="563"/>
      <c r="R336" s="563"/>
      <c r="S336" s="563"/>
      <c r="T336" s="563"/>
      <c r="U336" s="563"/>
      <c r="V336" s="563"/>
      <c r="W336" s="563"/>
      <c r="X336" s="563"/>
      <c r="Y336" s="633"/>
      <c r="Z336" s="375"/>
      <c r="AA336" s="284"/>
      <c r="AB336" s="164"/>
      <c r="AC336" s="328">
        <f t="shared" si="157"/>
        <v>0</v>
      </c>
      <c r="AD336" s="311"/>
      <c r="AE336" s="311"/>
      <c r="AF336" s="284" t="e">
        <f t="shared" si="146"/>
        <v>#VALUE!</v>
      </c>
      <c r="AG336" s="164" t="e">
        <f t="shared" si="147"/>
        <v>#VALUE!</v>
      </c>
      <c r="AH336" s="311"/>
      <c r="AI336" s="311"/>
      <c r="AJ336" s="152"/>
      <c r="AM336" s="96" t="e">
        <f>#REF!+#REF!+#REF!+#REF!+#REF!+M336</f>
        <v>#REF!</v>
      </c>
      <c r="AN336" s="118" t="e">
        <f>H336+I336+J336+K336+L336+#REF!</f>
        <v>#VALUE!</v>
      </c>
      <c r="AO336" s="152" t="e">
        <f t="shared" si="161"/>
        <v>#VALUE!</v>
      </c>
    </row>
    <row r="337" spans="1:41">
      <c r="A337" s="142"/>
      <c r="B337" s="143"/>
      <c r="C337" s="144"/>
      <c r="D337" s="144"/>
      <c r="E337" s="145"/>
      <c r="F337" s="146"/>
      <c r="G337" s="146"/>
      <c r="H337" s="562" t="s">
        <v>237</v>
      </c>
      <c r="I337" s="562" t="s">
        <v>237</v>
      </c>
      <c r="J337" s="562" t="s">
        <v>237</v>
      </c>
      <c r="K337" s="562" t="s">
        <v>237</v>
      </c>
      <c r="L337" s="562" t="s">
        <v>237</v>
      </c>
      <c r="M337" s="562" t="s">
        <v>237</v>
      </c>
      <c r="N337" s="562" t="s">
        <v>237</v>
      </c>
      <c r="O337" s="562" t="s">
        <v>237</v>
      </c>
      <c r="P337" s="562" t="s">
        <v>237</v>
      </c>
      <c r="Q337" s="562"/>
      <c r="R337" s="562"/>
      <c r="S337" s="562"/>
      <c r="T337" s="562"/>
      <c r="U337" s="562"/>
      <c r="V337" s="562"/>
      <c r="W337" s="562"/>
      <c r="X337" s="562"/>
      <c r="Y337" s="146"/>
      <c r="Z337" s="376"/>
      <c r="AA337" s="284"/>
      <c r="AB337" s="164"/>
      <c r="AC337" s="328">
        <f t="shared" si="157"/>
        <v>0</v>
      </c>
      <c r="AD337" s="278"/>
      <c r="AE337" s="278"/>
      <c r="AF337" s="284" t="e">
        <f t="shared" si="146"/>
        <v>#VALUE!</v>
      </c>
      <c r="AG337" s="164" t="e">
        <f t="shared" si="147"/>
        <v>#VALUE!</v>
      </c>
      <c r="AH337" s="278"/>
      <c r="AI337" s="278"/>
      <c r="AM337" s="96" t="e">
        <f>#REF!+#REF!+#REF!+#REF!+#REF!+#REF!</f>
        <v>#REF!</v>
      </c>
      <c r="AN337" s="118" t="e">
        <f>H337+I337+J337+K337+L337+M337</f>
        <v>#VALUE!</v>
      </c>
      <c r="AO337" s="152" t="e">
        <f t="shared" si="161"/>
        <v>#VALUE!</v>
      </c>
    </row>
    <row r="338" spans="1:41">
      <c r="A338" s="147"/>
      <c r="B338" s="148"/>
      <c r="C338" s="149"/>
      <c r="D338" s="149"/>
      <c r="E338" s="150"/>
      <c r="F338" s="151"/>
      <c r="G338" s="151"/>
      <c r="H338" s="151"/>
      <c r="I338" s="151"/>
      <c r="J338" s="151"/>
      <c r="K338" s="151"/>
      <c r="L338" s="151"/>
      <c r="M338" s="151"/>
      <c r="N338" s="151"/>
      <c r="O338" s="151"/>
      <c r="P338" s="151"/>
      <c r="Q338" s="151"/>
      <c r="R338" s="151"/>
      <c r="S338" s="151"/>
      <c r="T338" s="151"/>
      <c r="U338" s="151"/>
      <c r="V338" s="151"/>
      <c r="W338" s="151"/>
      <c r="X338" s="151"/>
      <c r="Y338" s="151"/>
      <c r="Z338" s="377" t="e">
        <f>#REF!+#REF!</f>
        <v>#REF!</v>
      </c>
      <c r="AA338" s="284">
        <f>H338+I338+J338+K338+L338+M338+N338+O338+P338</f>
        <v>0</v>
      </c>
      <c r="AB338" s="164" t="b">
        <f>AA338=G338</f>
        <v>1</v>
      </c>
      <c r="AC338" s="284">
        <f t="shared" si="157"/>
        <v>0</v>
      </c>
      <c r="AD338" s="278"/>
      <c r="AE338" s="278"/>
      <c r="AF338" s="284">
        <f t="shared" si="146"/>
        <v>0</v>
      </c>
      <c r="AG338" s="164" t="b">
        <f t="shared" si="147"/>
        <v>1</v>
      </c>
      <c r="AH338" s="278"/>
      <c r="AI338" s="278"/>
      <c r="AL338" s="42" t="b">
        <f>G338=AK338</f>
        <v>1</v>
      </c>
      <c r="AM338" s="96" t="e">
        <f>#REF!+#REF!+#REF!+#REF!+#REF!+#REF!</f>
        <v>#REF!</v>
      </c>
      <c r="AN338" s="118">
        <f>H338+I338+J338+K338+L338+M338</f>
        <v>0</v>
      </c>
      <c r="AO338" s="152" t="b">
        <f t="shared" si="161"/>
        <v>1</v>
      </c>
    </row>
    <row r="339" spans="1:41" s="16" customFormat="1">
      <c r="A339" s="26">
        <v>5</v>
      </c>
      <c r="B339" s="653" t="s">
        <v>128</v>
      </c>
      <c r="C339" s="654"/>
      <c r="D339" s="654"/>
      <c r="E339" s="655"/>
      <c r="F339" s="30" t="s">
        <v>160</v>
      </c>
      <c r="G339" s="17">
        <f>G340</f>
        <v>196427200</v>
      </c>
      <c r="H339" s="17">
        <f t="shared" ref="H339:P339" si="163">H340</f>
        <v>68350000</v>
      </c>
      <c r="I339" s="17">
        <f t="shared" si="163"/>
        <v>0</v>
      </c>
      <c r="J339" s="17">
        <f t="shared" si="163"/>
        <v>128077200</v>
      </c>
      <c r="K339" s="17">
        <f t="shared" si="163"/>
        <v>0</v>
      </c>
      <c r="L339" s="17">
        <f t="shared" si="163"/>
        <v>0</v>
      </c>
      <c r="M339" s="17">
        <f t="shared" si="163"/>
        <v>0</v>
      </c>
      <c r="N339" s="17">
        <f t="shared" si="163"/>
        <v>0</v>
      </c>
      <c r="O339" s="17">
        <f t="shared" si="163"/>
        <v>0</v>
      </c>
      <c r="P339" s="17">
        <f t="shared" si="163"/>
        <v>0</v>
      </c>
      <c r="Q339" s="17"/>
      <c r="R339" s="17"/>
      <c r="S339" s="17"/>
      <c r="T339" s="17"/>
      <c r="U339" s="17"/>
      <c r="V339" s="17"/>
      <c r="W339" s="17"/>
      <c r="X339" s="17"/>
      <c r="Y339" s="15"/>
      <c r="Z339" s="377" t="e">
        <f>#REF!+#REF!</f>
        <v>#REF!</v>
      </c>
      <c r="AA339" s="284">
        <f>H339+I339+J339+K339+L339+M339+N339+O339+P339</f>
        <v>196427200</v>
      </c>
      <c r="AB339" s="164" t="b">
        <f>AA339=G339</f>
        <v>1</v>
      </c>
      <c r="AC339" s="284">
        <f t="shared" si="157"/>
        <v>0</v>
      </c>
      <c r="AD339" s="221"/>
      <c r="AE339" s="221"/>
      <c r="AF339" s="284">
        <f t="shared" si="146"/>
        <v>196427200</v>
      </c>
      <c r="AG339" s="164" t="b">
        <f t="shared" si="147"/>
        <v>1</v>
      </c>
      <c r="AH339" s="221"/>
      <c r="AI339" s="221"/>
      <c r="AJ339" s="25"/>
      <c r="AK339" s="104">
        <f>SUM(I339:M339)</f>
        <v>128077200</v>
      </c>
      <c r="AL339" s="105" t="b">
        <f>G339=AK339</f>
        <v>0</v>
      </c>
      <c r="AM339" s="96" t="e">
        <f>#REF!+#REF!+#REF!+#REF!+#REF!+#REF!</f>
        <v>#REF!</v>
      </c>
      <c r="AN339" s="118">
        <f>H339+I339+J339+K339+L339+M339</f>
        <v>196427200</v>
      </c>
      <c r="AO339" s="152" t="b">
        <f t="shared" si="161"/>
        <v>1</v>
      </c>
    </row>
    <row r="340" spans="1:41" s="110" customFormat="1">
      <c r="A340" s="119"/>
      <c r="B340" s="108" t="s">
        <v>22</v>
      </c>
      <c r="C340" s="630" t="s">
        <v>127</v>
      </c>
      <c r="D340" s="651"/>
      <c r="E340" s="652"/>
      <c r="F340" s="94" t="s">
        <v>129</v>
      </c>
      <c r="G340" s="116">
        <f>G344+G341</f>
        <v>196427200</v>
      </c>
      <c r="H340" s="116">
        <f t="shared" ref="H340:P340" si="164">H344+H341</f>
        <v>68350000</v>
      </c>
      <c r="I340" s="116">
        <f t="shared" si="164"/>
        <v>0</v>
      </c>
      <c r="J340" s="116">
        <f t="shared" si="164"/>
        <v>128077200</v>
      </c>
      <c r="K340" s="116">
        <f t="shared" si="164"/>
        <v>0</v>
      </c>
      <c r="L340" s="116">
        <f t="shared" si="164"/>
        <v>0</v>
      </c>
      <c r="M340" s="116">
        <f t="shared" si="164"/>
        <v>0</v>
      </c>
      <c r="N340" s="116">
        <f t="shared" si="164"/>
        <v>0</v>
      </c>
      <c r="O340" s="116">
        <f t="shared" si="164"/>
        <v>0</v>
      </c>
      <c r="P340" s="116">
        <f t="shared" si="164"/>
        <v>0</v>
      </c>
      <c r="Q340" s="116"/>
      <c r="R340" s="116"/>
      <c r="S340" s="116"/>
      <c r="T340" s="116"/>
      <c r="U340" s="116"/>
      <c r="V340" s="116"/>
      <c r="W340" s="116"/>
      <c r="X340" s="116"/>
      <c r="Y340" s="94"/>
      <c r="Z340" s="575" t="e">
        <f>#REF!+#REF!</f>
        <v>#REF!</v>
      </c>
      <c r="AA340" s="576">
        <f>H340+I340+J340+K340+L340+M340+N340+O340+P340</f>
        <v>196427200</v>
      </c>
      <c r="AB340" s="577" t="b">
        <f>AA340=G340</f>
        <v>1</v>
      </c>
      <c r="AC340" s="576">
        <f t="shared" si="157"/>
        <v>0</v>
      </c>
      <c r="AD340" s="578"/>
      <c r="AE340" s="578"/>
      <c r="AF340" s="576">
        <f t="shared" ref="AF340:AF362" si="165">H340+I340+J340+K340+L340+M340+N340+O340+P340</f>
        <v>196427200</v>
      </c>
      <c r="AG340" s="577" t="b">
        <f t="shared" ref="AG340:AG362" si="166">AF340=G340</f>
        <v>1</v>
      </c>
      <c r="AH340" s="578"/>
      <c r="AI340" s="578"/>
      <c r="AJ340" s="579"/>
      <c r="AK340" s="118">
        <f>SUM(I340:M340)</f>
        <v>128077200</v>
      </c>
      <c r="AL340" s="110" t="b">
        <f>G340=AK340</f>
        <v>0</v>
      </c>
      <c r="AM340" s="111" t="e">
        <f>#REF!+#REF!+#REF!+#REF!+#REF!+#REF!</f>
        <v>#REF!</v>
      </c>
      <c r="AN340" s="118">
        <f>H340+I340+J340+K340+L340+M340</f>
        <v>196427200</v>
      </c>
      <c r="AO340" s="117" t="b">
        <f t="shared" si="161"/>
        <v>1</v>
      </c>
    </row>
    <row r="341" spans="1:41" s="25" customFormat="1">
      <c r="A341" s="29"/>
      <c r="B341" s="353"/>
      <c r="C341" s="20"/>
      <c r="D341" s="656" t="s">
        <v>14</v>
      </c>
      <c r="E341" s="657"/>
      <c r="F341" s="51" t="s">
        <v>131</v>
      </c>
      <c r="G341" s="24">
        <f>G342+G343</f>
        <v>66000000</v>
      </c>
      <c r="H341" s="24">
        <f t="shared" ref="H341:P341" si="167">H342+H343</f>
        <v>25500000</v>
      </c>
      <c r="I341" s="24">
        <f t="shared" si="167"/>
        <v>0</v>
      </c>
      <c r="J341" s="24">
        <f t="shared" si="167"/>
        <v>40500000</v>
      </c>
      <c r="K341" s="24">
        <f t="shared" si="167"/>
        <v>0</v>
      </c>
      <c r="L341" s="24">
        <f t="shared" si="167"/>
        <v>0</v>
      </c>
      <c r="M341" s="24">
        <f t="shared" si="167"/>
        <v>0</v>
      </c>
      <c r="N341" s="24">
        <f t="shared" si="167"/>
        <v>0</v>
      </c>
      <c r="O341" s="24">
        <f t="shared" si="167"/>
        <v>0</v>
      </c>
      <c r="P341" s="24">
        <f t="shared" si="167"/>
        <v>0</v>
      </c>
      <c r="Q341" s="24"/>
      <c r="R341" s="24"/>
      <c r="S341" s="24"/>
      <c r="T341" s="24"/>
      <c r="U341" s="24"/>
      <c r="V341" s="24"/>
      <c r="W341" s="24"/>
      <c r="X341" s="24"/>
      <c r="Y341" s="24">
        <f t="shared" ref="Y341" si="168">Y343</f>
        <v>0</v>
      </c>
      <c r="Z341" s="377"/>
      <c r="AA341" s="284"/>
      <c r="AB341" s="164"/>
      <c r="AC341" s="284"/>
      <c r="AD341" s="221"/>
      <c r="AE341" s="221"/>
      <c r="AF341" s="284">
        <f t="shared" si="165"/>
        <v>66000000</v>
      </c>
      <c r="AG341" s="164" t="b">
        <f t="shared" si="166"/>
        <v>1</v>
      </c>
      <c r="AH341" s="221"/>
      <c r="AI341" s="221"/>
      <c r="AJ341" s="236"/>
      <c r="AK341" s="336"/>
      <c r="AM341" s="335"/>
      <c r="AN341" s="336"/>
      <c r="AO341" s="152"/>
    </row>
    <row r="342" spans="1:41" s="25" customFormat="1">
      <c r="A342" s="29"/>
      <c r="B342" s="353"/>
      <c r="C342" s="20"/>
      <c r="D342" s="569"/>
      <c r="E342" s="454" t="s">
        <v>47</v>
      </c>
      <c r="F342" s="51" t="s">
        <v>48</v>
      </c>
      <c r="G342" s="455">
        <v>42000000</v>
      </c>
      <c r="H342" s="455">
        <v>10500000</v>
      </c>
      <c r="I342" s="24"/>
      <c r="J342" s="24">
        <f>G342-H342</f>
        <v>31500000</v>
      </c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377"/>
      <c r="AA342" s="284"/>
      <c r="AB342" s="164"/>
      <c r="AC342" s="284"/>
      <c r="AD342" s="221"/>
      <c r="AE342" s="221"/>
      <c r="AF342" s="284">
        <f t="shared" si="165"/>
        <v>42000000</v>
      </c>
      <c r="AG342" s="164" t="b">
        <f t="shared" si="166"/>
        <v>1</v>
      </c>
      <c r="AH342" s="221"/>
      <c r="AI342" s="221"/>
      <c r="AJ342" s="236"/>
      <c r="AK342" s="336"/>
      <c r="AM342" s="335"/>
      <c r="AN342" s="336"/>
      <c r="AO342" s="152"/>
    </row>
    <row r="343" spans="1:41" s="54" customFormat="1">
      <c r="A343" s="50"/>
      <c r="B343" s="355"/>
      <c r="C343" s="187"/>
      <c r="D343" s="363"/>
      <c r="E343" s="88" t="s">
        <v>166</v>
      </c>
      <c r="F343" s="71" t="s">
        <v>167</v>
      </c>
      <c r="G343" s="52">
        <v>24000000</v>
      </c>
      <c r="H343" s="52">
        <v>15000000</v>
      </c>
      <c r="I343" s="52"/>
      <c r="J343" s="52">
        <f>G343-H343</f>
        <v>9000000</v>
      </c>
      <c r="K343" s="52"/>
      <c r="L343" s="52"/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1"/>
      <c r="Z343" s="377"/>
      <c r="AA343" s="357"/>
      <c r="AB343" s="200"/>
      <c r="AC343" s="357"/>
      <c r="AD343" s="200"/>
      <c r="AE343" s="200"/>
      <c r="AF343" s="284">
        <f t="shared" si="165"/>
        <v>24000000</v>
      </c>
      <c r="AG343" s="164" t="b">
        <f t="shared" si="166"/>
        <v>1</v>
      </c>
      <c r="AH343" s="200"/>
      <c r="AI343" s="200"/>
      <c r="AJ343" s="358"/>
      <c r="AK343" s="64"/>
      <c r="AM343" s="335"/>
      <c r="AN343" s="64"/>
      <c r="AO343" s="359"/>
    </row>
    <row r="344" spans="1:41" s="80" customFormat="1">
      <c r="A344" s="337"/>
      <c r="B344" s="338"/>
      <c r="C344" s="339"/>
      <c r="D344" s="645" t="s">
        <v>15</v>
      </c>
      <c r="E344" s="646"/>
      <c r="F344" s="81" t="s">
        <v>130</v>
      </c>
      <c r="G344" s="87">
        <f t="shared" ref="G344:Y344" si="169">SUM(G345:G352)</f>
        <v>130427200</v>
      </c>
      <c r="H344" s="87">
        <f t="shared" si="169"/>
        <v>42850000</v>
      </c>
      <c r="I344" s="87">
        <f t="shared" si="169"/>
        <v>0</v>
      </c>
      <c r="J344" s="87">
        <f t="shared" si="169"/>
        <v>87577200</v>
      </c>
      <c r="K344" s="87">
        <f t="shared" si="169"/>
        <v>0</v>
      </c>
      <c r="L344" s="87">
        <f t="shared" si="169"/>
        <v>0</v>
      </c>
      <c r="M344" s="87">
        <f t="shared" si="169"/>
        <v>0</v>
      </c>
      <c r="N344" s="87">
        <f t="shared" si="169"/>
        <v>0</v>
      </c>
      <c r="O344" s="87">
        <f t="shared" si="169"/>
        <v>0</v>
      </c>
      <c r="P344" s="87">
        <f t="shared" si="169"/>
        <v>0</v>
      </c>
      <c r="Q344" s="87"/>
      <c r="R344" s="87"/>
      <c r="S344" s="87"/>
      <c r="T344" s="87"/>
      <c r="U344" s="87"/>
      <c r="V344" s="87"/>
      <c r="W344" s="87"/>
      <c r="X344" s="87"/>
      <c r="Y344" s="87">
        <f t="shared" si="169"/>
        <v>0</v>
      </c>
      <c r="Z344" s="377" t="e">
        <f>#REF!+#REF!</f>
        <v>#REF!</v>
      </c>
      <c r="AA344" s="284">
        <f t="shared" ref="AA344:AA352" si="170">H344+I344+J344+K344+L344+M344+N344+O344+P344</f>
        <v>130427200</v>
      </c>
      <c r="AB344" s="164" t="b">
        <f t="shared" ref="AB344:AB352" si="171">AA344=G344</f>
        <v>1</v>
      </c>
      <c r="AC344" s="284">
        <f t="shared" ref="AC344:AC352" si="172">G344-AA344</f>
        <v>0</v>
      </c>
      <c r="AD344" s="164"/>
      <c r="AE344" s="164"/>
      <c r="AF344" s="284">
        <f t="shared" si="165"/>
        <v>130427200</v>
      </c>
      <c r="AG344" s="164" t="b">
        <f t="shared" si="166"/>
        <v>1</v>
      </c>
      <c r="AH344" s="164"/>
      <c r="AI344" s="164"/>
      <c r="AK344" s="341">
        <f t="shared" ref="AK344:AK352" si="173">SUM(I344:M344)</f>
        <v>87577200</v>
      </c>
      <c r="AL344" s="59" t="b">
        <f t="shared" ref="AL344:AL352" si="174">G344=AK344</f>
        <v>0</v>
      </c>
      <c r="AM344" s="335" t="e">
        <f>#REF!+#REF!+#REF!+#REF!+#REF!+#REF!</f>
        <v>#REF!</v>
      </c>
      <c r="AN344" s="336">
        <f t="shared" ref="AN344:AN352" si="175">H344+I344+J344+K344+L344+M344</f>
        <v>130427200</v>
      </c>
      <c r="AO344" s="152" t="b">
        <f t="shared" ref="AO344:AO352" si="176">G344=AN344</f>
        <v>1</v>
      </c>
    </row>
    <row r="345" spans="1:41" s="153" customFormat="1">
      <c r="A345" s="572"/>
      <c r="B345" s="333"/>
      <c r="C345" s="334"/>
      <c r="D345" s="334"/>
      <c r="E345" s="88" t="s">
        <v>55</v>
      </c>
      <c r="F345" s="71" t="s">
        <v>56</v>
      </c>
      <c r="G345" s="69">
        <v>8009500</v>
      </c>
      <c r="H345" s="69">
        <v>5000000</v>
      </c>
      <c r="I345" s="70"/>
      <c r="J345" s="70">
        <f>G345-H345</f>
        <v>3009500</v>
      </c>
      <c r="K345" s="70"/>
      <c r="L345" s="70"/>
      <c r="M345" s="70"/>
      <c r="N345" s="70"/>
      <c r="O345" s="70"/>
      <c r="P345" s="70"/>
      <c r="Q345" s="70"/>
      <c r="R345" s="70"/>
      <c r="S345" s="70"/>
      <c r="T345" s="70"/>
      <c r="U345" s="70"/>
      <c r="V345" s="70"/>
      <c r="W345" s="70"/>
      <c r="X345" s="70"/>
      <c r="Y345" s="71"/>
      <c r="Z345" s="377" t="e">
        <f>#REF!+#REF!</f>
        <v>#REF!</v>
      </c>
      <c r="AA345" s="284">
        <f t="shared" si="170"/>
        <v>8009500</v>
      </c>
      <c r="AB345" s="164" t="b">
        <f t="shared" si="171"/>
        <v>1</v>
      </c>
      <c r="AC345" s="284">
        <f t="shared" si="172"/>
        <v>0</v>
      </c>
      <c r="AD345" s="232"/>
      <c r="AE345" s="232"/>
      <c r="AF345" s="284">
        <f t="shared" si="165"/>
        <v>8009500</v>
      </c>
      <c r="AG345" s="164" t="b">
        <f t="shared" si="166"/>
        <v>1</v>
      </c>
      <c r="AH345" s="232"/>
      <c r="AI345" s="232"/>
      <c r="AK345" s="335">
        <f t="shared" si="173"/>
        <v>3009500</v>
      </c>
      <c r="AL345" s="72" t="b">
        <f t="shared" si="174"/>
        <v>0</v>
      </c>
      <c r="AM345" s="335" t="e">
        <f>#REF!+#REF!+#REF!+#REF!+#REF!+#REF!</f>
        <v>#REF!</v>
      </c>
      <c r="AN345" s="336">
        <f t="shared" si="175"/>
        <v>8009500</v>
      </c>
      <c r="AO345" s="152" t="b">
        <f t="shared" si="176"/>
        <v>1</v>
      </c>
    </row>
    <row r="346" spans="1:41" s="153" customFormat="1">
      <c r="A346" s="572"/>
      <c r="B346" s="333"/>
      <c r="C346" s="334"/>
      <c r="D346" s="334"/>
      <c r="E346" s="88" t="s">
        <v>16</v>
      </c>
      <c r="F346" s="71" t="s">
        <v>19</v>
      </c>
      <c r="G346" s="69">
        <v>675000</v>
      </c>
      <c r="H346" s="69"/>
      <c r="I346" s="70"/>
      <c r="J346" s="70">
        <f t="shared" ref="J346:J352" si="177">G346-H346</f>
        <v>675000</v>
      </c>
      <c r="K346" s="70"/>
      <c r="L346" s="70"/>
      <c r="M346" s="70"/>
      <c r="N346" s="70"/>
      <c r="O346" s="70"/>
      <c r="P346" s="70"/>
      <c r="Q346" s="70"/>
      <c r="R346" s="70"/>
      <c r="S346" s="70"/>
      <c r="T346" s="70"/>
      <c r="U346" s="70"/>
      <c r="V346" s="70"/>
      <c r="W346" s="70"/>
      <c r="X346" s="70"/>
      <c r="Y346" s="71"/>
      <c r="Z346" s="377" t="e">
        <f>#REF!+#REF!</f>
        <v>#REF!</v>
      </c>
      <c r="AA346" s="284">
        <f t="shared" si="170"/>
        <v>675000</v>
      </c>
      <c r="AB346" s="164" t="b">
        <f t="shared" si="171"/>
        <v>1</v>
      </c>
      <c r="AC346" s="284">
        <f t="shared" si="172"/>
        <v>0</v>
      </c>
      <c r="AD346" s="232"/>
      <c r="AE346" s="232"/>
      <c r="AF346" s="284">
        <f t="shared" si="165"/>
        <v>675000</v>
      </c>
      <c r="AG346" s="164" t="b">
        <f t="shared" si="166"/>
        <v>1</v>
      </c>
      <c r="AH346" s="232"/>
      <c r="AI346" s="232"/>
      <c r="AK346" s="335">
        <f t="shared" si="173"/>
        <v>675000</v>
      </c>
      <c r="AL346" s="72" t="b">
        <f t="shared" si="174"/>
        <v>1</v>
      </c>
      <c r="AM346" s="335" t="e">
        <f>#REF!+#REF!+#REF!+#REF!+#REF!+#REF!</f>
        <v>#REF!</v>
      </c>
      <c r="AN346" s="336">
        <f t="shared" si="175"/>
        <v>675000</v>
      </c>
      <c r="AO346" s="152" t="b">
        <f t="shared" si="176"/>
        <v>1</v>
      </c>
    </row>
    <row r="347" spans="1:41" s="153" customFormat="1">
      <c r="A347" s="572"/>
      <c r="B347" s="333"/>
      <c r="C347" s="334"/>
      <c r="D347" s="334"/>
      <c r="E347" s="88" t="s">
        <v>17</v>
      </c>
      <c r="F347" s="71" t="s">
        <v>18</v>
      </c>
      <c r="G347" s="69">
        <v>57000000</v>
      </c>
      <c r="H347" s="69">
        <v>14250000</v>
      </c>
      <c r="I347" s="70"/>
      <c r="J347" s="70">
        <f t="shared" si="177"/>
        <v>42750000</v>
      </c>
      <c r="K347" s="70"/>
      <c r="L347" s="70"/>
      <c r="M347" s="70"/>
      <c r="N347" s="70"/>
      <c r="O347" s="70"/>
      <c r="P347" s="70"/>
      <c r="Q347" s="70"/>
      <c r="R347" s="70"/>
      <c r="S347" s="70"/>
      <c r="T347" s="70"/>
      <c r="U347" s="70"/>
      <c r="V347" s="70"/>
      <c r="W347" s="70"/>
      <c r="X347" s="70"/>
      <c r="Y347" s="71"/>
      <c r="Z347" s="377" t="e">
        <f>#REF!+#REF!</f>
        <v>#REF!</v>
      </c>
      <c r="AA347" s="284">
        <f t="shared" si="170"/>
        <v>57000000</v>
      </c>
      <c r="AB347" s="164" t="b">
        <f t="shared" si="171"/>
        <v>1</v>
      </c>
      <c r="AC347" s="284">
        <f t="shared" si="172"/>
        <v>0</v>
      </c>
      <c r="AD347" s="232"/>
      <c r="AE347" s="232"/>
      <c r="AF347" s="284">
        <f t="shared" si="165"/>
        <v>57000000</v>
      </c>
      <c r="AG347" s="164" t="b">
        <f t="shared" si="166"/>
        <v>1</v>
      </c>
      <c r="AH347" s="232"/>
      <c r="AI347" s="232"/>
      <c r="AK347" s="335">
        <f t="shared" si="173"/>
        <v>42750000</v>
      </c>
      <c r="AL347" s="72" t="b">
        <f t="shared" si="174"/>
        <v>0</v>
      </c>
      <c r="AM347" s="335" t="e">
        <f>#REF!+#REF!+#REF!+#REF!+#REF!+#REF!</f>
        <v>#REF!</v>
      </c>
      <c r="AN347" s="336">
        <f t="shared" si="175"/>
        <v>57000000</v>
      </c>
      <c r="AO347" s="152" t="b">
        <f t="shared" si="176"/>
        <v>1</v>
      </c>
    </row>
    <row r="348" spans="1:41" s="153" customFormat="1">
      <c r="A348" s="572"/>
      <c r="B348" s="333"/>
      <c r="C348" s="334"/>
      <c r="D348" s="334"/>
      <c r="E348" s="88" t="s">
        <v>31</v>
      </c>
      <c r="F348" s="71" t="s">
        <v>32</v>
      </c>
      <c r="G348" s="69">
        <v>12400000</v>
      </c>
      <c r="H348" s="69">
        <v>6000000</v>
      </c>
      <c r="I348" s="70"/>
      <c r="J348" s="70">
        <f t="shared" si="177"/>
        <v>6400000</v>
      </c>
      <c r="K348" s="70"/>
      <c r="L348" s="70"/>
      <c r="M348" s="70"/>
      <c r="N348" s="70"/>
      <c r="O348" s="70"/>
      <c r="P348" s="70"/>
      <c r="Q348" s="70"/>
      <c r="R348" s="70"/>
      <c r="S348" s="70"/>
      <c r="T348" s="70"/>
      <c r="U348" s="70"/>
      <c r="V348" s="70"/>
      <c r="W348" s="70"/>
      <c r="X348" s="70"/>
      <c r="Y348" s="71"/>
      <c r="Z348" s="377" t="e">
        <f>#REF!+#REF!</f>
        <v>#REF!</v>
      </c>
      <c r="AA348" s="284">
        <f t="shared" si="170"/>
        <v>12400000</v>
      </c>
      <c r="AB348" s="164" t="b">
        <f t="shared" si="171"/>
        <v>1</v>
      </c>
      <c r="AC348" s="284">
        <f t="shared" si="172"/>
        <v>0</v>
      </c>
      <c r="AD348" s="232"/>
      <c r="AE348" s="232"/>
      <c r="AF348" s="284">
        <f t="shared" si="165"/>
        <v>12400000</v>
      </c>
      <c r="AG348" s="164" t="b">
        <f t="shared" si="166"/>
        <v>1</v>
      </c>
      <c r="AH348" s="232"/>
      <c r="AI348" s="232"/>
      <c r="AK348" s="335">
        <f t="shared" si="173"/>
        <v>6400000</v>
      </c>
      <c r="AL348" s="72" t="b">
        <f t="shared" si="174"/>
        <v>0</v>
      </c>
      <c r="AM348" s="335" t="e">
        <f>#REF!+#REF!+#REF!+#REF!+#REF!+#REF!</f>
        <v>#REF!</v>
      </c>
      <c r="AN348" s="336">
        <f t="shared" si="175"/>
        <v>12400000</v>
      </c>
      <c r="AO348" s="152" t="b">
        <f t="shared" si="176"/>
        <v>1</v>
      </c>
    </row>
    <row r="349" spans="1:41" s="153" customFormat="1">
      <c r="A349" s="572"/>
      <c r="B349" s="333"/>
      <c r="C349" s="334"/>
      <c r="D349" s="334"/>
      <c r="E349" s="88" t="s">
        <v>59</v>
      </c>
      <c r="F349" s="71" t="s">
        <v>60</v>
      </c>
      <c r="G349" s="69">
        <v>7400000</v>
      </c>
      <c r="H349" s="69">
        <v>4000000</v>
      </c>
      <c r="I349" s="70"/>
      <c r="J349" s="70">
        <f t="shared" si="177"/>
        <v>3400000</v>
      </c>
      <c r="K349" s="70"/>
      <c r="L349" s="70"/>
      <c r="M349" s="70"/>
      <c r="N349" s="70"/>
      <c r="O349" s="70"/>
      <c r="P349" s="70"/>
      <c r="Q349" s="70"/>
      <c r="R349" s="70"/>
      <c r="S349" s="70"/>
      <c r="T349" s="70"/>
      <c r="U349" s="70"/>
      <c r="V349" s="70"/>
      <c r="W349" s="70"/>
      <c r="X349" s="70"/>
      <c r="Y349" s="71"/>
      <c r="Z349" s="377" t="e">
        <f>#REF!+#REF!</f>
        <v>#REF!</v>
      </c>
      <c r="AA349" s="284">
        <f t="shared" si="170"/>
        <v>7400000</v>
      </c>
      <c r="AB349" s="164" t="b">
        <f t="shared" si="171"/>
        <v>1</v>
      </c>
      <c r="AC349" s="284">
        <f t="shared" si="172"/>
        <v>0</v>
      </c>
      <c r="AD349" s="232"/>
      <c r="AE349" s="232"/>
      <c r="AF349" s="284">
        <f t="shared" si="165"/>
        <v>7400000</v>
      </c>
      <c r="AG349" s="164" t="b">
        <f t="shared" si="166"/>
        <v>1</v>
      </c>
      <c r="AH349" s="232"/>
      <c r="AI349" s="232"/>
      <c r="AK349" s="335">
        <f t="shared" si="173"/>
        <v>3400000</v>
      </c>
      <c r="AL349" s="72" t="b">
        <f t="shared" si="174"/>
        <v>0</v>
      </c>
      <c r="AM349" s="335" t="e">
        <f>#REF!+#REF!+#REF!+#REF!+#REF!+#REF!</f>
        <v>#REF!</v>
      </c>
      <c r="AN349" s="336">
        <f t="shared" si="175"/>
        <v>7400000</v>
      </c>
      <c r="AO349" s="152" t="b">
        <f t="shared" si="176"/>
        <v>1</v>
      </c>
    </row>
    <row r="350" spans="1:41" s="153" customFormat="1">
      <c r="A350" s="572"/>
      <c r="B350" s="333"/>
      <c r="C350" s="334"/>
      <c r="D350" s="334"/>
      <c r="E350" s="88" t="s">
        <v>125</v>
      </c>
      <c r="F350" s="71" t="s">
        <v>126</v>
      </c>
      <c r="G350" s="69">
        <v>6000000</v>
      </c>
      <c r="H350" s="69">
        <v>3500000</v>
      </c>
      <c r="I350" s="70"/>
      <c r="J350" s="70">
        <f t="shared" si="177"/>
        <v>2500000</v>
      </c>
      <c r="K350" s="70"/>
      <c r="L350" s="70"/>
      <c r="M350" s="70"/>
      <c r="N350" s="70"/>
      <c r="O350" s="70"/>
      <c r="P350" s="70"/>
      <c r="Q350" s="70"/>
      <c r="R350" s="70"/>
      <c r="S350" s="70"/>
      <c r="T350" s="70"/>
      <c r="U350" s="70"/>
      <c r="V350" s="70"/>
      <c r="W350" s="70"/>
      <c r="X350" s="70"/>
      <c r="Y350" s="71"/>
      <c r="Z350" s="377" t="e">
        <f>#REF!+#REF!</f>
        <v>#REF!</v>
      </c>
      <c r="AA350" s="284">
        <f t="shared" si="170"/>
        <v>6000000</v>
      </c>
      <c r="AB350" s="164" t="b">
        <f t="shared" si="171"/>
        <v>1</v>
      </c>
      <c r="AC350" s="284">
        <f t="shared" si="172"/>
        <v>0</v>
      </c>
      <c r="AD350" s="232"/>
      <c r="AE350" s="232"/>
      <c r="AF350" s="284">
        <f t="shared" si="165"/>
        <v>6000000</v>
      </c>
      <c r="AG350" s="164" t="b">
        <f t="shared" si="166"/>
        <v>1</v>
      </c>
      <c r="AH350" s="232"/>
      <c r="AI350" s="232"/>
      <c r="AK350" s="335">
        <f t="shared" si="173"/>
        <v>2500000</v>
      </c>
      <c r="AL350" s="72" t="b">
        <f t="shared" si="174"/>
        <v>0</v>
      </c>
      <c r="AM350" s="335" t="e">
        <f>#REF!+#REF!+#REF!+#REF!+#REF!+#REF!</f>
        <v>#REF!</v>
      </c>
      <c r="AN350" s="336">
        <f t="shared" si="175"/>
        <v>6000000</v>
      </c>
      <c r="AO350" s="152" t="b">
        <f t="shared" si="176"/>
        <v>1</v>
      </c>
    </row>
    <row r="351" spans="1:41" s="420" customFormat="1">
      <c r="A351" s="572"/>
      <c r="B351" s="333"/>
      <c r="C351" s="334"/>
      <c r="D351" s="334"/>
      <c r="E351" s="88" t="s">
        <v>61</v>
      </c>
      <c r="F351" s="71" t="s">
        <v>62</v>
      </c>
      <c r="G351" s="69">
        <v>30942700</v>
      </c>
      <c r="H351" s="69">
        <v>8000000</v>
      </c>
      <c r="I351" s="70"/>
      <c r="J351" s="70">
        <f t="shared" si="177"/>
        <v>22942700</v>
      </c>
      <c r="K351" s="70"/>
      <c r="L351" s="70"/>
      <c r="M351" s="70"/>
      <c r="N351" s="70"/>
      <c r="O351" s="70"/>
      <c r="P351" s="70"/>
      <c r="Q351" s="70"/>
      <c r="R351" s="70"/>
      <c r="S351" s="70"/>
      <c r="T351" s="70"/>
      <c r="U351" s="70"/>
      <c r="V351" s="70"/>
      <c r="W351" s="70"/>
      <c r="X351" s="70"/>
      <c r="Y351" s="71"/>
      <c r="Z351" s="416" t="e">
        <f>#REF!+#REF!</f>
        <v>#REF!</v>
      </c>
      <c r="AA351" s="417">
        <f t="shared" si="170"/>
        <v>30942700</v>
      </c>
      <c r="AB351" s="418" t="b">
        <f t="shared" si="171"/>
        <v>1</v>
      </c>
      <c r="AC351" s="417">
        <f t="shared" si="172"/>
        <v>0</v>
      </c>
      <c r="AD351" s="419"/>
      <c r="AE351" s="419"/>
      <c r="AF351" s="284">
        <f t="shared" si="165"/>
        <v>30942700</v>
      </c>
      <c r="AG351" s="164" t="b">
        <f t="shared" si="166"/>
        <v>1</v>
      </c>
      <c r="AH351" s="419"/>
      <c r="AI351" s="419"/>
      <c r="AK351" s="421">
        <f t="shared" si="173"/>
        <v>22942700</v>
      </c>
      <c r="AL351" s="422" t="b">
        <f t="shared" si="174"/>
        <v>0</v>
      </c>
      <c r="AM351" s="421" t="e">
        <f>#REF!+#REF!+#REF!+#REF!+#REF!+#REF!</f>
        <v>#REF!</v>
      </c>
      <c r="AN351" s="423">
        <f t="shared" si="175"/>
        <v>30942700</v>
      </c>
      <c r="AO351" s="424" t="b">
        <f t="shared" si="176"/>
        <v>1</v>
      </c>
    </row>
    <row r="352" spans="1:41" s="153" customFormat="1">
      <c r="A352" s="572"/>
      <c r="B352" s="333"/>
      <c r="C352" s="334"/>
      <c r="D352" s="334"/>
      <c r="E352" s="88" t="s">
        <v>20</v>
      </c>
      <c r="F352" s="71" t="s">
        <v>21</v>
      </c>
      <c r="G352" s="69">
        <v>8000000</v>
      </c>
      <c r="H352" s="69">
        <v>2100000</v>
      </c>
      <c r="I352" s="70"/>
      <c r="J352" s="70">
        <f t="shared" si="177"/>
        <v>5900000</v>
      </c>
      <c r="K352" s="70"/>
      <c r="L352" s="70"/>
      <c r="M352" s="70"/>
      <c r="N352" s="70"/>
      <c r="O352" s="70"/>
      <c r="P352" s="70"/>
      <c r="Q352" s="70"/>
      <c r="R352" s="70"/>
      <c r="S352" s="70"/>
      <c r="T352" s="70"/>
      <c r="U352" s="70"/>
      <c r="V352" s="70"/>
      <c r="W352" s="70"/>
      <c r="X352" s="70"/>
      <c r="Y352" s="71"/>
      <c r="Z352" s="377" t="e">
        <f>#REF!+#REF!</f>
        <v>#REF!</v>
      </c>
      <c r="AA352" s="284">
        <f t="shared" si="170"/>
        <v>8000000</v>
      </c>
      <c r="AB352" s="164" t="b">
        <f t="shared" si="171"/>
        <v>1</v>
      </c>
      <c r="AC352" s="284">
        <f t="shared" si="172"/>
        <v>0</v>
      </c>
      <c r="AD352" s="232"/>
      <c r="AE352" s="232"/>
      <c r="AF352" s="284">
        <f t="shared" si="165"/>
        <v>8000000</v>
      </c>
      <c r="AG352" s="164" t="b">
        <f t="shared" si="166"/>
        <v>1</v>
      </c>
      <c r="AH352" s="232"/>
      <c r="AI352" s="232"/>
      <c r="AK352" s="335">
        <f t="shared" si="173"/>
        <v>5900000</v>
      </c>
      <c r="AL352" s="72" t="b">
        <f t="shared" si="174"/>
        <v>0</v>
      </c>
      <c r="AM352" s="335" t="e">
        <f>#REF!+#REF!+#REF!+#REF!+#REF!+#REF!</f>
        <v>#REF!</v>
      </c>
      <c r="AN352" s="336">
        <f t="shared" si="175"/>
        <v>8000000</v>
      </c>
      <c r="AO352" s="152" t="b">
        <f t="shared" si="176"/>
        <v>1</v>
      </c>
    </row>
    <row r="353" spans="1:41" s="153" customFormat="1">
      <c r="A353" s="572"/>
      <c r="B353" s="333"/>
      <c r="C353" s="334"/>
      <c r="D353" s="334"/>
      <c r="E353" s="88"/>
      <c r="F353" s="71"/>
      <c r="G353" s="69"/>
      <c r="H353" s="69"/>
      <c r="I353" s="70"/>
      <c r="J353" s="70"/>
      <c r="K353" s="70"/>
      <c r="L353" s="70"/>
      <c r="M353" s="70"/>
      <c r="N353" s="70"/>
      <c r="O353" s="70"/>
      <c r="P353" s="70"/>
      <c r="Q353" s="70"/>
      <c r="R353" s="70"/>
      <c r="S353" s="70"/>
      <c r="T353" s="70"/>
      <c r="U353" s="70"/>
      <c r="V353" s="70"/>
      <c r="W353" s="70"/>
      <c r="X353" s="70"/>
      <c r="Y353" s="71"/>
      <c r="Z353" s="377"/>
      <c r="AA353" s="284"/>
      <c r="AB353" s="164"/>
      <c r="AC353" s="284"/>
      <c r="AD353" s="232"/>
      <c r="AE353" s="232"/>
      <c r="AF353" s="284">
        <f t="shared" si="165"/>
        <v>0</v>
      </c>
      <c r="AG353" s="164" t="b">
        <f t="shared" si="166"/>
        <v>1</v>
      </c>
      <c r="AH353" s="232"/>
      <c r="AI353" s="232"/>
      <c r="AK353" s="335"/>
      <c r="AL353" s="72"/>
      <c r="AM353" s="335"/>
      <c r="AN353" s="336"/>
      <c r="AO353" s="152"/>
    </row>
    <row r="354" spans="1:41" s="153" customFormat="1">
      <c r="A354" s="572"/>
      <c r="B354" s="333"/>
      <c r="C354" s="334"/>
      <c r="D354" s="334"/>
      <c r="E354" s="88"/>
      <c r="F354" s="71"/>
      <c r="G354" s="69"/>
      <c r="H354" s="69"/>
      <c r="I354" s="70"/>
      <c r="J354" s="70"/>
      <c r="K354" s="70"/>
      <c r="L354" s="70"/>
      <c r="M354" s="70"/>
      <c r="N354" s="70"/>
      <c r="O354" s="70"/>
      <c r="P354" s="70"/>
      <c r="Q354" s="70"/>
      <c r="R354" s="70"/>
      <c r="S354" s="70"/>
      <c r="T354" s="70"/>
      <c r="U354" s="70"/>
      <c r="V354" s="70"/>
      <c r="W354" s="70"/>
      <c r="X354" s="70"/>
      <c r="Y354" s="71"/>
      <c r="Z354" s="380"/>
      <c r="AA354" s="284"/>
      <c r="AB354" s="164"/>
      <c r="AC354" s="284"/>
      <c r="AD354" s="232"/>
      <c r="AE354" s="232"/>
      <c r="AF354" s="284">
        <f t="shared" si="165"/>
        <v>0</v>
      </c>
      <c r="AG354" s="164" t="b">
        <f t="shared" si="166"/>
        <v>1</v>
      </c>
      <c r="AH354" s="232"/>
      <c r="AI354" s="232"/>
      <c r="AK354" s="335"/>
      <c r="AL354" s="72"/>
      <c r="AM354" s="335"/>
      <c r="AN354" s="336"/>
      <c r="AO354" s="152"/>
    </row>
    <row r="355" spans="1:41" s="320" customFormat="1">
      <c r="A355" s="360"/>
      <c r="B355" s="177"/>
      <c r="C355" s="177"/>
      <c r="D355" s="177"/>
      <c r="E355" s="177"/>
      <c r="F355" s="177"/>
      <c r="G355" s="178"/>
      <c r="H355" s="178"/>
      <c r="I355" s="179"/>
      <c r="J355" s="179"/>
      <c r="K355" s="179"/>
      <c r="L355" s="179"/>
      <c r="M355" s="179"/>
      <c r="N355" s="179"/>
      <c r="O355" s="179"/>
      <c r="P355" s="179"/>
      <c r="Q355" s="179"/>
      <c r="R355" s="179"/>
      <c r="S355" s="179"/>
      <c r="T355" s="179"/>
      <c r="U355" s="179"/>
      <c r="V355" s="179"/>
      <c r="W355" s="179"/>
      <c r="X355" s="179"/>
      <c r="Y355" s="177"/>
      <c r="Z355" s="377"/>
      <c r="AA355" s="314"/>
      <c r="AB355" s="313"/>
      <c r="AC355" s="314"/>
      <c r="AD355" s="319"/>
      <c r="AE355" s="319"/>
      <c r="AF355" s="284">
        <f t="shared" si="165"/>
        <v>0</v>
      </c>
      <c r="AG355" s="164" t="b">
        <f t="shared" si="166"/>
        <v>1</v>
      </c>
      <c r="AH355" s="319"/>
      <c r="AI355" s="319"/>
      <c r="AK355" s="315"/>
      <c r="AL355" s="316"/>
      <c r="AM355" s="315"/>
      <c r="AN355" s="317"/>
      <c r="AO355" s="318"/>
    </row>
    <row r="356" spans="1:41" s="320" customFormat="1">
      <c r="A356" s="361"/>
      <c r="B356" s="232"/>
      <c r="C356" s="232"/>
      <c r="D356" s="232"/>
      <c r="E356" s="232"/>
      <c r="F356" s="232"/>
      <c r="G356" s="233"/>
      <c r="H356" s="233"/>
      <c r="I356" s="234"/>
      <c r="J356" s="234"/>
      <c r="K356" s="234"/>
      <c r="L356" s="234"/>
      <c r="M356" s="234"/>
      <c r="N356" s="234"/>
      <c r="O356" s="234"/>
      <c r="P356" s="234"/>
      <c r="Q356" s="234"/>
      <c r="R356" s="234"/>
      <c r="S356" s="234"/>
      <c r="T356" s="234"/>
      <c r="U356" s="234"/>
      <c r="V356" s="234"/>
      <c r="W356" s="234"/>
      <c r="X356" s="234"/>
      <c r="Y356" s="232"/>
      <c r="Z356" s="377"/>
      <c r="AA356" s="314"/>
      <c r="AB356" s="313"/>
      <c r="AC356" s="314"/>
      <c r="AD356" s="319"/>
      <c r="AE356" s="319"/>
      <c r="AF356" s="284">
        <f t="shared" si="165"/>
        <v>0</v>
      </c>
      <c r="AG356" s="164" t="b">
        <f t="shared" si="166"/>
        <v>1</v>
      </c>
      <c r="AH356" s="319"/>
      <c r="AI356" s="319"/>
      <c r="AK356" s="315"/>
      <c r="AL356" s="316"/>
      <c r="AM356" s="315"/>
      <c r="AN356" s="317"/>
      <c r="AO356" s="318"/>
    </row>
    <row r="357" spans="1:41" s="320" customFormat="1">
      <c r="A357" s="361"/>
      <c r="B357" s="232"/>
      <c r="C357" s="232"/>
      <c r="D357" s="232"/>
      <c r="E357" s="232"/>
      <c r="F357" s="232"/>
      <c r="G357" s="233"/>
      <c r="H357" s="233"/>
      <c r="I357" s="234"/>
      <c r="J357" s="234"/>
      <c r="K357" s="234"/>
      <c r="L357" s="234"/>
      <c r="M357" s="234"/>
      <c r="N357" s="234"/>
      <c r="O357" s="234"/>
      <c r="P357" s="234"/>
      <c r="Q357" s="234"/>
      <c r="R357" s="234"/>
      <c r="S357" s="234"/>
      <c r="T357" s="234"/>
      <c r="U357" s="234"/>
      <c r="V357" s="234"/>
      <c r="W357" s="234"/>
      <c r="X357" s="234"/>
      <c r="Y357" s="232"/>
      <c r="Z357" s="377"/>
      <c r="AA357" s="314"/>
      <c r="AB357" s="313"/>
      <c r="AC357" s="314"/>
      <c r="AD357" s="319"/>
      <c r="AE357" s="319"/>
      <c r="AF357" s="284">
        <f t="shared" si="165"/>
        <v>0</v>
      </c>
      <c r="AG357" s="164" t="b">
        <f t="shared" si="166"/>
        <v>1</v>
      </c>
      <c r="AH357" s="319"/>
      <c r="AI357" s="319"/>
      <c r="AK357" s="315"/>
      <c r="AL357" s="316"/>
      <c r="AM357" s="315"/>
      <c r="AN357" s="317"/>
      <c r="AO357" s="318"/>
    </row>
    <row r="358" spans="1:41" s="320" customFormat="1">
      <c r="A358" s="361"/>
      <c r="B358" s="232"/>
      <c r="C358" s="232"/>
      <c r="D358" s="232"/>
      <c r="E358" s="232"/>
      <c r="F358" s="232"/>
      <c r="G358" s="233"/>
      <c r="H358" s="233"/>
      <c r="I358" s="234"/>
      <c r="J358" s="234"/>
      <c r="K358" s="234"/>
      <c r="L358" s="234"/>
      <c r="M358" s="234"/>
      <c r="N358" s="234"/>
      <c r="O358" s="234"/>
      <c r="P358" s="234"/>
      <c r="Q358" s="234"/>
      <c r="R358" s="234"/>
      <c r="S358" s="234"/>
      <c r="T358" s="234"/>
      <c r="U358" s="234"/>
      <c r="V358" s="234"/>
      <c r="W358" s="234"/>
      <c r="X358" s="234"/>
      <c r="Y358" s="232"/>
      <c r="Z358" s="377"/>
      <c r="AA358" s="314"/>
      <c r="AB358" s="313"/>
      <c r="AC358" s="314"/>
      <c r="AD358" s="319"/>
      <c r="AE358" s="319"/>
      <c r="AF358" s="284">
        <f t="shared" si="165"/>
        <v>0</v>
      </c>
      <c r="AG358" s="164" t="b">
        <f t="shared" si="166"/>
        <v>1</v>
      </c>
      <c r="AH358" s="319"/>
      <c r="AI358" s="319"/>
      <c r="AK358" s="315"/>
      <c r="AL358" s="316"/>
      <c r="AM358" s="315"/>
      <c r="AN358" s="317"/>
      <c r="AO358" s="318"/>
    </row>
    <row r="359" spans="1:41" s="320" customFormat="1">
      <c r="A359" s="361"/>
      <c r="B359" s="232"/>
      <c r="C359" s="232"/>
      <c r="D359" s="232"/>
      <c r="E359" s="232"/>
      <c r="F359" s="232"/>
      <c r="G359" s="233"/>
      <c r="H359" s="233"/>
      <c r="I359" s="234"/>
      <c r="J359" s="234"/>
      <c r="K359" s="234"/>
      <c r="L359" s="234"/>
      <c r="M359" s="234"/>
      <c r="N359" s="234"/>
      <c r="O359" s="234"/>
      <c r="P359" s="234"/>
      <c r="Q359" s="234"/>
      <c r="R359" s="234"/>
      <c r="S359" s="234"/>
      <c r="T359" s="234"/>
      <c r="U359" s="234"/>
      <c r="V359" s="234"/>
      <c r="W359" s="234"/>
      <c r="X359" s="234"/>
      <c r="Y359" s="232"/>
      <c r="Z359" s="377"/>
      <c r="AA359" s="314"/>
      <c r="AB359" s="313"/>
      <c r="AC359" s="314"/>
      <c r="AD359" s="319"/>
      <c r="AE359" s="319"/>
      <c r="AF359" s="284">
        <f t="shared" si="165"/>
        <v>0</v>
      </c>
      <c r="AG359" s="164" t="b">
        <f t="shared" si="166"/>
        <v>1</v>
      </c>
      <c r="AH359" s="319"/>
      <c r="AI359" s="319"/>
      <c r="AK359" s="315"/>
      <c r="AL359" s="316"/>
      <c r="AM359" s="315"/>
      <c r="AN359" s="317"/>
      <c r="AO359" s="318"/>
    </row>
    <row r="360" spans="1:41" s="320" customFormat="1">
      <c r="A360" s="361"/>
      <c r="B360" s="232"/>
      <c r="C360" s="232"/>
      <c r="D360" s="232"/>
      <c r="E360" s="232"/>
      <c r="F360" s="232"/>
      <c r="G360" s="233"/>
      <c r="H360" s="233"/>
      <c r="I360" s="234"/>
      <c r="J360" s="234"/>
      <c r="K360" s="234"/>
      <c r="L360" s="234"/>
      <c r="M360" s="234"/>
      <c r="N360" s="234"/>
      <c r="O360" s="234"/>
      <c r="P360" s="234"/>
      <c r="Q360" s="234"/>
      <c r="R360" s="234"/>
      <c r="S360" s="234"/>
      <c r="T360" s="234"/>
      <c r="U360" s="234"/>
      <c r="V360" s="234"/>
      <c r="W360" s="234"/>
      <c r="X360" s="234"/>
      <c r="Y360" s="232"/>
      <c r="Z360" s="377"/>
      <c r="AA360" s="314"/>
      <c r="AB360" s="313"/>
      <c r="AC360" s="314"/>
      <c r="AD360" s="319"/>
      <c r="AE360" s="319"/>
      <c r="AF360" s="284">
        <f t="shared" si="165"/>
        <v>0</v>
      </c>
      <c r="AG360" s="164" t="b">
        <f t="shared" si="166"/>
        <v>1</v>
      </c>
      <c r="AH360" s="319"/>
      <c r="AI360" s="319"/>
      <c r="AK360" s="315"/>
      <c r="AL360" s="316"/>
      <c r="AM360" s="315"/>
      <c r="AN360" s="317"/>
      <c r="AO360" s="318"/>
    </row>
    <row r="361" spans="1:41" s="320" customFormat="1">
      <c r="A361" s="361"/>
      <c r="B361" s="232"/>
      <c r="C361" s="232"/>
      <c r="D361" s="232"/>
      <c r="E361" s="232"/>
      <c r="F361" s="232"/>
      <c r="G361" s="233"/>
      <c r="H361" s="233"/>
      <c r="I361" s="234"/>
      <c r="J361" s="234"/>
      <c r="K361" s="234"/>
      <c r="L361" s="234"/>
      <c r="M361" s="234"/>
      <c r="N361" s="234"/>
      <c r="O361" s="234"/>
      <c r="P361" s="234"/>
      <c r="Q361" s="234"/>
      <c r="R361" s="234"/>
      <c r="S361" s="234"/>
      <c r="T361" s="234"/>
      <c r="U361" s="234"/>
      <c r="V361" s="234"/>
      <c r="W361" s="234"/>
      <c r="X361" s="234"/>
      <c r="Y361" s="232"/>
      <c r="Z361" s="377"/>
      <c r="AA361" s="314"/>
      <c r="AB361" s="313"/>
      <c r="AC361" s="314"/>
      <c r="AD361" s="319"/>
      <c r="AE361" s="319"/>
      <c r="AF361" s="284">
        <f t="shared" si="165"/>
        <v>0</v>
      </c>
      <c r="AG361" s="164" t="b">
        <f t="shared" si="166"/>
        <v>1</v>
      </c>
      <c r="AH361" s="319"/>
      <c r="AI361" s="319"/>
      <c r="AK361" s="315"/>
      <c r="AL361" s="316"/>
      <c r="AM361" s="315"/>
      <c r="AN361" s="317"/>
      <c r="AO361" s="318"/>
    </row>
    <row r="362" spans="1:41" s="320" customFormat="1">
      <c r="A362" s="361"/>
      <c r="B362" s="232"/>
      <c r="C362" s="232"/>
      <c r="D362" s="232"/>
      <c r="E362" s="232"/>
      <c r="F362" s="232"/>
      <c r="G362" s="233"/>
      <c r="H362" s="233"/>
      <c r="I362" s="234"/>
      <c r="J362" s="234"/>
      <c r="K362" s="234"/>
      <c r="L362" s="234"/>
      <c r="M362" s="234"/>
      <c r="N362" s="234"/>
      <c r="O362" s="234"/>
      <c r="P362" s="234"/>
      <c r="Q362" s="234"/>
      <c r="R362" s="234"/>
      <c r="S362" s="234"/>
      <c r="T362" s="234"/>
      <c r="U362" s="234"/>
      <c r="V362" s="234"/>
      <c r="W362" s="234"/>
      <c r="X362" s="234"/>
      <c r="Y362" s="232"/>
      <c r="Z362" s="377"/>
      <c r="AA362" s="314"/>
      <c r="AB362" s="313"/>
      <c r="AC362" s="314"/>
      <c r="AD362" s="319"/>
      <c r="AE362" s="319"/>
      <c r="AF362" s="284">
        <f t="shared" si="165"/>
        <v>0</v>
      </c>
      <c r="AG362" s="164" t="b">
        <f t="shared" si="166"/>
        <v>1</v>
      </c>
      <c r="AH362" s="319"/>
      <c r="AI362" s="319"/>
      <c r="AK362" s="315"/>
      <c r="AL362" s="316"/>
      <c r="AM362" s="315"/>
      <c r="AN362" s="317"/>
      <c r="AO362" s="318"/>
    </row>
    <row r="363" spans="1:41" s="320" customFormat="1">
      <c r="A363" s="361"/>
      <c r="B363" s="232"/>
      <c r="C363" s="232"/>
      <c r="D363" s="232"/>
      <c r="E363" s="232"/>
      <c r="F363" s="232"/>
      <c r="G363" s="233"/>
      <c r="H363" s="233"/>
      <c r="I363" s="234"/>
      <c r="J363" s="234"/>
      <c r="K363" s="234"/>
      <c r="L363" s="234"/>
      <c r="M363" s="234"/>
      <c r="N363" s="234"/>
      <c r="O363" s="234"/>
      <c r="P363" s="234"/>
      <c r="Q363" s="234"/>
      <c r="R363" s="234"/>
      <c r="S363" s="234"/>
      <c r="T363" s="234"/>
      <c r="U363" s="234"/>
      <c r="V363" s="234"/>
      <c r="W363" s="234"/>
      <c r="X363" s="234"/>
      <c r="Y363" s="232"/>
      <c r="Z363" s="377"/>
      <c r="AA363" s="314"/>
      <c r="AB363" s="313"/>
      <c r="AC363" s="314"/>
      <c r="AD363" s="319"/>
      <c r="AE363" s="319"/>
      <c r="AF363" s="284"/>
      <c r="AG363" s="164"/>
      <c r="AH363" s="319"/>
      <c r="AI363" s="319"/>
      <c r="AK363" s="315"/>
      <c r="AL363" s="316"/>
      <c r="AM363" s="315"/>
      <c r="AN363" s="317"/>
      <c r="AO363" s="318"/>
    </row>
    <row r="364" spans="1:41" s="320" customFormat="1">
      <c r="A364" s="361"/>
      <c r="B364" s="232"/>
      <c r="C364" s="232"/>
      <c r="D364" s="232"/>
      <c r="E364" s="232"/>
      <c r="F364" s="232"/>
      <c r="G364" s="233"/>
      <c r="H364" s="233"/>
      <c r="I364" s="234"/>
      <c r="J364" s="234"/>
      <c r="K364" s="234"/>
      <c r="L364" s="234"/>
      <c r="M364" s="234"/>
      <c r="N364" s="234"/>
      <c r="O364" s="234"/>
      <c r="P364" s="234"/>
      <c r="Q364" s="234"/>
      <c r="R364" s="234"/>
      <c r="S364" s="234"/>
      <c r="T364" s="234"/>
      <c r="U364" s="234"/>
      <c r="V364" s="234"/>
      <c r="W364" s="234"/>
      <c r="X364" s="234"/>
      <c r="Y364" s="232"/>
      <c r="Z364" s="377"/>
      <c r="AA364" s="314"/>
      <c r="AB364" s="313"/>
      <c r="AC364" s="314"/>
      <c r="AD364" s="319"/>
      <c r="AE364" s="319"/>
      <c r="AF364" s="284"/>
      <c r="AG364" s="164"/>
      <c r="AH364" s="319"/>
      <c r="AI364" s="319"/>
      <c r="AK364" s="315"/>
      <c r="AL364" s="316"/>
      <c r="AM364" s="315"/>
      <c r="AN364" s="317"/>
      <c r="AO364" s="318"/>
    </row>
    <row r="365" spans="1:41" s="320" customFormat="1">
      <c r="A365" s="361"/>
      <c r="B365" s="232"/>
      <c r="C365" s="232"/>
      <c r="D365" s="232"/>
      <c r="E365" s="232"/>
      <c r="F365" s="232"/>
      <c r="G365" s="233"/>
      <c r="H365" s="233"/>
      <c r="I365" s="234"/>
      <c r="J365" s="234"/>
      <c r="K365" s="234"/>
      <c r="L365" s="234"/>
      <c r="M365" s="234"/>
      <c r="N365" s="234"/>
      <c r="O365" s="234"/>
      <c r="P365" s="234"/>
      <c r="Q365" s="234"/>
      <c r="R365" s="234"/>
      <c r="S365" s="234"/>
      <c r="T365" s="234"/>
      <c r="U365" s="234"/>
      <c r="V365" s="234"/>
      <c r="W365" s="234"/>
      <c r="X365" s="234"/>
      <c r="Y365" s="232"/>
      <c r="Z365" s="377"/>
      <c r="AA365" s="314"/>
      <c r="AB365" s="313"/>
      <c r="AC365" s="314"/>
      <c r="AD365" s="319"/>
      <c r="AE365" s="319"/>
      <c r="AF365" s="284"/>
      <c r="AG365" s="164"/>
      <c r="AH365" s="319"/>
      <c r="AI365" s="319"/>
      <c r="AK365" s="315"/>
      <c r="AL365" s="316"/>
      <c r="AM365" s="315"/>
      <c r="AN365" s="317"/>
      <c r="AO365" s="318"/>
    </row>
    <row r="366" spans="1:41" s="320" customFormat="1">
      <c r="A366" s="361"/>
      <c r="B366" s="232"/>
      <c r="C366" s="232"/>
      <c r="D366" s="232"/>
      <c r="E366" s="232"/>
      <c r="F366" s="232"/>
      <c r="G366" s="233"/>
      <c r="H366" s="233"/>
      <c r="I366" s="234"/>
      <c r="J366" s="234"/>
      <c r="K366" s="234"/>
      <c r="L366" s="234"/>
      <c r="M366" s="234"/>
      <c r="N366" s="234"/>
      <c r="O366" s="234"/>
      <c r="P366" s="234"/>
      <c r="Q366" s="234"/>
      <c r="R366" s="234"/>
      <c r="S366" s="234"/>
      <c r="T366" s="234"/>
      <c r="U366" s="234"/>
      <c r="V366" s="234"/>
      <c r="W366" s="234"/>
      <c r="X366" s="234"/>
      <c r="Y366" s="232"/>
      <c r="Z366" s="377"/>
      <c r="AA366" s="314"/>
      <c r="AB366" s="313"/>
      <c r="AC366" s="314"/>
      <c r="AD366" s="319"/>
      <c r="AE366" s="319"/>
      <c r="AF366" s="284">
        <f t="shared" ref="AF366:AF397" si="178">H366+I366+J366+K366+L366+M366+N366+O366+P366</f>
        <v>0</v>
      </c>
      <c r="AG366" s="164" t="b">
        <f t="shared" ref="AG366:AG397" si="179">AF366=G366</f>
        <v>1</v>
      </c>
      <c r="AH366" s="319"/>
      <c r="AI366" s="319"/>
      <c r="AK366" s="315"/>
      <c r="AL366" s="316"/>
      <c r="AM366" s="315"/>
      <c r="AN366" s="317"/>
      <c r="AO366" s="318"/>
    </row>
    <row r="367" spans="1:41" s="320" customFormat="1">
      <c r="A367" s="361"/>
      <c r="B367" s="232"/>
      <c r="C367" s="232"/>
      <c r="D367" s="232"/>
      <c r="E367" s="232"/>
      <c r="F367" s="232"/>
      <c r="G367" s="233"/>
      <c r="H367" s="233"/>
      <c r="I367" s="234"/>
      <c r="J367" s="234"/>
      <c r="K367" s="234"/>
      <c r="L367" s="234"/>
      <c r="M367" s="234"/>
      <c r="N367" s="234"/>
      <c r="O367" s="234"/>
      <c r="P367" s="234"/>
      <c r="Q367" s="234"/>
      <c r="R367" s="234"/>
      <c r="S367" s="234"/>
      <c r="T367" s="234"/>
      <c r="U367" s="234"/>
      <c r="V367" s="234"/>
      <c r="W367" s="234"/>
      <c r="X367" s="234"/>
      <c r="Y367" s="232"/>
      <c r="Z367" s="377"/>
      <c r="AA367" s="314"/>
      <c r="AB367" s="313"/>
      <c r="AC367" s="314"/>
      <c r="AD367" s="319"/>
      <c r="AE367" s="319"/>
      <c r="AF367" s="284">
        <f t="shared" si="178"/>
        <v>0</v>
      </c>
      <c r="AG367" s="164" t="b">
        <f t="shared" si="179"/>
        <v>1</v>
      </c>
      <c r="AH367" s="319"/>
      <c r="AI367" s="319"/>
      <c r="AK367" s="315"/>
      <c r="AL367" s="316"/>
      <c r="AM367" s="315"/>
      <c r="AN367" s="317"/>
      <c r="AO367" s="318"/>
    </row>
    <row r="368" spans="1:41" s="320" customFormat="1">
      <c r="A368" s="361"/>
      <c r="B368" s="232"/>
      <c r="C368" s="232"/>
      <c r="D368" s="232"/>
      <c r="E368" s="232"/>
      <c r="F368" s="232"/>
      <c r="G368" s="233"/>
      <c r="H368" s="233"/>
      <c r="I368" s="234"/>
      <c r="J368" s="234"/>
      <c r="K368" s="234"/>
      <c r="L368" s="234"/>
      <c r="M368" s="234"/>
      <c r="N368" s="234"/>
      <c r="O368" s="234"/>
      <c r="P368" s="234"/>
      <c r="Q368" s="234"/>
      <c r="R368" s="234"/>
      <c r="S368" s="234"/>
      <c r="T368" s="234"/>
      <c r="U368" s="234"/>
      <c r="V368" s="234"/>
      <c r="W368" s="234"/>
      <c r="X368" s="234"/>
      <c r="Y368" s="232"/>
      <c r="Z368" s="377"/>
      <c r="AA368" s="314"/>
      <c r="AB368" s="313"/>
      <c r="AC368" s="314"/>
      <c r="AD368" s="319"/>
      <c r="AE368" s="319"/>
      <c r="AF368" s="284">
        <f t="shared" si="178"/>
        <v>0</v>
      </c>
      <c r="AG368" s="164" t="b">
        <f t="shared" si="179"/>
        <v>1</v>
      </c>
      <c r="AH368" s="319"/>
      <c r="AI368" s="319"/>
      <c r="AK368" s="315"/>
      <c r="AL368" s="316"/>
      <c r="AM368" s="315"/>
      <c r="AN368" s="317"/>
      <c r="AO368" s="318"/>
    </row>
    <row r="369" spans="1:41" s="3" customFormat="1">
      <c r="A369" s="632" t="s">
        <v>0</v>
      </c>
      <c r="B369" s="632" t="s">
        <v>1</v>
      </c>
      <c r="C369" s="632"/>
      <c r="D369" s="632"/>
      <c r="E369" s="632"/>
      <c r="F369" s="632" t="s">
        <v>3</v>
      </c>
      <c r="G369" s="632" t="s">
        <v>4</v>
      </c>
      <c r="H369" s="637" t="s">
        <v>387</v>
      </c>
      <c r="I369" s="638"/>
      <c r="J369" s="638"/>
      <c r="K369" s="638"/>
      <c r="L369" s="638"/>
      <c r="M369" s="638"/>
      <c r="N369" s="638"/>
      <c r="O369" s="638"/>
      <c r="P369" s="638"/>
      <c r="Q369" s="609"/>
      <c r="R369" s="609"/>
      <c r="S369" s="609"/>
      <c r="T369" s="609"/>
      <c r="U369" s="609"/>
      <c r="V369" s="609"/>
      <c r="W369" s="609"/>
      <c r="X369" s="609"/>
      <c r="Y369" s="632" t="s">
        <v>11</v>
      </c>
      <c r="Z369" s="375"/>
      <c r="AA369" s="284"/>
      <c r="AB369" s="164"/>
      <c r="AC369" s="328" t="e">
        <f t="shared" ref="AC369:AC374" si="180">G369-AA369</f>
        <v>#VALUE!</v>
      </c>
      <c r="AD369" s="311"/>
      <c r="AE369" s="311"/>
      <c r="AF369" s="284" t="e">
        <f t="shared" si="178"/>
        <v>#VALUE!</v>
      </c>
      <c r="AG369" s="164" t="e">
        <f t="shared" si="179"/>
        <v>#VALUE!</v>
      </c>
      <c r="AH369" s="311"/>
      <c r="AI369" s="311"/>
      <c r="AJ369" s="152"/>
      <c r="AM369" s="96" t="e">
        <f>#REF!+#REF!+#REF!+#REF!+#REF!+#REF!</f>
        <v>#REF!</v>
      </c>
      <c r="AN369" s="118" t="e">
        <f>H369+I369+J369+K369+L369+M369</f>
        <v>#VALUE!</v>
      </c>
      <c r="AO369" s="152" t="e">
        <f t="shared" ref="AO369:AO374" si="181">G369=AN369</f>
        <v>#VALUE!</v>
      </c>
    </row>
    <row r="370" spans="1:41" s="3" customFormat="1">
      <c r="A370" s="633"/>
      <c r="B370" s="633"/>
      <c r="C370" s="633"/>
      <c r="D370" s="633"/>
      <c r="E370" s="633"/>
      <c r="F370" s="633"/>
      <c r="G370" s="633"/>
      <c r="H370" s="563" t="s">
        <v>5</v>
      </c>
      <c r="I370" s="563" t="s">
        <v>240</v>
      </c>
      <c r="J370" s="563" t="s">
        <v>6</v>
      </c>
      <c r="K370" s="563" t="s">
        <v>273</v>
      </c>
      <c r="L370" s="563" t="s">
        <v>9</v>
      </c>
      <c r="M370" s="564" t="s">
        <v>374</v>
      </c>
      <c r="N370" s="563" t="s">
        <v>272</v>
      </c>
      <c r="O370" s="564" t="s">
        <v>375</v>
      </c>
      <c r="P370" s="564" t="s">
        <v>376</v>
      </c>
      <c r="Q370" s="563"/>
      <c r="R370" s="563"/>
      <c r="S370" s="563"/>
      <c r="T370" s="563"/>
      <c r="U370" s="563"/>
      <c r="V370" s="563"/>
      <c r="W370" s="563"/>
      <c r="X370" s="563"/>
      <c r="Y370" s="633"/>
      <c r="Z370" s="375"/>
      <c r="AA370" s="284"/>
      <c r="AB370" s="164"/>
      <c r="AC370" s="328">
        <f t="shared" si="180"/>
        <v>0</v>
      </c>
      <c r="AD370" s="311"/>
      <c r="AE370" s="311"/>
      <c r="AF370" s="284" t="e">
        <f t="shared" si="178"/>
        <v>#VALUE!</v>
      </c>
      <c r="AG370" s="164" t="e">
        <f t="shared" si="179"/>
        <v>#VALUE!</v>
      </c>
      <c r="AH370" s="311"/>
      <c r="AI370" s="311"/>
      <c r="AJ370" s="152"/>
      <c r="AM370" s="96" t="e">
        <f>#REF!+#REF!+#REF!+#REF!+#REF!+M370</f>
        <v>#REF!</v>
      </c>
      <c r="AN370" s="118" t="e">
        <f>H370+I370+J370+K370+L370+#REF!</f>
        <v>#VALUE!</v>
      </c>
      <c r="AO370" s="152" t="e">
        <f t="shared" si="181"/>
        <v>#VALUE!</v>
      </c>
    </row>
    <row r="371" spans="1:41">
      <c r="A371" s="142"/>
      <c r="B371" s="143"/>
      <c r="C371" s="144"/>
      <c r="D371" s="144"/>
      <c r="E371" s="145"/>
      <c r="F371" s="146"/>
      <c r="G371" s="146"/>
      <c r="H371" s="562" t="s">
        <v>237</v>
      </c>
      <c r="I371" s="562" t="s">
        <v>237</v>
      </c>
      <c r="J371" s="562" t="s">
        <v>237</v>
      </c>
      <c r="K371" s="562" t="s">
        <v>237</v>
      </c>
      <c r="L371" s="562" t="s">
        <v>237</v>
      </c>
      <c r="M371" s="562" t="s">
        <v>237</v>
      </c>
      <c r="N371" s="562" t="s">
        <v>237</v>
      </c>
      <c r="O371" s="562" t="s">
        <v>237</v>
      </c>
      <c r="P371" s="562" t="s">
        <v>237</v>
      </c>
      <c r="Q371" s="562"/>
      <c r="R371" s="562"/>
      <c r="S371" s="562"/>
      <c r="T371" s="562"/>
      <c r="U371" s="562"/>
      <c r="V371" s="562"/>
      <c r="W371" s="562"/>
      <c r="X371" s="562"/>
      <c r="Y371" s="146"/>
      <c r="Z371" s="376"/>
      <c r="AA371" s="284"/>
      <c r="AB371" s="164"/>
      <c r="AC371" s="328">
        <f t="shared" si="180"/>
        <v>0</v>
      </c>
      <c r="AD371" s="278"/>
      <c r="AE371" s="278"/>
      <c r="AF371" s="284" t="e">
        <f t="shared" si="178"/>
        <v>#VALUE!</v>
      </c>
      <c r="AG371" s="164" t="e">
        <f t="shared" si="179"/>
        <v>#VALUE!</v>
      </c>
      <c r="AH371" s="278"/>
      <c r="AI371" s="278"/>
      <c r="AM371" s="96" t="e">
        <f>#REF!+#REF!+#REF!+#REF!+#REF!+#REF!</f>
        <v>#REF!</v>
      </c>
      <c r="AN371" s="118" t="e">
        <f>H371+I371+J371+K371+L371+M371</f>
        <v>#VALUE!</v>
      </c>
      <c r="AO371" s="152" t="e">
        <f t="shared" si="181"/>
        <v>#VALUE!</v>
      </c>
    </row>
    <row r="372" spans="1:41">
      <c r="A372" s="147"/>
      <c r="B372" s="148"/>
      <c r="C372" s="149"/>
      <c r="D372" s="149"/>
      <c r="E372" s="150"/>
      <c r="F372" s="151"/>
      <c r="G372" s="151"/>
      <c r="H372" s="151"/>
      <c r="I372" s="151"/>
      <c r="J372" s="151"/>
      <c r="K372" s="151"/>
      <c r="L372" s="151"/>
      <c r="M372" s="151"/>
      <c r="N372" s="151"/>
      <c r="O372" s="151"/>
      <c r="P372" s="151"/>
      <c r="Q372" s="151"/>
      <c r="R372" s="151"/>
      <c r="S372" s="151"/>
      <c r="T372" s="151"/>
      <c r="U372" s="151"/>
      <c r="V372" s="151"/>
      <c r="W372" s="151"/>
      <c r="X372" s="151"/>
      <c r="Y372" s="151"/>
      <c r="Z372" s="377" t="e">
        <f>#REF!+#REF!</f>
        <v>#REF!</v>
      </c>
      <c r="AA372" s="284">
        <f>H372+I372+J372+K372+L372+M372+N372+O372+P372</f>
        <v>0</v>
      </c>
      <c r="AB372" s="164" t="b">
        <f>AA372=G372</f>
        <v>1</v>
      </c>
      <c r="AC372" s="284">
        <f t="shared" si="180"/>
        <v>0</v>
      </c>
      <c r="AD372" s="278"/>
      <c r="AE372" s="278"/>
      <c r="AF372" s="284">
        <f t="shared" si="178"/>
        <v>0</v>
      </c>
      <c r="AG372" s="164" t="b">
        <f t="shared" si="179"/>
        <v>1</v>
      </c>
      <c r="AH372" s="278"/>
      <c r="AI372" s="278"/>
      <c r="AL372" s="42" t="b">
        <f>G372=AK372</f>
        <v>1</v>
      </c>
      <c r="AM372" s="96" t="e">
        <f>#REF!+#REF!+#REF!+#REF!+#REF!+#REF!</f>
        <v>#REF!</v>
      </c>
      <c r="AN372" s="118">
        <f>H372+I372+J372+K372+L372+M372</f>
        <v>0</v>
      </c>
      <c r="AO372" s="152" t="b">
        <f t="shared" si="181"/>
        <v>1</v>
      </c>
    </row>
    <row r="373" spans="1:41" s="95" customFormat="1">
      <c r="A373" s="18">
        <v>6</v>
      </c>
      <c r="B373" s="653" t="s">
        <v>209</v>
      </c>
      <c r="C373" s="654"/>
      <c r="D373" s="654"/>
      <c r="E373" s="655"/>
      <c r="F373" s="98">
        <v>15</v>
      </c>
      <c r="G373" s="99">
        <f t="shared" ref="G373:P373" si="182">G374+G399</f>
        <v>1600324000</v>
      </c>
      <c r="H373" s="99">
        <f t="shared" si="182"/>
        <v>137224900</v>
      </c>
      <c r="I373" s="99">
        <f t="shared" si="182"/>
        <v>112607300</v>
      </c>
      <c r="J373" s="99">
        <f t="shared" si="182"/>
        <v>281491800</v>
      </c>
      <c r="K373" s="99">
        <f t="shared" si="182"/>
        <v>0</v>
      </c>
      <c r="L373" s="99">
        <f t="shared" si="182"/>
        <v>0</v>
      </c>
      <c r="M373" s="99">
        <f t="shared" si="182"/>
        <v>244000000</v>
      </c>
      <c r="N373" s="99">
        <f t="shared" si="182"/>
        <v>825000000</v>
      </c>
      <c r="O373" s="99">
        <f t="shared" si="182"/>
        <v>0</v>
      </c>
      <c r="P373" s="99">
        <f t="shared" si="182"/>
        <v>0</v>
      </c>
      <c r="Q373" s="99"/>
      <c r="R373" s="99"/>
      <c r="S373" s="99"/>
      <c r="T373" s="99"/>
      <c r="U373" s="99"/>
      <c r="V373" s="99"/>
      <c r="W373" s="99"/>
      <c r="X373" s="99"/>
      <c r="Y373" s="18"/>
      <c r="Z373" s="373"/>
      <c r="AA373" s="284">
        <f>H373+I373+J373+K373+L373+M373+N373+O373+P373</f>
        <v>1600324000</v>
      </c>
      <c r="AB373" s="164" t="b">
        <f>AA373=G373</f>
        <v>1</v>
      </c>
      <c r="AC373" s="284">
        <f t="shared" si="180"/>
        <v>0</v>
      </c>
      <c r="AD373" s="221"/>
      <c r="AE373" s="221"/>
      <c r="AF373" s="284">
        <f t="shared" si="178"/>
        <v>1600324000</v>
      </c>
      <c r="AG373" s="164" t="b">
        <f t="shared" si="179"/>
        <v>1</v>
      </c>
      <c r="AH373" s="221"/>
      <c r="AI373" s="221"/>
      <c r="AJ373" s="152"/>
      <c r="AK373" s="100">
        <f>SUM(I373:M373)</f>
        <v>638099100</v>
      </c>
      <c r="AL373" s="101" t="b">
        <f>G373=AK373</f>
        <v>0</v>
      </c>
      <c r="AM373" s="96" t="e">
        <f>#REF!+#REF!+#REF!+#REF!+#REF!+#REF!</f>
        <v>#REF!</v>
      </c>
      <c r="AN373" s="118">
        <f>H373+I373+J373+K373+L373+M373</f>
        <v>775324000</v>
      </c>
      <c r="AO373" s="152" t="b">
        <f t="shared" si="181"/>
        <v>0</v>
      </c>
    </row>
    <row r="374" spans="1:41" s="122" customFormat="1">
      <c r="A374" s="93"/>
      <c r="B374" s="108" t="s">
        <v>22</v>
      </c>
      <c r="C374" s="630" t="s">
        <v>215</v>
      </c>
      <c r="D374" s="630"/>
      <c r="E374" s="631"/>
      <c r="F374" s="120">
        <v>15012</v>
      </c>
      <c r="G374" s="121">
        <f>G375+G378</f>
        <v>1536746000</v>
      </c>
      <c r="H374" s="121">
        <f t="shared" ref="H374:P374" si="183">H375+H378</f>
        <v>98400000</v>
      </c>
      <c r="I374" s="121">
        <f t="shared" si="183"/>
        <v>87854200</v>
      </c>
      <c r="J374" s="121">
        <f t="shared" si="183"/>
        <v>281491800</v>
      </c>
      <c r="K374" s="121">
        <f t="shared" si="183"/>
        <v>0</v>
      </c>
      <c r="L374" s="121">
        <f>L375+L378</f>
        <v>0</v>
      </c>
      <c r="M374" s="121">
        <f t="shared" si="183"/>
        <v>244000000</v>
      </c>
      <c r="N374" s="121">
        <f t="shared" si="183"/>
        <v>825000000</v>
      </c>
      <c r="O374" s="121">
        <f t="shared" si="183"/>
        <v>0</v>
      </c>
      <c r="P374" s="121">
        <f t="shared" si="183"/>
        <v>0</v>
      </c>
      <c r="Q374" s="121"/>
      <c r="R374" s="121"/>
      <c r="S374" s="121"/>
      <c r="T374" s="121"/>
      <c r="U374" s="121"/>
      <c r="V374" s="121"/>
      <c r="W374" s="121"/>
      <c r="X374" s="121"/>
      <c r="Y374" s="93"/>
      <c r="Z374" s="372"/>
      <c r="AA374" s="284">
        <f>H374+I374+J374+K374+L374+M374+N374+O374+P374</f>
        <v>1536746000</v>
      </c>
      <c r="AB374" s="164" t="b">
        <f>AA374=G374</f>
        <v>1</v>
      </c>
      <c r="AC374" s="284">
        <f t="shared" si="180"/>
        <v>0</v>
      </c>
      <c r="AD374" s="164"/>
      <c r="AE374" s="164"/>
      <c r="AF374" s="284">
        <f t="shared" si="178"/>
        <v>1536746000</v>
      </c>
      <c r="AG374" s="164" t="b">
        <f t="shared" si="179"/>
        <v>1</v>
      </c>
      <c r="AH374" s="164"/>
      <c r="AI374" s="164"/>
      <c r="AJ374" s="80"/>
      <c r="AK374" s="111">
        <f>SUM(I374:M374)</f>
        <v>613346000</v>
      </c>
      <c r="AL374" s="112" t="b">
        <f>G374=AK374</f>
        <v>0</v>
      </c>
      <c r="AM374" s="96" t="e">
        <f>#REF!+#REF!+#REF!+#REF!+#REF!+#REF!</f>
        <v>#REF!</v>
      </c>
      <c r="AN374" s="118">
        <f>H374+I374+J374+K374+L374+M374</f>
        <v>711746000</v>
      </c>
      <c r="AO374" s="152" t="b">
        <f t="shared" si="181"/>
        <v>0</v>
      </c>
    </row>
    <row r="375" spans="1:41" s="122" customFormat="1">
      <c r="A375" s="456"/>
      <c r="B375" s="457"/>
      <c r="C375" s="458"/>
      <c r="D375" s="663" t="s">
        <v>14</v>
      </c>
      <c r="E375" s="664"/>
      <c r="F375" s="460" t="s">
        <v>131</v>
      </c>
      <c r="G375" s="461">
        <f>G377+G376</f>
        <v>83800000</v>
      </c>
      <c r="H375" s="461">
        <f t="shared" ref="H375:P375" si="184">H377+H376</f>
        <v>10000000</v>
      </c>
      <c r="I375" s="461">
        <f t="shared" si="184"/>
        <v>7000000</v>
      </c>
      <c r="J375" s="461">
        <f t="shared" si="184"/>
        <v>3000000</v>
      </c>
      <c r="K375" s="461">
        <f t="shared" si="184"/>
        <v>0</v>
      </c>
      <c r="L375" s="461">
        <f t="shared" si="184"/>
        <v>0</v>
      </c>
      <c r="M375" s="461">
        <f t="shared" si="184"/>
        <v>63800000</v>
      </c>
      <c r="N375" s="461">
        <f t="shared" si="184"/>
        <v>0</v>
      </c>
      <c r="O375" s="461">
        <f t="shared" si="184"/>
        <v>0</v>
      </c>
      <c r="P375" s="461">
        <f t="shared" si="184"/>
        <v>0</v>
      </c>
      <c r="Q375" s="461"/>
      <c r="R375" s="461"/>
      <c r="S375" s="461"/>
      <c r="T375" s="461"/>
      <c r="U375" s="461"/>
      <c r="V375" s="461"/>
      <c r="W375" s="461"/>
      <c r="X375" s="461"/>
      <c r="Y375" s="81"/>
      <c r="Z375" s="372"/>
      <c r="AA375" s="284"/>
      <c r="AB375" s="164"/>
      <c r="AC375" s="284"/>
      <c r="AD375" s="164"/>
      <c r="AE375" s="164"/>
      <c r="AF375" s="284">
        <f t="shared" si="178"/>
        <v>83800000</v>
      </c>
      <c r="AG375" s="164" t="b">
        <f t="shared" si="179"/>
        <v>1</v>
      </c>
      <c r="AH375" s="164"/>
      <c r="AI375" s="164"/>
      <c r="AJ375" s="80"/>
      <c r="AK375" s="111"/>
      <c r="AL375" s="112"/>
      <c r="AM375" s="96"/>
      <c r="AN375" s="118"/>
      <c r="AO375" s="152"/>
    </row>
    <row r="376" spans="1:41" s="122" customFormat="1">
      <c r="A376" s="456"/>
      <c r="B376" s="457"/>
      <c r="C376" s="458"/>
      <c r="D376" s="437"/>
      <c r="E376" s="570" t="s">
        <v>164</v>
      </c>
      <c r="F376" s="460" t="s">
        <v>165</v>
      </c>
      <c r="G376" s="461">
        <v>71800000</v>
      </c>
      <c r="H376" s="547">
        <v>8000000</v>
      </c>
      <c r="I376" s="547"/>
      <c r="J376" s="547"/>
      <c r="K376" s="547"/>
      <c r="L376" s="547"/>
      <c r="M376" s="547">
        <v>63800000</v>
      </c>
      <c r="N376" s="547"/>
      <c r="O376" s="547"/>
      <c r="P376" s="547"/>
      <c r="Q376" s="547"/>
      <c r="R376" s="547"/>
      <c r="S376" s="547"/>
      <c r="T376" s="547"/>
      <c r="U376" s="547"/>
      <c r="V376" s="547"/>
      <c r="W376" s="547"/>
      <c r="X376" s="547"/>
      <c r="Y376" s="81"/>
      <c r="Z376" s="372"/>
      <c r="AA376" s="284"/>
      <c r="AB376" s="164"/>
      <c r="AC376" s="284"/>
      <c r="AD376" s="164"/>
      <c r="AE376" s="164"/>
      <c r="AF376" s="284">
        <f t="shared" si="178"/>
        <v>71800000</v>
      </c>
      <c r="AG376" s="164" t="b">
        <f t="shared" si="179"/>
        <v>1</v>
      </c>
      <c r="AH376" s="164"/>
      <c r="AI376" s="164"/>
      <c r="AJ376" s="80"/>
      <c r="AK376" s="111"/>
      <c r="AL376" s="112"/>
      <c r="AM376" s="96"/>
      <c r="AN376" s="118"/>
      <c r="AO376" s="152"/>
    </row>
    <row r="377" spans="1:41" s="122" customFormat="1">
      <c r="A377" s="456"/>
      <c r="B377" s="457"/>
      <c r="C377" s="458"/>
      <c r="D377" s="437"/>
      <c r="E377" s="570" t="s">
        <v>166</v>
      </c>
      <c r="F377" s="460" t="s">
        <v>167</v>
      </c>
      <c r="G377" s="461">
        <v>12000000</v>
      </c>
      <c r="H377" s="547">
        <v>2000000</v>
      </c>
      <c r="I377" s="547">
        <f>G377-H377-J377</f>
        <v>7000000</v>
      </c>
      <c r="J377" s="547">
        <v>3000000</v>
      </c>
      <c r="K377" s="547"/>
      <c r="L377" s="547"/>
      <c r="M377" s="547"/>
      <c r="N377" s="523"/>
      <c r="O377" s="523"/>
      <c r="P377" s="523"/>
      <c r="Q377" s="523"/>
      <c r="R377" s="523"/>
      <c r="S377" s="523"/>
      <c r="T377" s="523"/>
      <c r="U377" s="523"/>
      <c r="V377" s="523"/>
      <c r="W377" s="523"/>
      <c r="X377" s="523"/>
      <c r="Y377" s="81"/>
      <c r="Z377" s="372"/>
      <c r="AA377" s="284"/>
      <c r="AB377" s="164"/>
      <c r="AC377" s="284"/>
      <c r="AD377" s="164"/>
      <c r="AE377" s="164"/>
      <c r="AF377" s="284">
        <f t="shared" si="178"/>
        <v>12000000</v>
      </c>
      <c r="AG377" s="164" t="b">
        <f t="shared" si="179"/>
        <v>1</v>
      </c>
      <c r="AH377" s="164"/>
      <c r="AI377" s="164"/>
      <c r="AJ377" s="80"/>
      <c r="AK377" s="111"/>
      <c r="AL377" s="112"/>
      <c r="AM377" s="96"/>
      <c r="AN377" s="118"/>
      <c r="AO377" s="152"/>
    </row>
    <row r="378" spans="1:41" s="80" customFormat="1">
      <c r="A378" s="81"/>
      <c r="B378" s="338"/>
      <c r="C378" s="339"/>
      <c r="D378" s="647" t="s">
        <v>15</v>
      </c>
      <c r="E378" s="647"/>
      <c r="F378" s="81" t="s">
        <v>130</v>
      </c>
      <c r="G378" s="89">
        <f>SUM(G379:G387)</f>
        <v>1452946000</v>
      </c>
      <c r="H378" s="89">
        <f t="shared" ref="H378:P378" si="185">SUM(H379:H387)</f>
        <v>88400000</v>
      </c>
      <c r="I378" s="89">
        <f t="shared" si="185"/>
        <v>80854200</v>
      </c>
      <c r="J378" s="89">
        <f t="shared" si="185"/>
        <v>278491800</v>
      </c>
      <c r="K378" s="89">
        <f t="shared" si="185"/>
        <v>0</v>
      </c>
      <c r="L378" s="89">
        <f>SUM(L379:L387)</f>
        <v>0</v>
      </c>
      <c r="M378" s="89">
        <f t="shared" si="185"/>
        <v>180200000</v>
      </c>
      <c r="N378" s="89">
        <f t="shared" si="185"/>
        <v>825000000</v>
      </c>
      <c r="O378" s="89">
        <f t="shared" si="185"/>
        <v>0</v>
      </c>
      <c r="P378" s="89">
        <f t="shared" si="185"/>
        <v>0</v>
      </c>
      <c r="Q378" s="89"/>
      <c r="R378" s="89"/>
      <c r="S378" s="89"/>
      <c r="T378" s="89"/>
      <c r="U378" s="89"/>
      <c r="V378" s="89"/>
      <c r="W378" s="89"/>
      <c r="X378" s="89"/>
      <c r="Y378" s="81"/>
      <c r="Z378" s="372"/>
      <c r="AA378" s="284">
        <f>H378+I378+J378+K378+L378+M378+N378+O378+P378</f>
        <v>1452946000</v>
      </c>
      <c r="AB378" s="164" t="b">
        <f>AA378=G378</f>
        <v>1</v>
      </c>
      <c r="AC378" s="284">
        <f>G378-AA378</f>
        <v>0</v>
      </c>
      <c r="AD378" s="164"/>
      <c r="AE378" s="164"/>
      <c r="AF378" s="284">
        <f t="shared" si="178"/>
        <v>1452946000</v>
      </c>
      <c r="AG378" s="164" t="b">
        <f t="shared" si="179"/>
        <v>1</v>
      </c>
      <c r="AH378" s="164"/>
      <c r="AI378" s="164"/>
      <c r="AK378" s="335">
        <f>SUM(I378:M378)</f>
        <v>539546000</v>
      </c>
      <c r="AL378" s="72" t="b">
        <f>G378=AK378</f>
        <v>0</v>
      </c>
      <c r="AM378" s="335" t="e">
        <f>#REF!+#REF!+#REF!+#REF!+#REF!+#REF!</f>
        <v>#REF!</v>
      </c>
      <c r="AN378" s="336">
        <f>H378+I378+J378+K378+L378+M378</f>
        <v>627946000</v>
      </c>
      <c r="AO378" s="152" t="b">
        <f>G378=AN378</f>
        <v>0</v>
      </c>
    </row>
    <row r="379" spans="1:41" s="153" customFormat="1">
      <c r="A379" s="71"/>
      <c r="B379" s="333"/>
      <c r="C379" s="334"/>
      <c r="D379" s="334"/>
      <c r="E379" s="88" t="s">
        <v>55</v>
      </c>
      <c r="F379" s="71" t="s">
        <v>56</v>
      </c>
      <c r="G379" s="90">
        <v>5894100</v>
      </c>
      <c r="H379" s="90">
        <v>3000000</v>
      </c>
      <c r="I379" s="103">
        <f>G379-H379</f>
        <v>2894100</v>
      </c>
      <c r="J379" s="103"/>
      <c r="K379" s="103"/>
      <c r="L379" s="71"/>
      <c r="M379" s="71"/>
      <c r="N379" s="71"/>
      <c r="O379" s="71"/>
      <c r="P379" s="71"/>
      <c r="Q379" s="71"/>
      <c r="R379" s="71"/>
      <c r="S379" s="71"/>
      <c r="T379" s="71"/>
      <c r="U379" s="71"/>
      <c r="V379" s="71"/>
      <c r="W379" s="71"/>
      <c r="X379" s="71"/>
      <c r="Y379" s="71"/>
      <c r="Z379" s="374"/>
      <c r="AA379" s="284">
        <f>H379+I379+J379+K379+L379+M379+N379+O379+P379</f>
        <v>5894100</v>
      </c>
      <c r="AB379" s="164" t="b">
        <f>AA379=G379</f>
        <v>1</v>
      </c>
      <c r="AC379" s="284">
        <f>G379-AA379</f>
        <v>0</v>
      </c>
      <c r="AD379" s="232"/>
      <c r="AE379" s="232"/>
      <c r="AF379" s="284">
        <f t="shared" si="178"/>
        <v>5894100</v>
      </c>
      <c r="AG379" s="164" t="b">
        <f t="shared" si="179"/>
        <v>1</v>
      </c>
      <c r="AH379" s="232"/>
      <c r="AI379" s="232"/>
      <c r="AK379" s="335">
        <f>SUM(I379:M379)</f>
        <v>2894100</v>
      </c>
      <c r="AL379" s="72" t="b">
        <f>G379=AK379</f>
        <v>0</v>
      </c>
      <c r="AM379" s="335" t="e">
        <f>#REF!+#REF!+#REF!+#REF!+#REF!+#REF!</f>
        <v>#REF!</v>
      </c>
      <c r="AN379" s="336">
        <f>H379+I379+J379+K379+L379+M379</f>
        <v>5894100</v>
      </c>
      <c r="AO379" s="152" t="b">
        <f>G379=AN379</f>
        <v>1</v>
      </c>
    </row>
    <row r="380" spans="1:41" s="153" customFormat="1">
      <c r="A380" s="71"/>
      <c r="B380" s="333"/>
      <c r="C380" s="334"/>
      <c r="D380" s="334"/>
      <c r="E380" s="88" t="s">
        <v>16</v>
      </c>
      <c r="F380" s="71" t="s">
        <v>19</v>
      </c>
      <c r="G380" s="90">
        <v>1680000</v>
      </c>
      <c r="H380" s="90"/>
      <c r="I380" s="71"/>
      <c r="J380" s="103">
        <v>1680000</v>
      </c>
      <c r="K380" s="103"/>
      <c r="L380" s="71"/>
      <c r="M380" s="71"/>
      <c r="N380" s="71"/>
      <c r="O380" s="71"/>
      <c r="P380" s="71"/>
      <c r="Q380" s="71"/>
      <c r="R380" s="71"/>
      <c r="S380" s="71"/>
      <c r="T380" s="71"/>
      <c r="U380" s="71"/>
      <c r="V380" s="71"/>
      <c r="W380" s="71"/>
      <c r="X380" s="71"/>
      <c r="Y380" s="71"/>
      <c r="Z380" s="374"/>
      <c r="AA380" s="284">
        <f>H380+I380+J380+K380+L380+M380+N380+O380+P380</f>
        <v>1680000</v>
      </c>
      <c r="AB380" s="164" t="b">
        <f>AA380=G380</f>
        <v>1</v>
      </c>
      <c r="AC380" s="284">
        <f>G380-AA380</f>
        <v>0</v>
      </c>
      <c r="AD380" s="232"/>
      <c r="AE380" s="232"/>
      <c r="AF380" s="284">
        <f t="shared" si="178"/>
        <v>1680000</v>
      </c>
      <c r="AG380" s="164" t="b">
        <f t="shared" si="179"/>
        <v>1</v>
      </c>
      <c r="AH380" s="232"/>
      <c r="AI380" s="232"/>
      <c r="AK380" s="335">
        <f>SUM(I380:M380)</f>
        <v>1680000</v>
      </c>
      <c r="AL380" s="72" t="b">
        <f>G380=AK380</f>
        <v>1</v>
      </c>
      <c r="AM380" s="335" t="e">
        <f>#REF!+#REF!+#REF!+#REF!+#REF!+#REF!</f>
        <v>#REF!</v>
      </c>
      <c r="AN380" s="336">
        <f>H380+I380+J380+K380+L380+M380</f>
        <v>1680000</v>
      </c>
      <c r="AO380" s="152" t="b">
        <f>G380=AN380</f>
        <v>1</v>
      </c>
    </row>
    <row r="381" spans="1:41" s="153" customFormat="1">
      <c r="A381" s="71"/>
      <c r="B381" s="333"/>
      <c r="C381" s="334"/>
      <c r="D381" s="334"/>
      <c r="E381" s="88" t="s">
        <v>325</v>
      </c>
      <c r="F381" s="71" t="s">
        <v>18</v>
      </c>
      <c r="G381" s="90">
        <v>493800000</v>
      </c>
      <c r="H381" s="90">
        <v>76400000</v>
      </c>
      <c r="I381" s="71"/>
      <c r="J381" s="103">
        <f>G381-H381-M381</f>
        <v>243000000</v>
      </c>
      <c r="K381" s="103"/>
      <c r="L381" s="70"/>
      <c r="M381" s="70">
        <v>174400000</v>
      </c>
      <c r="N381" s="71"/>
      <c r="O381" s="71"/>
      <c r="P381" s="71"/>
      <c r="Q381" s="71"/>
      <c r="R381" s="71"/>
      <c r="S381" s="71"/>
      <c r="T381" s="71"/>
      <c r="U381" s="71"/>
      <c r="V381" s="71"/>
      <c r="W381" s="71"/>
      <c r="X381" s="71"/>
      <c r="Y381" s="71"/>
      <c r="Z381" s="374"/>
      <c r="AA381" s="284"/>
      <c r="AB381" s="164"/>
      <c r="AC381" s="284"/>
      <c r="AD381" s="232"/>
      <c r="AE381" s="232"/>
      <c r="AF381" s="284">
        <f t="shared" si="178"/>
        <v>493800000</v>
      </c>
      <c r="AG381" s="164" t="b">
        <f t="shared" si="179"/>
        <v>1</v>
      </c>
      <c r="AH381" s="232"/>
      <c r="AI381" s="232"/>
      <c r="AK381" s="335"/>
      <c r="AL381" s="72"/>
      <c r="AM381" s="335"/>
      <c r="AN381" s="336"/>
      <c r="AO381" s="152"/>
    </row>
    <row r="382" spans="1:41" s="153" customFormat="1">
      <c r="A382" s="71"/>
      <c r="B382" s="333"/>
      <c r="C382" s="334"/>
      <c r="D382" s="334"/>
      <c r="E382" s="88" t="s">
        <v>59</v>
      </c>
      <c r="F382" s="71" t="s">
        <v>60</v>
      </c>
      <c r="G382" s="90">
        <v>5000000</v>
      </c>
      <c r="H382" s="90">
        <v>2000000</v>
      </c>
      <c r="I382" s="103">
        <f>G382-H382</f>
        <v>3000000</v>
      </c>
      <c r="J382" s="103"/>
      <c r="K382" s="103"/>
      <c r="L382" s="71"/>
      <c r="M382" s="71"/>
      <c r="N382" s="71"/>
      <c r="O382" s="71"/>
      <c r="P382" s="71"/>
      <c r="Q382" s="71"/>
      <c r="R382" s="71"/>
      <c r="S382" s="71"/>
      <c r="T382" s="71"/>
      <c r="U382" s="71"/>
      <c r="V382" s="71"/>
      <c r="W382" s="71"/>
      <c r="X382" s="71"/>
      <c r="Y382" s="71"/>
      <c r="Z382" s="374"/>
      <c r="AA382" s="284">
        <f>H382+I382+J382+K382+L382+M382+N382+O382+P382</f>
        <v>5000000</v>
      </c>
      <c r="AB382" s="164" t="b">
        <f>AA382=G382</f>
        <v>1</v>
      </c>
      <c r="AC382" s="284">
        <f>G382-AA382</f>
        <v>0</v>
      </c>
      <c r="AD382" s="232"/>
      <c r="AE382" s="232"/>
      <c r="AF382" s="284">
        <f t="shared" si="178"/>
        <v>5000000</v>
      </c>
      <c r="AG382" s="164" t="b">
        <f t="shared" si="179"/>
        <v>1</v>
      </c>
      <c r="AH382" s="232"/>
      <c r="AI382" s="232"/>
      <c r="AK382" s="335">
        <f>SUM(I382:M382)</f>
        <v>3000000</v>
      </c>
      <c r="AL382" s="72" t="b">
        <f>G382=AK382</f>
        <v>0</v>
      </c>
      <c r="AM382" s="335" t="e">
        <f>#REF!+#REF!+#REF!+#REF!+#REF!+#REF!</f>
        <v>#REF!</v>
      </c>
      <c r="AN382" s="336">
        <f>H382+I382+J382+K382+L382+M382</f>
        <v>5000000</v>
      </c>
      <c r="AO382" s="152" t="b">
        <f>G382=AN382</f>
        <v>1</v>
      </c>
    </row>
    <row r="383" spans="1:41" s="153" customFormat="1">
      <c r="A383" s="71"/>
      <c r="B383" s="333"/>
      <c r="C383" s="334"/>
      <c r="D383" s="334"/>
      <c r="E383" s="88" t="s">
        <v>125</v>
      </c>
      <c r="F383" s="71" t="s">
        <v>126</v>
      </c>
      <c r="G383" s="90">
        <v>10000000</v>
      </c>
      <c r="H383" s="90">
        <v>5000000</v>
      </c>
      <c r="I383" s="103">
        <f>G383-H383</f>
        <v>5000000</v>
      </c>
      <c r="J383" s="103"/>
      <c r="K383" s="103"/>
      <c r="L383" s="71"/>
      <c r="M383" s="71"/>
      <c r="N383" s="71"/>
      <c r="O383" s="71"/>
      <c r="P383" s="71"/>
      <c r="Q383" s="71"/>
      <c r="R383" s="71"/>
      <c r="S383" s="71"/>
      <c r="T383" s="71"/>
      <c r="U383" s="71"/>
      <c r="V383" s="71"/>
      <c r="W383" s="71"/>
      <c r="X383" s="71"/>
      <c r="Y383" s="71"/>
      <c r="Z383" s="374"/>
      <c r="AA383" s="284"/>
      <c r="AB383" s="164"/>
      <c r="AC383" s="284"/>
      <c r="AD383" s="232"/>
      <c r="AE383" s="232"/>
      <c r="AF383" s="284">
        <f t="shared" si="178"/>
        <v>10000000</v>
      </c>
      <c r="AG383" s="164" t="b">
        <f t="shared" si="179"/>
        <v>1</v>
      </c>
      <c r="AH383" s="232"/>
      <c r="AI383" s="232"/>
      <c r="AK383" s="335"/>
      <c r="AL383" s="72"/>
      <c r="AM383" s="335"/>
      <c r="AN383" s="336"/>
      <c r="AO383" s="152"/>
    </row>
    <row r="384" spans="1:41" s="153" customFormat="1">
      <c r="A384" s="71"/>
      <c r="B384" s="333"/>
      <c r="C384" s="334"/>
      <c r="D384" s="334"/>
      <c r="E384" s="88" t="s">
        <v>61</v>
      </c>
      <c r="F384" s="71" t="s">
        <v>62</v>
      </c>
      <c r="G384" s="90">
        <v>40800000</v>
      </c>
      <c r="H384" s="90"/>
      <c r="I384" s="103">
        <f>G384-M384</f>
        <v>35000000</v>
      </c>
      <c r="J384" s="103"/>
      <c r="K384" s="103"/>
      <c r="L384" s="70"/>
      <c r="M384" s="70">
        <v>5800000</v>
      </c>
      <c r="N384" s="71"/>
      <c r="O384" s="71"/>
      <c r="P384" s="71"/>
      <c r="Q384" s="71"/>
      <c r="R384" s="71"/>
      <c r="S384" s="71"/>
      <c r="T384" s="71"/>
      <c r="U384" s="71"/>
      <c r="V384" s="71"/>
      <c r="W384" s="71"/>
      <c r="X384" s="71"/>
      <c r="Y384" s="71"/>
      <c r="Z384" s="374"/>
      <c r="AA384" s="284">
        <f>H384+I384+J384+K384+L384+M384+N384+O384+P384</f>
        <v>40800000</v>
      </c>
      <c r="AB384" s="164" t="b">
        <f>AA384=G384</f>
        <v>1</v>
      </c>
      <c r="AC384" s="284">
        <f>G384-AA384</f>
        <v>0</v>
      </c>
      <c r="AD384" s="232"/>
      <c r="AE384" s="232"/>
      <c r="AF384" s="284">
        <f t="shared" si="178"/>
        <v>40800000</v>
      </c>
      <c r="AG384" s="164" t="b">
        <f t="shared" si="179"/>
        <v>1</v>
      </c>
      <c r="AH384" s="232"/>
      <c r="AI384" s="232"/>
      <c r="AK384" s="335">
        <f>SUM(I384:M384)</f>
        <v>40800000</v>
      </c>
      <c r="AL384" s="72" t="b">
        <f>G384=AK384</f>
        <v>1</v>
      </c>
      <c r="AM384" s="335" t="e">
        <f>#REF!+#REF!+#REF!+#REF!+#REF!+#REF!</f>
        <v>#REF!</v>
      </c>
      <c r="AN384" s="336">
        <f>H384+I384+J384+K384+L384+M384</f>
        <v>40800000</v>
      </c>
      <c r="AO384" s="152" t="b">
        <f>G384=AN384</f>
        <v>1</v>
      </c>
    </row>
    <row r="385" spans="1:43" s="153" customFormat="1">
      <c r="A385" s="71"/>
      <c r="B385" s="333"/>
      <c r="C385" s="334"/>
      <c r="D385" s="334"/>
      <c r="E385" s="88" t="s">
        <v>83</v>
      </c>
      <c r="F385" s="71" t="s">
        <v>84</v>
      </c>
      <c r="G385" s="90">
        <v>63811800</v>
      </c>
      <c r="H385" s="90"/>
      <c r="I385" s="70">
        <v>30000000</v>
      </c>
      <c r="J385" s="103">
        <f>G385-I385</f>
        <v>33811800</v>
      </c>
      <c r="K385" s="103"/>
      <c r="L385" s="71"/>
      <c r="M385" s="71"/>
      <c r="N385" s="71"/>
      <c r="O385" s="71"/>
      <c r="P385" s="71"/>
      <c r="Q385" s="71"/>
      <c r="R385" s="71"/>
      <c r="S385" s="71"/>
      <c r="T385" s="71"/>
      <c r="U385" s="71"/>
      <c r="V385" s="71"/>
      <c r="W385" s="71"/>
      <c r="X385" s="71"/>
      <c r="Y385" s="71"/>
      <c r="Z385" s="374"/>
      <c r="AA385" s="284">
        <f>H385+I385+J385+K385+L385+M385+N385+O385+P385</f>
        <v>63811800</v>
      </c>
      <c r="AB385" s="164" t="b">
        <f>AA385=G385</f>
        <v>1</v>
      </c>
      <c r="AC385" s="284">
        <f>G385-AA385</f>
        <v>0</v>
      </c>
      <c r="AD385" s="232"/>
      <c r="AE385" s="232"/>
      <c r="AF385" s="284">
        <f t="shared" si="178"/>
        <v>63811800</v>
      </c>
      <c r="AG385" s="164" t="b">
        <f t="shared" si="179"/>
        <v>1</v>
      </c>
      <c r="AH385" s="232"/>
      <c r="AI385" s="232"/>
      <c r="AK385" s="335">
        <f>SUM(I385:M385)</f>
        <v>63811800</v>
      </c>
      <c r="AL385" s="72" t="b">
        <f>G385=AK385</f>
        <v>1</v>
      </c>
      <c r="AM385" s="335" t="e">
        <f>#REF!+#REF!+#REF!+#REF!+#REF!+#REF!</f>
        <v>#REF!</v>
      </c>
      <c r="AN385" s="336">
        <f>H385+I385+J385+K385+L385+M385</f>
        <v>63811800</v>
      </c>
      <c r="AO385" s="152" t="b">
        <f>G385=AN385</f>
        <v>1</v>
      </c>
    </row>
    <row r="386" spans="1:43" s="153" customFormat="1" ht="30">
      <c r="A386" s="71"/>
      <c r="B386" s="333"/>
      <c r="C386" s="334"/>
      <c r="D386" s="334"/>
      <c r="E386" s="88" t="s">
        <v>342</v>
      </c>
      <c r="F386" s="71" t="s">
        <v>343</v>
      </c>
      <c r="G386" s="90">
        <v>825000000</v>
      </c>
      <c r="H386" s="90"/>
      <c r="I386" s="70"/>
      <c r="J386" s="103"/>
      <c r="K386" s="103"/>
      <c r="L386" s="71"/>
      <c r="M386" s="71"/>
      <c r="N386" s="70">
        <v>825000000</v>
      </c>
      <c r="O386" s="71"/>
      <c r="P386" s="71"/>
      <c r="Q386" s="71"/>
      <c r="R386" s="71"/>
      <c r="S386" s="71"/>
      <c r="T386" s="71"/>
      <c r="U386" s="71"/>
      <c r="V386" s="71"/>
      <c r="W386" s="71"/>
      <c r="X386" s="71"/>
      <c r="Y386" s="71"/>
      <c r="Z386" s="374"/>
      <c r="AA386" s="284"/>
      <c r="AB386" s="164"/>
      <c r="AC386" s="284"/>
      <c r="AD386" s="232"/>
      <c r="AE386" s="232"/>
      <c r="AF386" s="284">
        <f t="shared" si="178"/>
        <v>825000000</v>
      </c>
      <c r="AG386" s="164" t="b">
        <f t="shared" si="179"/>
        <v>1</v>
      </c>
      <c r="AH386" s="232"/>
      <c r="AI386" s="232"/>
      <c r="AK386" s="335"/>
      <c r="AL386" s="72"/>
      <c r="AM386" s="335"/>
      <c r="AN386" s="336"/>
      <c r="AO386" s="152"/>
    </row>
    <row r="387" spans="1:43" s="153" customFormat="1">
      <c r="A387" s="71"/>
      <c r="B387" s="333"/>
      <c r="C387" s="334"/>
      <c r="D387" s="334"/>
      <c r="E387" s="88" t="s">
        <v>20</v>
      </c>
      <c r="F387" s="71" t="s">
        <v>211</v>
      </c>
      <c r="G387" s="90">
        <v>6960100</v>
      </c>
      <c r="H387" s="90">
        <v>2000000</v>
      </c>
      <c r="I387" s="103">
        <f>G387-H387</f>
        <v>4960100</v>
      </c>
      <c r="J387" s="103"/>
      <c r="K387" s="103"/>
      <c r="L387" s="71"/>
      <c r="M387" s="71"/>
      <c r="N387" s="71"/>
      <c r="O387" s="71"/>
      <c r="P387" s="71"/>
      <c r="Q387" s="71"/>
      <c r="R387" s="71"/>
      <c r="S387" s="71"/>
      <c r="T387" s="71"/>
      <c r="U387" s="71"/>
      <c r="V387" s="71"/>
      <c r="W387" s="71"/>
      <c r="X387" s="71"/>
      <c r="Y387" s="71"/>
      <c r="Z387" s="374"/>
      <c r="AA387" s="284">
        <f t="shared" ref="AA387:AA393" si="186">H387+I387+J387+K387+L387+M387+N387+O387+P387</f>
        <v>6960100</v>
      </c>
      <c r="AB387" s="164" t="b">
        <f t="shared" ref="AB387:AB393" si="187">AA387=G387</f>
        <v>1</v>
      </c>
      <c r="AC387" s="284">
        <f t="shared" ref="AC387:AC393" si="188">G387-AA387</f>
        <v>0</v>
      </c>
      <c r="AD387" s="232"/>
      <c r="AE387" s="232"/>
      <c r="AF387" s="284">
        <f t="shared" si="178"/>
        <v>6960100</v>
      </c>
      <c r="AG387" s="164" t="b">
        <f t="shared" si="179"/>
        <v>1</v>
      </c>
      <c r="AH387" s="232"/>
      <c r="AI387" s="232"/>
      <c r="AK387" s="335">
        <f>SUM(I387:M387)</f>
        <v>4960100</v>
      </c>
      <c r="AL387" s="72" t="b">
        <f>G387=AK387</f>
        <v>0</v>
      </c>
      <c r="AM387" s="335" t="e">
        <f>#REF!+#REF!+#REF!+#REF!+#REF!+#REF!</f>
        <v>#REF!</v>
      </c>
      <c r="AN387" s="336">
        <f t="shared" ref="AN387:AN393" si="189">H387+I387+J387+K387+L387+M387</f>
        <v>6960100</v>
      </c>
      <c r="AO387" s="152" t="b">
        <f t="shared" ref="AO387:AO393" si="190">G387=AN387</f>
        <v>1</v>
      </c>
    </row>
    <row r="388" spans="1:43">
      <c r="A388" s="10"/>
      <c r="B388" s="11"/>
      <c r="C388" s="12"/>
      <c r="D388" s="12"/>
      <c r="E388" s="13"/>
      <c r="F388" s="81"/>
      <c r="G388" s="89"/>
      <c r="H388" s="89"/>
      <c r="I388" s="81"/>
      <c r="J388" s="81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372"/>
      <c r="AA388" s="284">
        <f t="shared" si="186"/>
        <v>0</v>
      </c>
      <c r="AB388" s="164" t="b">
        <f t="shared" si="187"/>
        <v>1</v>
      </c>
      <c r="AC388" s="284">
        <f t="shared" si="188"/>
        <v>0</v>
      </c>
      <c r="AD388" s="164"/>
      <c r="AE388" s="164"/>
      <c r="AF388" s="284">
        <f t="shared" si="178"/>
        <v>0</v>
      </c>
      <c r="AG388" s="164" t="b">
        <f t="shared" si="179"/>
        <v>1</v>
      </c>
      <c r="AH388" s="164"/>
      <c r="AI388" s="164"/>
      <c r="AK388" s="41">
        <f>SUM(I388:M388)</f>
        <v>0</v>
      </c>
      <c r="AL388" s="42" t="b">
        <f>G388=AK388</f>
        <v>1</v>
      </c>
      <c r="AM388" s="96" t="e">
        <f>#REF!+#REF!+#REF!+#REF!+#REF!+#REF!</f>
        <v>#REF!</v>
      </c>
      <c r="AN388" s="118">
        <f t="shared" si="189"/>
        <v>0</v>
      </c>
      <c r="AO388" s="152" t="b">
        <f t="shared" si="190"/>
        <v>1</v>
      </c>
    </row>
    <row r="389" spans="1:43">
      <c r="A389" s="10"/>
      <c r="B389" s="11"/>
      <c r="C389" s="12"/>
      <c r="D389" s="12"/>
      <c r="E389" s="13"/>
      <c r="F389" s="81"/>
      <c r="G389" s="89"/>
      <c r="H389" s="89"/>
      <c r="I389" s="81"/>
      <c r="J389" s="81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372"/>
      <c r="AA389" s="284">
        <f t="shared" si="186"/>
        <v>0</v>
      </c>
      <c r="AB389" s="164" t="b">
        <f t="shared" si="187"/>
        <v>1</v>
      </c>
      <c r="AC389" s="284">
        <f t="shared" si="188"/>
        <v>0</v>
      </c>
      <c r="AD389" s="164"/>
      <c r="AE389" s="164"/>
      <c r="AF389" s="284">
        <f t="shared" si="178"/>
        <v>0</v>
      </c>
      <c r="AG389" s="164" t="b">
        <f t="shared" si="179"/>
        <v>1</v>
      </c>
      <c r="AH389" s="164"/>
      <c r="AI389" s="164"/>
      <c r="AK389" s="41"/>
      <c r="AL389" s="42"/>
      <c r="AM389" s="96" t="e">
        <f>#REF!+#REF!+#REF!+#REF!+#REF!+#REF!</f>
        <v>#REF!</v>
      </c>
      <c r="AN389" s="118">
        <f t="shared" si="189"/>
        <v>0</v>
      </c>
      <c r="AO389" s="152" t="b">
        <f t="shared" si="190"/>
        <v>1</v>
      </c>
    </row>
    <row r="390" spans="1:43">
      <c r="A390" s="10"/>
      <c r="B390" s="11"/>
      <c r="C390" s="12"/>
      <c r="D390" s="12"/>
      <c r="E390" s="13"/>
      <c r="F390" s="81"/>
      <c r="G390" s="89"/>
      <c r="H390" s="89"/>
      <c r="I390" s="81"/>
      <c r="J390" s="81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372"/>
      <c r="AA390" s="284">
        <f t="shared" si="186"/>
        <v>0</v>
      </c>
      <c r="AB390" s="164" t="b">
        <f t="shared" si="187"/>
        <v>1</v>
      </c>
      <c r="AC390" s="284">
        <f t="shared" si="188"/>
        <v>0</v>
      </c>
      <c r="AD390" s="164"/>
      <c r="AE390" s="164"/>
      <c r="AF390" s="284">
        <f t="shared" si="178"/>
        <v>0</v>
      </c>
      <c r="AG390" s="164" t="b">
        <f t="shared" si="179"/>
        <v>1</v>
      </c>
      <c r="AH390" s="164"/>
      <c r="AI390" s="164"/>
      <c r="AK390" s="41"/>
      <c r="AL390" s="42"/>
      <c r="AM390" s="96" t="e">
        <f>#REF!+#REF!+#REF!+#REF!+#REF!+#REF!</f>
        <v>#REF!</v>
      </c>
      <c r="AN390" s="118">
        <f t="shared" si="189"/>
        <v>0</v>
      </c>
      <c r="AO390" s="152" t="b">
        <f t="shared" si="190"/>
        <v>1</v>
      </c>
    </row>
    <row r="391" spans="1:43">
      <c r="A391" s="10"/>
      <c r="B391" s="11"/>
      <c r="C391" s="12"/>
      <c r="D391" s="12"/>
      <c r="E391" s="13"/>
      <c r="F391" s="81"/>
      <c r="G391" s="89"/>
      <c r="H391" s="89"/>
      <c r="I391" s="81"/>
      <c r="J391" s="81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372"/>
      <c r="AA391" s="284">
        <f t="shared" si="186"/>
        <v>0</v>
      </c>
      <c r="AB391" s="164" t="b">
        <f t="shared" si="187"/>
        <v>1</v>
      </c>
      <c r="AC391" s="284">
        <f t="shared" si="188"/>
        <v>0</v>
      </c>
      <c r="AD391" s="164"/>
      <c r="AE391" s="164"/>
      <c r="AF391" s="284">
        <f t="shared" si="178"/>
        <v>0</v>
      </c>
      <c r="AG391" s="164" t="b">
        <f t="shared" si="179"/>
        <v>1</v>
      </c>
      <c r="AH391" s="164"/>
      <c r="AI391" s="164"/>
      <c r="AK391" s="41"/>
      <c r="AL391" s="42"/>
      <c r="AM391" s="96" t="e">
        <f>#REF!+#REF!+#REF!+#REF!+#REF!+#REF!</f>
        <v>#REF!</v>
      </c>
      <c r="AN391" s="118">
        <f t="shared" si="189"/>
        <v>0</v>
      </c>
      <c r="AO391" s="152" t="b">
        <f t="shared" si="190"/>
        <v>1</v>
      </c>
    </row>
    <row r="392" spans="1:43">
      <c r="A392" s="10"/>
      <c r="B392" s="11"/>
      <c r="C392" s="12"/>
      <c r="D392" s="12"/>
      <c r="E392" s="13"/>
      <c r="F392" s="81"/>
      <c r="G392" s="89"/>
      <c r="H392" s="89"/>
      <c r="I392" s="81"/>
      <c r="J392" s="81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372"/>
      <c r="AA392" s="284">
        <f t="shared" si="186"/>
        <v>0</v>
      </c>
      <c r="AB392" s="164" t="b">
        <f t="shared" si="187"/>
        <v>1</v>
      </c>
      <c r="AC392" s="284">
        <f t="shared" si="188"/>
        <v>0</v>
      </c>
      <c r="AD392" s="164"/>
      <c r="AE392" s="164"/>
      <c r="AF392" s="284">
        <f t="shared" si="178"/>
        <v>0</v>
      </c>
      <c r="AG392" s="164" t="b">
        <f t="shared" si="179"/>
        <v>1</v>
      </c>
      <c r="AH392" s="164"/>
      <c r="AI392" s="164"/>
      <c r="AK392" s="41"/>
      <c r="AL392" s="42"/>
      <c r="AM392" s="96" t="e">
        <f>#REF!+#REF!+#REF!+#REF!+#REF!+#REF!</f>
        <v>#REF!</v>
      </c>
      <c r="AN392" s="118">
        <f t="shared" si="189"/>
        <v>0</v>
      </c>
      <c r="AO392" s="152" t="b">
        <f t="shared" si="190"/>
        <v>1</v>
      </c>
    </row>
    <row r="393" spans="1:43">
      <c r="A393" s="253"/>
      <c r="B393" s="248"/>
      <c r="C393" s="249"/>
      <c r="D393" s="249"/>
      <c r="E393" s="250"/>
      <c r="F393" s="251"/>
      <c r="G393" s="557"/>
      <c r="H393" s="557"/>
      <c r="I393" s="251"/>
      <c r="J393" s="251"/>
      <c r="K393" s="253"/>
      <c r="L393" s="253"/>
      <c r="M393" s="253"/>
      <c r="N393" s="253"/>
      <c r="O393" s="253"/>
      <c r="P393" s="253"/>
      <c r="Q393" s="253"/>
      <c r="R393" s="253"/>
      <c r="S393" s="253"/>
      <c r="T393" s="253"/>
      <c r="U393" s="253"/>
      <c r="V393" s="253"/>
      <c r="W393" s="253"/>
      <c r="X393" s="253"/>
      <c r="Y393" s="253"/>
      <c r="Z393" s="372"/>
      <c r="AA393" s="284">
        <f t="shared" si="186"/>
        <v>0</v>
      </c>
      <c r="AB393" s="164" t="b">
        <f t="shared" si="187"/>
        <v>1</v>
      </c>
      <c r="AC393" s="284">
        <f t="shared" si="188"/>
        <v>0</v>
      </c>
      <c r="AD393" s="164"/>
      <c r="AE393" s="164"/>
      <c r="AF393" s="284">
        <f t="shared" si="178"/>
        <v>0</v>
      </c>
      <c r="AG393" s="164" t="b">
        <f t="shared" si="179"/>
        <v>1</v>
      </c>
      <c r="AH393" s="164"/>
      <c r="AI393" s="164"/>
      <c r="AK393" s="41"/>
      <c r="AL393" s="42"/>
      <c r="AM393" s="96" t="e">
        <f>#REF!+#REF!+#REF!+#REF!+#REF!+#REF!</f>
        <v>#REF!</v>
      </c>
      <c r="AN393" s="118">
        <f t="shared" si="189"/>
        <v>0</v>
      </c>
      <c r="AO393" s="152" t="b">
        <f t="shared" si="190"/>
        <v>1</v>
      </c>
    </row>
    <row r="394" spans="1:43" s="153" customFormat="1">
      <c r="A394" s="232"/>
      <c r="B394" s="232"/>
      <c r="C394" s="232"/>
      <c r="D394" s="232"/>
      <c r="E394" s="232"/>
      <c r="F394" s="232"/>
      <c r="G394" s="383"/>
      <c r="H394" s="383"/>
      <c r="I394" s="329"/>
      <c r="J394" s="232"/>
      <c r="K394" s="232"/>
      <c r="L394" s="232"/>
      <c r="M394" s="329"/>
      <c r="N394" s="329"/>
      <c r="O394" s="329"/>
      <c r="P394" s="329"/>
      <c r="Q394" s="329"/>
      <c r="R394" s="329"/>
      <c r="S394" s="329"/>
      <c r="T394" s="329"/>
      <c r="U394" s="329"/>
      <c r="V394" s="329"/>
      <c r="W394" s="329"/>
      <c r="X394" s="329"/>
      <c r="Y394" s="232"/>
      <c r="Z394" s="374"/>
      <c r="AA394" s="284"/>
      <c r="AB394" s="164"/>
      <c r="AC394" s="284"/>
      <c r="AD394" s="232"/>
      <c r="AE394" s="232"/>
      <c r="AF394" s="284">
        <f t="shared" si="178"/>
        <v>0</v>
      </c>
      <c r="AG394" s="164" t="b">
        <f t="shared" si="179"/>
        <v>1</v>
      </c>
      <c r="AH394" s="232"/>
      <c r="AI394" s="232"/>
      <c r="AK394" s="335"/>
      <c r="AL394" s="72"/>
      <c r="AM394" s="335"/>
      <c r="AN394" s="336"/>
      <c r="AO394" s="152"/>
    </row>
    <row r="395" spans="1:43" s="3" customFormat="1">
      <c r="A395" s="632" t="s">
        <v>0</v>
      </c>
      <c r="B395" s="632" t="s">
        <v>1</v>
      </c>
      <c r="C395" s="632"/>
      <c r="D395" s="632"/>
      <c r="E395" s="632"/>
      <c r="F395" s="632" t="s">
        <v>3</v>
      </c>
      <c r="G395" s="632" t="s">
        <v>4</v>
      </c>
      <c r="H395" s="637" t="s">
        <v>387</v>
      </c>
      <c r="I395" s="638"/>
      <c r="J395" s="638"/>
      <c r="K395" s="638"/>
      <c r="L395" s="638"/>
      <c r="M395" s="638"/>
      <c r="N395" s="638"/>
      <c r="O395" s="638"/>
      <c r="P395" s="638"/>
      <c r="Q395" s="609"/>
      <c r="R395" s="609"/>
      <c r="S395" s="609"/>
      <c r="T395" s="609"/>
      <c r="U395" s="609"/>
      <c r="V395" s="609"/>
      <c r="W395" s="609"/>
      <c r="X395" s="609"/>
      <c r="Y395" s="632" t="s">
        <v>11</v>
      </c>
      <c r="Z395" s="375"/>
      <c r="AA395" s="284"/>
      <c r="AB395" s="164"/>
      <c r="AC395" s="328" t="e">
        <f t="shared" ref="AC395:AC409" si="191">G395-AA395</f>
        <v>#VALUE!</v>
      </c>
      <c r="AD395" s="311"/>
      <c r="AE395" s="311"/>
      <c r="AF395" s="284" t="e">
        <f t="shared" si="178"/>
        <v>#VALUE!</v>
      </c>
      <c r="AG395" s="164" t="e">
        <f t="shared" si="179"/>
        <v>#VALUE!</v>
      </c>
      <c r="AH395" s="311"/>
      <c r="AI395" s="311"/>
      <c r="AJ395" s="152"/>
      <c r="AM395" s="96" t="e">
        <f>#REF!+#REF!+#REF!+#REF!+#REF!+#REF!</f>
        <v>#REF!</v>
      </c>
      <c r="AN395" s="118" t="e">
        <f>H395+I395+J395+K395+L395+M395</f>
        <v>#VALUE!</v>
      </c>
      <c r="AO395" s="152" t="e">
        <f t="shared" ref="AO395:AO408" si="192">G395=AN395</f>
        <v>#VALUE!</v>
      </c>
    </row>
    <row r="396" spans="1:43" s="3" customFormat="1">
      <c r="A396" s="633"/>
      <c r="B396" s="633"/>
      <c r="C396" s="633"/>
      <c r="D396" s="633"/>
      <c r="E396" s="633"/>
      <c r="F396" s="633"/>
      <c r="G396" s="633"/>
      <c r="H396" s="563" t="s">
        <v>5</v>
      </c>
      <c r="I396" s="563" t="s">
        <v>240</v>
      </c>
      <c r="J396" s="563" t="s">
        <v>6</v>
      </c>
      <c r="K396" s="563" t="s">
        <v>273</v>
      </c>
      <c r="L396" s="563" t="s">
        <v>9</v>
      </c>
      <c r="M396" s="564" t="s">
        <v>374</v>
      </c>
      <c r="N396" s="563" t="s">
        <v>272</v>
      </c>
      <c r="O396" s="564" t="s">
        <v>375</v>
      </c>
      <c r="P396" s="564" t="s">
        <v>376</v>
      </c>
      <c r="Q396" s="563"/>
      <c r="R396" s="563"/>
      <c r="S396" s="563"/>
      <c r="T396" s="563"/>
      <c r="U396" s="563"/>
      <c r="V396" s="563"/>
      <c r="W396" s="563"/>
      <c r="X396" s="563"/>
      <c r="Y396" s="633"/>
      <c r="Z396" s="375"/>
      <c r="AA396" s="284"/>
      <c r="AB396" s="164"/>
      <c r="AC396" s="328">
        <f t="shared" si="191"/>
        <v>0</v>
      </c>
      <c r="AD396" s="311"/>
      <c r="AE396" s="311"/>
      <c r="AF396" s="284" t="e">
        <f t="shared" si="178"/>
        <v>#VALUE!</v>
      </c>
      <c r="AG396" s="164" t="e">
        <f t="shared" si="179"/>
        <v>#VALUE!</v>
      </c>
      <c r="AH396" s="311"/>
      <c r="AI396" s="311"/>
      <c r="AJ396" s="152"/>
      <c r="AM396" s="96" t="e">
        <f>#REF!+#REF!+#REF!+#REF!+#REF!+M396</f>
        <v>#REF!</v>
      </c>
      <c r="AN396" s="118" t="e">
        <f>H396+I396+J396+K396+L396+#REF!</f>
        <v>#VALUE!</v>
      </c>
      <c r="AO396" s="152" t="e">
        <f t="shared" si="192"/>
        <v>#VALUE!</v>
      </c>
    </row>
    <row r="397" spans="1:43">
      <c r="A397" s="142"/>
      <c r="B397" s="143"/>
      <c r="C397" s="144"/>
      <c r="D397" s="144"/>
      <c r="E397" s="145"/>
      <c r="F397" s="146"/>
      <c r="G397" s="146"/>
      <c r="H397" s="562" t="s">
        <v>237</v>
      </c>
      <c r="I397" s="562" t="s">
        <v>237</v>
      </c>
      <c r="J397" s="562" t="s">
        <v>237</v>
      </c>
      <c r="K397" s="562" t="s">
        <v>237</v>
      </c>
      <c r="L397" s="562" t="s">
        <v>237</v>
      </c>
      <c r="M397" s="562" t="s">
        <v>237</v>
      </c>
      <c r="N397" s="562" t="s">
        <v>237</v>
      </c>
      <c r="O397" s="562" t="s">
        <v>237</v>
      </c>
      <c r="P397" s="562" t="s">
        <v>237</v>
      </c>
      <c r="Q397" s="562"/>
      <c r="R397" s="562"/>
      <c r="S397" s="562"/>
      <c r="T397" s="562"/>
      <c r="U397" s="562"/>
      <c r="V397" s="562"/>
      <c r="W397" s="562"/>
      <c r="X397" s="562"/>
      <c r="Y397" s="146"/>
      <c r="Z397" s="376"/>
      <c r="AA397" s="284"/>
      <c r="AB397" s="164"/>
      <c r="AC397" s="328">
        <f t="shared" si="191"/>
        <v>0</v>
      </c>
      <c r="AD397" s="278"/>
      <c r="AE397" s="278"/>
      <c r="AF397" s="284" t="e">
        <f t="shared" si="178"/>
        <v>#VALUE!</v>
      </c>
      <c r="AG397" s="164" t="e">
        <f t="shared" si="179"/>
        <v>#VALUE!</v>
      </c>
      <c r="AH397" s="278"/>
      <c r="AI397" s="278"/>
      <c r="AM397" s="96" t="e">
        <f>#REF!+#REF!+#REF!+#REF!+#REF!+#REF!</f>
        <v>#REF!</v>
      </c>
      <c r="AN397" s="118" t="e">
        <f t="shared" ref="AN397:AN408" si="193">H397+I397+J397+K397+L397+M397</f>
        <v>#VALUE!</v>
      </c>
      <c r="AO397" s="152" t="e">
        <f t="shared" si="192"/>
        <v>#VALUE!</v>
      </c>
    </row>
    <row r="398" spans="1:43">
      <c r="A398" s="147"/>
      <c r="B398" s="148"/>
      <c r="C398" s="149"/>
      <c r="D398" s="149"/>
      <c r="E398" s="150"/>
      <c r="F398" s="151"/>
      <c r="G398" s="151"/>
      <c r="H398" s="151"/>
      <c r="I398" s="151"/>
      <c r="J398" s="151"/>
      <c r="K398" s="151"/>
      <c r="L398" s="151"/>
      <c r="M398" s="151"/>
      <c r="N398" s="151"/>
      <c r="O398" s="151"/>
      <c r="P398" s="151"/>
      <c r="Q398" s="151"/>
      <c r="R398" s="151"/>
      <c r="S398" s="151"/>
      <c r="T398" s="151"/>
      <c r="U398" s="151"/>
      <c r="V398" s="151"/>
      <c r="W398" s="151"/>
      <c r="X398" s="151"/>
      <c r="Y398" s="151"/>
      <c r="Z398" s="376"/>
      <c r="AA398" s="284">
        <f t="shared" ref="AA398:AA409" si="194">H398+I398+J398+K398+L398+M398+N398+O398+P398</f>
        <v>0</v>
      </c>
      <c r="AB398" s="164" t="b">
        <f t="shared" ref="AB398:AB409" si="195">AA398=G398</f>
        <v>1</v>
      </c>
      <c r="AC398" s="284">
        <f t="shared" si="191"/>
        <v>0</v>
      </c>
      <c r="AD398" s="278"/>
      <c r="AE398" s="278"/>
      <c r="AF398" s="284">
        <f t="shared" ref="AF398:AF429" si="196">H398+I398+J398+K398+L398+M398+N398+O398+P398</f>
        <v>0</v>
      </c>
      <c r="AG398" s="164" t="b">
        <f t="shared" ref="AG398:AG429" si="197">AF398=G398</f>
        <v>1</v>
      </c>
      <c r="AH398" s="278"/>
      <c r="AI398" s="278"/>
      <c r="AL398" s="42" t="b">
        <f t="shared" ref="AL398:AL408" si="198">G398=AK398</f>
        <v>1</v>
      </c>
      <c r="AM398" s="96" t="e">
        <f>#REF!+#REF!+#REF!+#REF!+#REF!+#REF!</f>
        <v>#REF!</v>
      </c>
      <c r="AN398" s="118">
        <f t="shared" si="193"/>
        <v>0</v>
      </c>
      <c r="AO398" s="152" t="b">
        <f t="shared" si="192"/>
        <v>1</v>
      </c>
    </row>
    <row r="399" spans="1:43" s="117" customFormat="1">
      <c r="A399" s="94"/>
      <c r="B399" s="108" t="s">
        <v>22</v>
      </c>
      <c r="C399" s="630" t="s">
        <v>217</v>
      </c>
      <c r="D399" s="630"/>
      <c r="E399" s="631"/>
      <c r="F399" s="120">
        <v>15013</v>
      </c>
      <c r="G399" s="121">
        <f>G400</f>
        <v>63578000</v>
      </c>
      <c r="H399" s="121">
        <f t="shared" ref="H399:P399" si="199">H400</f>
        <v>38824900</v>
      </c>
      <c r="I399" s="121">
        <f t="shared" si="199"/>
        <v>24753100</v>
      </c>
      <c r="J399" s="121">
        <f t="shared" si="199"/>
        <v>0</v>
      </c>
      <c r="K399" s="121">
        <f t="shared" si="199"/>
        <v>0</v>
      </c>
      <c r="L399" s="121">
        <f t="shared" si="199"/>
        <v>0</v>
      </c>
      <c r="M399" s="121">
        <f t="shared" si="199"/>
        <v>0</v>
      </c>
      <c r="N399" s="121">
        <f t="shared" si="199"/>
        <v>0</v>
      </c>
      <c r="O399" s="121">
        <f t="shared" si="199"/>
        <v>0</v>
      </c>
      <c r="P399" s="121">
        <f t="shared" si="199"/>
        <v>0</v>
      </c>
      <c r="Q399" s="121"/>
      <c r="R399" s="121"/>
      <c r="S399" s="121"/>
      <c r="T399" s="121"/>
      <c r="U399" s="121"/>
      <c r="V399" s="121"/>
      <c r="W399" s="121"/>
      <c r="X399" s="121"/>
      <c r="Y399" s="94"/>
      <c r="Z399" s="373"/>
      <c r="AA399" s="284">
        <f t="shared" si="194"/>
        <v>63578000</v>
      </c>
      <c r="AB399" s="164" t="b">
        <f t="shared" si="195"/>
        <v>1</v>
      </c>
      <c r="AC399" s="284">
        <f t="shared" si="191"/>
        <v>0</v>
      </c>
      <c r="AD399" s="221"/>
      <c r="AE399" s="221"/>
      <c r="AF399" s="284">
        <f t="shared" si="196"/>
        <v>63578000</v>
      </c>
      <c r="AG399" s="164" t="b">
        <f t="shared" si="197"/>
        <v>1</v>
      </c>
      <c r="AH399" s="221"/>
      <c r="AI399" s="221"/>
      <c r="AJ399" s="152"/>
      <c r="AK399" s="123">
        <f t="shared" ref="AK399:AK408" si="200">SUM(I399:M399)</f>
        <v>24753100</v>
      </c>
      <c r="AL399" s="124" t="b">
        <f t="shared" si="198"/>
        <v>0</v>
      </c>
      <c r="AM399" s="96" t="e">
        <f>#REF!+#REF!+#REF!+#REF!+#REF!+#REF!</f>
        <v>#REF!</v>
      </c>
      <c r="AN399" s="118">
        <f t="shared" si="193"/>
        <v>63578000</v>
      </c>
      <c r="AO399" s="152" t="b">
        <f t="shared" si="192"/>
        <v>1</v>
      </c>
      <c r="AP399" s="117">
        <v>66679955</v>
      </c>
      <c r="AQ399" s="292" t="e">
        <f>AM399-AP399</f>
        <v>#REF!</v>
      </c>
    </row>
    <row r="400" spans="1:43" s="80" customFormat="1">
      <c r="A400" s="81"/>
      <c r="B400" s="338"/>
      <c r="C400" s="339"/>
      <c r="D400" s="647" t="s">
        <v>15</v>
      </c>
      <c r="E400" s="647"/>
      <c r="F400" s="81" t="s">
        <v>130</v>
      </c>
      <c r="G400" s="89">
        <f t="shared" ref="G400:Y400" si="201">SUM(G401:G409)</f>
        <v>63578000</v>
      </c>
      <c r="H400" s="89">
        <f t="shared" si="201"/>
        <v>38824900</v>
      </c>
      <c r="I400" s="89">
        <f t="shared" si="201"/>
        <v>24753100</v>
      </c>
      <c r="J400" s="89">
        <f t="shared" si="201"/>
        <v>0</v>
      </c>
      <c r="K400" s="89">
        <f t="shared" si="201"/>
        <v>0</v>
      </c>
      <c r="L400" s="89">
        <f t="shared" si="201"/>
        <v>0</v>
      </c>
      <c r="M400" s="89">
        <f t="shared" si="201"/>
        <v>0</v>
      </c>
      <c r="N400" s="89">
        <f t="shared" si="201"/>
        <v>0</v>
      </c>
      <c r="O400" s="89">
        <f t="shared" si="201"/>
        <v>0</v>
      </c>
      <c r="P400" s="89">
        <f t="shared" si="201"/>
        <v>0</v>
      </c>
      <c r="Q400" s="89"/>
      <c r="R400" s="89"/>
      <c r="S400" s="89"/>
      <c r="T400" s="89"/>
      <c r="U400" s="89"/>
      <c r="V400" s="89"/>
      <c r="W400" s="89"/>
      <c r="X400" s="89"/>
      <c r="Y400" s="89">
        <f t="shared" si="201"/>
        <v>0</v>
      </c>
      <c r="Z400" s="372"/>
      <c r="AA400" s="284">
        <f t="shared" si="194"/>
        <v>63578000</v>
      </c>
      <c r="AB400" s="164" t="b">
        <f t="shared" si="195"/>
        <v>1</v>
      </c>
      <c r="AC400" s="284">
        <f t="shared" si="191"/>
        <v>0</v>
      </c>
      <c r="AD400" s="164"/>
      <c r="AE400" s="164"/>
      <c r="AF400" s="284">
        <f t="shared" si="196"/>
        <v>63578000</v>
      </c>
      <c r="AG400" s="164" t="b">
        <f t="shared" si="197"/>
        <v>1</v>
      </c>
      <c r="AH400" s="164"/>
      <c r="AI400" s="164"/>
      <c r="AK400" s="335">
        <f t="shared" si="200"/>
        <v>24753100</v>
      </c>
      <c r="AL400" s="72" t="b">
        <f t="shared" si="198"/>
        <v>0</v>
      </c>
      <c r="AM400" s="335" t="e">
        <f>#REF!+#REF!+#REF!+#REF!+#REF!+#REF!</f>
        <v>#REF!</v>
      </c>
      <c r="AN400" s="336">
        <f t="shared" si="193"/>
        <v>63578000</v>
      </c>
      <c r="AO400" s="152" t="b">
        <f t="shared" si="192"/>
        <v>1</v>
      </c>
    </row>
    <row r="401" spans="1:41" s="153" customFormat="1">
      <c r="A401" s="71"/>
      <c r="B401" s="333"/>
      <c r="C401" s="334"/>
      <c r="D401" s="334"/>
      <c r="E401" s="88" t="s">
        <v>55</v>
      </c>
      <c r="F401" s="71" t="s">
        <v>56</v>
      </c>
      <c r="G401" s="90">
        <v>3653100</v>
      </c>
      <c r="H401" s="90">
        <v>2500000</v>
      </c>
      <c r="I401" s="70">
        <f>G401-H401</f>
        <v>1153100</v>
      </c>
      <c r="J401" s="103"/>
      <c r="K401" s="103"/>
      <c r="L401" s="71"/>
      <c r="M401" s="71"/>
      <c r="N401" s="71"/>
      <c r="O401" s="71"/>
      <c r="P401" s="71"/>
      <c r="Q401" s="71"/>
      <c r="R401" s="71"/>
      <c r="S401" s="71"/>
      <c r="T401" s="71"/>
      <c r="U401" s="71"/>
      <c r="V401" s="71"/>
      <c r="W401" s="71"/>
      <c r="X401" s="71"/>
      <c r="Y401" s="71"/>
      <c r="Z401" s="374"/>
      <c r="AA401" s="284">
        <f t="shared" si="194"/>
        <v>3653100</v>
      </c>
      <c r="AB401" s="164" t="b">
        <f t="shared" si="195"/>
        <v>1</v>
      </c>
      <c r="AC401" s="284">
        <f t="shared" si="191"/>
        <v>0</v>
      </c>
      <c r="AD401" s="232"/>
      <c r="AE401" s="232"/>
      <c r="AF401" s="284">
        <f t="shared" si="196"/>
        <v>3653100</v>
      </c>
      <c r="AG401" s="164" t="b">
        <f t="shared" si="197"/>
        <v>1</v>
      </c>
      <c r="AH401" s="232"/>
      <c r="AI401" s="232"/>
      <c r="AK401" s="335">
        <f t="shared" si="200"/>
        <v>1153100</v>
      </c>
      <c r="AL401" s="72" t="b">
        <f t="shared" si="198"/>
        <v>0</v>
      </c>
      <c r="AM401" s="335" t="e">
        <f>#REF!+#REF!+#REF!+#REF!+#REF!+#REF!</f>
        <v>#REF!</v>
      </c>
      <c r="AN401" s="336">
        <f t="shared" si="193"/>
        <v>3653100</v>
      </c>
      <c r="AO401" s="152" t="b">
        <f t="shared" si="192"/>
        <v>1</v>
      </c>
    </row>
    <row r="402" spans="1:41" s="153" customFormat="1">
      <c r="A402" s="71"/>
      <c r="B402" s="333"/>
      <c r="C402" s="334"/>
      <c r="D402" s="334"/>
      <c r="E402" s="88" t="s">
        <v>16</v>
      </c>
      <c r="F402" s="71" t="s">
        <v>19</v>
      </c>
      <c r="G402" s="90">
        <v>1350000</v>
      </c>
      <c r="H402" s="90">
        <f>G402</f>
        <v>1350000</v>
      </c>
      <c r="I402" s="70"/>
      <c r="J402" s="103"/>
      <c r="K402" s="103"/>
      <c r="L402" s="71"/>
      <c r="M402" s="71"/>
      <c r="N402" s="71"/>
      <c r="O402" s="71"/>
      <c r="P402" s="71"/>
      <c r="Q402" s="71"/>
      <c r="R402" s="71"/>
      <c r="S402" s="71"/>
      <c r="T402" s="71"/>
      <c r="U402" s="71"/>
      <c r="V402" s="71"/>
      <c r="W402" s="71"/>
      <c r="X402" s="71"/>
      <c r="Y402" s="71"/>
      <c r="Z402" s="374"/>
      <c r="AA402" s="284">
        <f t="shared" si="194"/>
        <v>1350000</v>
      </c>
      <c r="AB402" s="164" t="b">
        <f t="shared" si="195"/>
        <v>1</v>
      </c>
      <c r="AC402" s="284">
        <f t="shared" si="191"/>
        <v>0</v>
      </c>
      <c r="AD402" s="232"/>
      <c r="AE402" s="232"/>
      <c r="AF402" s="284">
        <f t="shared" si="196"/>
        <v>1350000</v>
      </c>
      <c r="AG402" s="164" t="b">
        <f t="shared" si="197"/>
        <v>1</v>
      </c>
      <c r="AH402" s="232"/>
      <c r="AI402" s="232"/>
      <c r="AK402" s="335">
        <f t="shared" si="200"/>
        <v>0</v>
      </c>
      <c r="AL402" s="72" t="b">
        <f t="shared" si="198"/>
        <v>0</v>
      </c>
      <c r="AM402" s="335" t="e">
        <f>#REF!+#REF!+#REF!+#REF!+#REF!+#REF!</f>
        <v>#REF!</v>
      </c>
      <c r="AN402" s="336">
        <f t="shared" si="193"/>
        <v>1350000</v>
      </c>
      <c r="AO402" s="152" t="b">
        <f t="shared" si="192"/>
        <v>1</v>
      </c>
    </row>
    <row r="403" spans="1:41" s="153" customFormat="1">
      <c r="A403" s="71"/>
      <c r="B403" s="333"/>
      <c r="C403" s="334"/>
      <c r="D403" s="334"/>
      <c r="E403" s="88" t="s">
        <v>17</v>
      </c>
      <c r="F403" s="71" t="s">
        <v>18</v>
      </c>
      <c r="G403" s="90">
        <v>18000000</v>
      </c>
      <c r="H403" s="90">
        <v>6000000</v>
      </c>
      <c r="I403" s="70">
        <f>G403-H403</f>
        <v>12000000</v>
      </c>
      <c r="J403" s="103"/>
      <c r="K403" s="103"/>
      <c r="L403" s="71"/>
      <c r="M403" s="71"/>
      <c r="N403" s="71"/>
      <c r="O403" s="71"/>
      <c r="P403" s="71"/>
      <c r="Q403" s="71"/>
      <c r="R403" s="71"/>
      <c r="S403" s="71"/>
      <c r="T403" s="71"/>
      <c r="U403" s="71"/>
      <c r="V403" s="71"/>
      <c r="W403" s="71"/>
      <c r="X403" s="71"/>
      <c r="Y403" s="71"/>
      <c r="Z403" s="374"/>
      <c r="AA403" s="284">
        <f t="shared" si="194"/>
        <v>18000000</v>
      </c>
      <c r="AB403" s="164" t="b">
        <f t="shared" si="195"/>
        <v>1</v>
      </c>
      <c r="AC403" s="284">
        <f t="shared" si="191"/>
        <v>0</v>
      </c>
      <c r="AD403" s="232"/>
      <c r="AE403" s="232"/>
      <c r="AF403" s="284">
        <f t="shared" si="196"/>
        <v>18000000</v>
      </c>
      <c r="AG403" s="164" t="b">
        <f t="shared" si="197"/>
        <v>1</v>
      </c>
      <c r="AH403" s="232"/>
      <c r="AI403" s="232"/>
      <c r="AK403" s="335">
        <f t="shared" si="200"/>
        <v>12000000</v>
      </c>
      <c r="AL403" s="72" t="b">
        <f t="shared" si="198"/>
        <v>0</v>
      </c>
      <c r="AM403" s="335" t="e">
        <f>#REF!+#REF!+#REF!+#REF!+#REF!+#REF!</f>
        <v>#REF!</v>
      </c>
      <c r="AN403" s="336">
        <f t="shared" si="193"/>
        <v>18000000</v>
      </c>
      <c r="AO403" s="152" t="b">
        <f t="shared" si="192"/>
        <v>1</v>
      </c>
    </row>
    <row r="404" spans="1:41" s="153" customFormat="1">
      <c r="A404" s="71"/>
      <c r="B404" s="333"/>
      <c r="C404" s="334"/>
      <c r="D404" s="334"/>
      <c r="E404" s="88" t="s">
        <v>59</v>
      </c>
      <c r="F404" s="71" t="s">
        <v>60</v>
      </c>
      <c r="G404" s="90">
        <v>1000000</v>
      </c>
      <c r="H404" s="90">
        <f>G404</f>
        <v>1000000</v>
      </c>
      <c r="I404" s="70"/>
      <c r="J404" s="103"/>
      <c r="K404" s="103"/>
      <c r="L404" s="71"/>
      <c r="M404" s="71"/>
      <c r="N404" s="71"/>
      <c r="O404" s="71"/>
      <c r="P404" s="71"/>
      <c r="Q404" s="71"/>
      <c r="R404" s="71"/>
      <c r="S404" s="71"/>
      <c r="T404" s="71"/>
      <c r="U404" s="71"/>
      <c r="V404" s="71"/>
      <c r="W404" s="71"/>
      <c r="X404" s="71"/>
      <c r="Y404" s="71"/>
      <c r="Z404" s="374"/>
      <c r="AA404" s="284">
        <f t="shared" si="194"/>
        <v>1000000</v>
      </c>
      <c r="AB404" s="164" t="b">
        <f t="shared" si="195"/>
        <v>1</v>
      </c>
      <c r="AC404" s="284">
        <f t="shared" si="191"/>
        <v>0</v>
      </c>
      <c r="AD404" s="232"/>
      <c r="AE404" s="232"/>
      <c r="AF404" s="284">
        <f t="shared" si="196"/>
        <v>1000000</v>
      </c>
      <c r="AG404" s="164" t="b">
        <f t="shared" si="197"/>
        <v>1</v>
      </c>
      <c r="AH404" s="232"/>
      <c r="AI404" s="232"/>
      <c r="AK404" s="335">
        <f t="shared" si="200"/>
        <v>0</v>
      </c>
      <c r="AL404" s="72" t="b">
        <f t="shared" si="198"/>
        <v>0</v>
      </c>
      <c r="AM404" s="335" t="e">
        <f>#REF!+#REF!+#REF!+#REF!+#REF!+#REF!</f>
        <v>#REF!</v>
      </c>
      <c r="AN404" s="336">
        <f t="shared" si="193"/>
        <v>1000000</v>
      </c>
      <c r="AO404" s="152" t="b">
        <f t="shared" si="192"/>
        <v>1</v>
      </c>
    </row>
    <row r="405" spans="1:41" s="153" customFormat="1">
      <c r="A405" s="71"/>
      <c r="B405" s="333"/>
      <c r="C405" s="334"/>
      <c r="D405" s="334"/>
      <c r="E405" s="88" t="s">
        <v>218</v>
      </c>
      <c r="F405" s="71" t="s">
        <v>219</v>
      </c>
      <c r="G405" s="90">
        <v>1500000</v>
      </c>
      <c r="H405" s="90">
        <f t="shared" ref="H405:H406" si="202">G405</f>
        <v>1500000</v>
      </c>
      <c r="I405" s="70"/>
      <c r="J405" s="103"/>
      <c r="K405" s="103"/>
      <c r="L405" s="71"/>
      <c r="M405" s="71"/>
      <c r="N405" s="71"/>
      <c r="O405" s="71"/>
      <c r="P405" s="71"/>
      <c r="Q405" s="71"/>
      <c r="R405" s="71"/>
      <c r="S405" s="71"/>
      <c r="T405" s="71"/>
      <c r="U405" s="71"/>
      <c r="V405" s="71"/>
      <c r="W405" s="71"/>
      <c r="X405" s="71"/>
      <c r="Y405" s="71"/>
      <c r="Z405" s="374"/>
      <c r="AA405" s="284">
        <f t="shared" si="194"/>
        <v>1500000</v>
      </c>
      <c r="AB405" s="164" t="b">
        <f t="shared" si="195"/>
        <v>1</v>
      </c>
      <c r="AC405" s="284">
        <f t="shared" si="191"/>
        <v>0</v>
      </c>
      <c r="AD405" s="232"/>
      <c r="AE405" s="232"/>
      <c r="AF405" s="284">
        <f t="shared" si="196"/>
        <v>1500000</v>
      </c>
      <c r="AG405" s="164" t="b">
        <f t="shared" si="197"/>
        <v>1</v>
      </c>
      <c r="AH405" s="232"/>
      <c r="AI405" s="232"/>
      <c r="AK405" s="335">
        <f t="shared" si="200"/>
        <v>0</v>
      </c>
      <c r="AL405" s="72" t="b">
        <f t="shared" si="198"/>
        <v>0</v>
      </c>
      <c r="AM405" s="335" t="e">
        <f>#REF!+#REF!+#REF!+#REF!+#REF!+#REF!</f>
        <v>#REF!</v>
      </c>
      <c r="AN405" s="336">
        <f t="shared" si="193"/>
        <v>1500000</v>
      </c>
      <c r="AO405" s="152" t="b">
        <f t="shared" si="192"/>
        <v>1</v>
      </c>
    </row>
    <row r="406" spans="1:41" s="153" customFormat="1">
      <c r="A406" s="71"/>
      <c r="B406" s="333"/>
      <c r="C406" s="334"/>
      <c r="D406" s="334"/>
      <c r="E406" s="88" t="s">
        <v>220</v>
      </c>
      <c r="F406" s="71" t="s">
        <v>221</v>
      </c>
      <c r="G406" s="90">
        <v>1500000</v>
      </c>
      <c r="H406" s="90">
        <f t="shared" si="202"/>
        <v>1500000</v>
      </c>
      <c r="I406" s="70"/>
      <c r="J406" s="103"/>
      <c r="K406" s="103"/>
      <c r="L406" s="71"/>
      <c r="M406" s="71"/>
      <c r="N406" s="71"/>
      <c r="O406" s="71"/>
      <c r="P406" s="71"/>
      <c r="Q406" s="71"/>
      <c r="R406" s="71"/>
      <c r="S406" s="71"/>
      <c r="T406" s="71"/>
      <c r="U406" s="71"/>
      <c r="V406" s="71"/>
      <c r="W406" s="71"/>
      <c r="X406" s="71"/>
      <c r="Y406" s="71"/>
      <c r="Z406" s="374"/>
      <c r="AA406" s="284">
        <f t="shared" si="194"/>
        <v>1500000</v>
      </c>
      <c r="AB406" s="164" t="b">
        <f t="shared" si="195"/>
        <v>1</v>
      </c>
      <c r="AC406" s="284">
        <f t="shared" si="191"/>
        <v>0</v>
      </c>
      <c r="AD406" s="232"/>
      <c r="AE406" s="232"/>
      <c r="AF406" s="284">
        <f t="shared" si="196"/>
        <v>1500000</v>
      </c>
      <c r="AG406" s="164" t="b">
        <f t="shared" si="197"/>
        <v>1</v>
      </c>
      <c r="AH406" s="232"/>
      <c r="AI406" s="232"/>
      <c r="AK406" s="335">
        <f t="shared" si="200"/>
        <v>0</v>
      </c>
      <c r="AL406" s="72" t="b">
        <f t="shared" si="198"/>
        <v>0</v>
      </c>
      <c r="AM406" s="335" t="e">
        <f>#REF!+#REF!+#REF!+#REF!+#REF!+#REF!</f>
        <v>#REF!</v>
      </c>
      <c r="AN406" s="336">
        <f t="shared" si="193"/>
        <v>1500000</v>
      </c>
      <c r="AO406" s="152" t="b">
        <f t="shared" si="192"/>
        <v>1</v>
      </c>
    </row>
    <row r="407" spans="1:41" s="153" customFormat="1">
      <c r="A407" s="71"/>
      <c r="B407" s="333"/>
      <c r="C407" s="334"/>
      <c r="D407" s="334"/>
      <c r="E407" s="88" t="s">
        <v>125</v>
      </c>
      <c r="F407" s="71" t="s">
        <v>126</v>
      </c>
      <c r="G407" s="90">
        <v>10000000</v>
      </c>
      <c r="H407" s="90">
        <v>5000000</v>
      </c>
      <c r="I407" s="70">
        <f>G407-H407</f>
        <v>5000000</v>
      </c>
      <c r="J407" s="103"/>
      <c r="K407" s="103"/>
      <c r="L407" s="70"/>
      <c r="M407" s="71"/>
      <c r="N407" s="71"/>
      <c r="O407" s="71"/>
      <c r="P407" s="71"/>
      <c r="Q407" s="71"/>
      <c r="R407" s="71"/>
      <c r="S407" s="71"/>
      <c r="T407" s="71"/>
      <c r="U407" s="71"/>
      <c r="V407" s="71"/>
      <c r="W407" s="71"/>
      <c r="X407" s="71"/>
      <c r="Y407" s="71"/>
      <c r="Z407" s="374"/>
      <c r="AA407" s="284">
        <f t="shared" si="194"/>
        <v>10000000</v>
      </c>
      <c r="AB407" s="164" t="b">
        <f t="shared" si="195"/>
        <v>1</v>
      </c>
      <c r="AC407" s="284">
        <f t="shared" si="191"/>
        <v>0</v>
      </c>
      <c r="AD407" s="232"/>
      <c r="AE407" s="232"/>
      <c r="AF407" s="284">
        <f t="shared" si="196"/>
        <v>10000000</v>
      </c>
      <c r="AG407" s="164" t="b">
        <f t="shared" si="197"/>
        <v>1</v>
      </c>
      <c r="AH407" s="232"/>
      <c r="AI407" s="232"/>
      <c r="AK407" s="335">
        <f t="shared" si="200"/>
        <v>5000000</v>
      </c>
      <c r="AL407" s="72" t="b">
        <f t="shared" si="198"/>
        <v>0</v>
      </c>
      <c r="AM407" s="335" t="e">
        <f>#REF!+#REF!+#REF!+#REF!+#REF!+#REF!</f>
        <v>#REF!</v>
      </c>
      <c r="AN407" s="336">
        <f t="shared" si="193"/>
        <v>10000000</v>
      </c>
      <c r="AO407" s="152" t="b">
        <f t="shared" si="192"/>
        <v>1</v>
      </c>
    </row>
    <row r="408" spans="1:41" s="153" customFormat="1">
      <c r="A408" s="71"/>
      <c r="B408" s="333"/>
      <c r="C408" s="334"/>
      <c r="D408" s="334"/>
      <c r="E408" s="88" t="s">
        <v>61</v>
      </c>
      <c r="F408" s="71" t="s">
        <v>62</v>
      </c>
      <c r="G408" s="90">
        <v>21600000</v>
      </c>
      <c r="H408" s="90">
        <v>15000000</v>
      </c>
      <c r="I408" s="70">
        <f>G408-H408</f>
        <v>6600000</v>
      </c>
      <c r="J408" s="103"/>
      <c r="K408" s="103"/>
      <c r="L408" s="71"/>
      <c r="M408" s="71"/>
      <c r="N408" s="71"/>
      <c r="O408" s="71"/>
      <c r="P408" s="71"/>
      <c r="Q408" s="71"/>
      <c r="R408" s="71"/>
      <c r="S408" s="71"/>
      <c r="T408" s="71"/>
      <c r="U408" s="71"/>
      <c r="V408" s="71"/>
      <c r="W408" s="71"/>
      <c r="X408" s="71"/>
      <c r="Y408" s="71"/>
      <c r="Z408" s="374"/>
      <c r="AA408" s="284">
        <f t="shared" si="194"/>
        <v>21600000</v>
      </c>
      <c r="AB408" s="164" t="b">
        <f t="shared" si="195"/>
        <v>1</v>
      </c>
      <c r="AC408" s="284">
        <f t="shared" si="191"/>
        <v>0</v>
      </c>
      <c r="AD408" s="232"/>
      <c r="AE408" s="232"/>
      <c r="AF408" s="284">
        <f t="shared" si="196"/>
        <v>21600000</v>
      </c>
      <c r="AG408" s="164" t="b">
        <f t="shared" si="197"/>
        <v>1</v>
      </c>
      <c r="AH408" s="232"/>
      <c r="AI408" s="232"/>
      <c r="AK408" s="335">
        <f t="shared" si="200"/>
        <v>6600000</v>
      </c>
      <c r="AL408" s="72" t="b">
        <f t="shared" si="198"/>
        <v>0</v>
      </c>
      <c r="AM408" s="335" t="e">
        <f>#REF!+#REF!+#REF!+#REF!+#REF!+#REF!</f>
        <v>#REF!</v>
      </c>
      <c r="AN408" s="336">
        <f t="shared" si="193"/>
        <v>21600000</v>
      </c>
      <c r="AO408" s="152" t="b">
        <f t="shared" si="192"/>
        <v>1</v>
      </c>
    </row>
    <row r="409" spans="1:41" s="153" customFormat="1">
      <c r="A409" s="71"/>
      <c r="B409" s="333"/>
      <c r="C409" s="334"/>
      <c r="D409" s="334"/>
      <c r="E409" s="88" t="s">
        <v>20</v>
      </c>
      <c r="F409" s="71" t="s">
        <v>21</v>
      </c>
      <c r="G409" s="90">
        <v>4974900</v>
      </c>
      <c r="H409" s="90">
        <f>G409</f>
        <v>4974900</v>
      </c>
      <c r="I409" s="70"/>
      <c r="J409" s="103"/>
      <c r="K409" s="103"/>
      <c r="L409" s="71"/>
      <c r="M409" s="71"/>
      <c r="N409" s="71"/>
      <c r="O409" s="71"/>
      <c r="P409" s="71"/>
      <c r="Q409" s="71"/>
      <c r="R409" s="71"/>
      <c r="S409" s="71"/>
      <c r="T409" s="71"/>
      <c r="U409" s="71"/>
      <c r="V409" s="71"/>
      <c r="W409" s="71"/>
      <c r="X409" s="71"/>
      <c r="Y409" s="71"/>
      <c r="Z409" s="374"/>
      <c r="AA409" s="284">
        <f t="shared" si="194"/>
        <v>4974900</v>
      </c>
      <c r="AB409" s="164" t="b">
        <f t="shared" si="195"/>
        <v>1</v>
      </c>
      <c r="AC409" s="284">
        <f t="shared" si="191"/>
        <v>0</v>
      </c>
      <c r="AD409" s="232"/>
      <c r="AE409" s="232"/>
      <c r="AF409" s="284">
        <f t="shared" si="196"/>
        <v>4974900</v>
      </c>
      <c r="AG409" s="164" t="b">
        <f t="shared" si="197"/>
        <v>1</v>
      </c>
      <c r="AH409" s="232"/>
      <c r="AI409" s="232"/>
      <c r="AK409" s="335"/>
      <c r="AL409" s="72"/>
      <c r="AM409" s="335"/>
      <c r="AN409" s="336"/>
      <c r="AO409" s="152"/>
    </row>
    <row r="410" spans="1:41" s="153" customFormat="1">
      <c r="A410" s="71"/>
      <c r="B410" s="333"/>
      <c r="C410" s="334"/>
      <c r="D410" s="334"/>
      <c r="E410" s="88"/>
      <c r="F410" s="71"/>
      <c r="G410" s="90"/>
      <c r="H410" s="90"/>
      <c r="I410" s="70"/>
      <c r="J410" s="103"/>
      <c r="K410" s="103"/>
      <c r="L410" s="71"/>
      <c r="M410" s="71"/>
      <c r="N410" s="71"/>
      <c r="O410" s="71"/>
      <c r="P410" s="71"/>
      <c r="Q410" s="71"/>
      <c r="R410" s="71"/>
      <c r="S410" s="71"/>
      <c r="T410" s="71"/>
      <c r="U410" s="71"/>
      <c r="V410" s="71"/>
      <c r="W410" s="71"/>
      <c r="X410" s="71"/>
      <c r="Y410" s="71"/>
      <c r="Z410" s="374"/>
      <c r="AA410" s="284"/>
      <c r="AB410" s="164"/>
      <c r="AC410" s="284"/>
      <c r="AD410" s="232"/>
      <c r="AE410" s="232"/>
      <c r="AF410" s="284">
        <f t="shared" si="196"/>
        <v>0</v>
      </c>
      <c r="AG410" s="164" t="b">
        <f t="shared" si="197"/>
        <v>1</v>
      </c>
      <c r="AH410" s="232"/>
      <c r="AI410" s="232"/>
      <c r="AK410" s="335"/>
      <c r="AL410" s="72"/>
      <c r="AM410" s="335"/>
      <c r="AN410" s="336"/>
      <c r="AO410" s="152"/>
    </row>
    <row r="411" spans="1:41" s="153" customFormat="1">
      <c r="A411" s="71"/>
      <c r="B411" s="333"/>
      <c r="C411" s="334"/>
      <c r="D411" s="334"/>
      <c r="E411" s="88"/>
      <c r="F411" s="71"/>
      <c r="G411" s="90"/>
      <c r="H411" s="90"/>
      <c r="I411" s="70"/>
      <c r="J411" s="103"/>
      <c r="K411" s="103"/>
      <c r="L411" s="71"/>
      <c r="M411" s="71"/>
      <c r="N411" s="71"/>
      <c r="O411" s="71"/>
      <c r="P411" s="71"/>
      <c r="Q411" s="71"/>
      <c r="R411" s="71"/>
      <c r="S411" s="71"/>
      <c r="T411" s="71"/>
      <c r="U411" s="71"/>
      <c r="V411" s="71"/>
      <c r="W411" s="71"/>
      <c r="X411" s="71"/>
      <c r="Y411" s="71"/>
      <c r="Z411" s="374"/>
      <c r="AA411" s="284"/>
      <c r="AB411" s="164"/>
      <c r="AC411" s="284"/>
      <c r="AD411" s="232"/>
      <c r="AE411" s="232"/>
      <c r="AF411" s="284">
        <f t="shared" si="196"/>
        <v>0</v>
      </c>
      <c r="AG411" s="164" t="b">
        <f t="shared" si="197"/>
        <v>1</v>
      </c>
      <c r="AH411" s="232"/>
      <c r="AI411" s="232"/>
      <c r="AK411" s="335"/>
      <c r="AL411" s="72"/>
      <c r="AM411" s="335"/>
      <c r="AN411" s="336"/>
      <c r="AO411" s="152"/>
    </row>
    <row r="412" spans="1:41" s="153" customFormat="1">
      <c r="A412" s="71"/>
      <c r="B412" s="333"/>
      <c r="C412" s="334"/>
      <c r="D412" s="334"/>
      <c r="E412" s="88"/>
      <c r="F412" s="71"/>
      <c r="G412" s="90"/>
      <c r="H412" s="90"/>
      <c r="I412" s="70"/>
      <c r="J412" s="103"/>
      <c r="K412" s="103"/>
      <c r="L412" s="71"/>
      <c r="M412" s="71"/>
      <c r="N412" s="71"/>
      <c r="O412" s="71"/>
      <c r="P412" s="71"/>
      <c r="Q412" s="71"/>
      <c r="R412" s="71"/>
      <c r="S412" s="71"/>
      <c r="T412" s="71"/>
      <c r="U412" s="71"/>
      <c r="V412" s="71"/>
      <c r="W412" s="71"/>
      <c r="X412" s="71"/>
      <c r="Y412" s="71"/>
      <c r="Z412" s="374"/>
      <c r="AA412" s="284"/>
      <c r="AB412" s="164"/>
      <c r="AC412" s="284"/>
      <c r="AD412" s="232"/>
      <c r="AE412" s="232"/>
      <c r="AF412" s="284">
        <f t="shared" si="196"/>
        <v>0</v>
      </c>
      <c r="AG412" s="164" t="b">
        <f t="shared" si="197"/>
        <v>1</v>
      </c>
      <c r="AH412" s="232"/>
      <c r="AI412" s="232"/>
      <c r="AK412" s="335"/>
      <c r="AL412" s="72"/>
      <c r="AM412" s="335"/>
      <c r="AN412" s="336"/>
      <c r="AO412" s="152"/>
    </row>
    <row r="413" spans="1:41" s="153" customFormat="1">
      <c r="A413" s="177"/>
      <c r="B413" s="177"/>
      <c r="C413" s="177"/>
      <c r="D413" s="177"/>
      <c r="E413" s="177"/>
      <c r="F413" s="177"/>
      <c r="G413" s="381"/>
      <c r="H413" s="381"/>
      <c r="I413" s="179"/>
      <c r="J413" s="382"/>
      <c r="K413" s="382"/>
      <c r="L413" s="177"/>
      <c r="M413" s="177"/>
      <c r="N413" s="177"/>
      <c r="O413" s="177"/>
      <c r="P413" s="177"/>
      <c r="Q413" s="177"/>
      <c r="R413" s="177"/>
      <c r="S413" s="177"/>
      <c r="T413" s="177"/>
      <c r="U413" s="177"/>
      <c r="V413" s="177"/>
      <c r="W413" s="177"/>
      <c r="X413" s="177"/>
      <c r="Y413" s="177"/>
      <c r="Z413" s="374"/>
      <c r="AA413" s="284"/>
      <c r="AB413" s="164"/>
      <c r="AC413" s="284"/>
      <c r="AD413" s="232"/>
      <c r="AE413" s="232"/>
      <c r="AF413" s="284">
        <f t="shared" si="196"/>
        <v>0</v>
      </c>
      <c r="AG413" s="164" t="b">
        <f t="shared" si="197"/>
        <v>1</v>
      </c>
      <c r="AH413" s="232"/>
      <c r="AI413" s="232"/>
      <c r="AK413" s="335"/>
      <c r="AL413" s="72"/>
      <c r="AM413" s="335"/>
      <c r="AN413" s="336"/>
      <c r="AO413" s="152"/>
    </row>
    <row r="414" spans="1:41" s="153" customFormat="1">
      <c r="A414" s="232"/>
      <c r="B414" s="232"/>
      <c r="C414" s="232"/>
      <c r="D414" s="232"/>
      <c r="E414" s="232"/>
      <c r="F414" s="232"/>
      <c r="G414" s="383"/>
      <c r="H414" s="383"/>
      <c r="I414" s="234"/>
      <c r="J414" s="329"/>
      <c r="K414" s="329"/>
      <c r="L414" s="232"/>
      <c r="M414" s="232"/>
      <c r="N414" s="232"/>
      <c r="O414" s="232"/>
      <c r="P414" s="232"/>
      <c r="Q414" s="232"/>
      <c r="R414" s="232"/>
      <c r="S414" s="232"/>
      <c r="T414" s="232"/>
      <c r="U414" s="232"/>
      <c r="V414" s="232"/>
      <c r="W414" s="232"/>
      <c r="X414" s="232"/>
      <c r="Y414" s="232"/>
      <c r="Z414" s="374"/>
      <c r="AA414" s="284"/>
      <c r="AB414" s="164"/>
      <c r="AC414" s="284"/>
      <c r="AD414" s="232"/>
      <c r="AE414" s="232"/>
      <c r="AF414" s="284">
        <f t="shared" si="196"/>
        <v>0</v>
      </c>
      <c r="AG414" s="164" t="b">
        <f t="shared" si="197"/>
        <v>1</v>
      </c>
      <c r="AH414" s="232"/>
      <c r="AI414" s="232"/>
      <c r="AK414" s="335"/>
      <c r="AL414" s="72"/>
      <c r="AM414" s="335"/>
      <c r="AN414" s="336"/>
      <c r="AO414" s="152"/>
    </row>
    <row r="415" spans="1:41" s="153" customFormat="1">
      <c r="A415" s="232"/>
      <c r="B415" s="232"/>
      <c r="C415" s="232"/>
      <c r="D415" s="232"/>
      <c r="E415" s="232"/>
      <c r="F415" s="232"/>
      <c r="G415" s="383"/>
      <c r="H415" s="383"/>
      <c r="I415" s="234"/>
      <c r="J415" s="329"/>
      <c r="K415" s="329"/>
      <c r="L415" s="232"/>
      <c r="M415" s="232"/>
      <c r="N415" s="232"/>
      <c r="O415" s="232"/>
      <c r="P415" s="232"/>
      <c r="Q415" s="232"/>
      <c r="R415" s="232"/>
      <c r="S415" s="232"/>
      <c r="T415" s="232"/>
      <c r="U415" s="232"/>
      <c r="V415" s="232"/>
      <c r="W415" s="232"/>
      <c r="X415" s="232"/>
      <c r="Y415" s="232"/>
      <c r="Z415" s="374"/>
      <c r="AA415" s="284"/>
      <c r="AB415" s="164"/>
      <c r="AC415" s="284"/>
      <c r="AD415" s="232"/>
      <c r="AE415" s="232"/>
      <c r="AF415" s="284">
        <f t="shared" si="196"/>
        <v>0</v>
      </c>
      <c r="AG415" s="164" t="b">
        <f t="shared" si="197"/>
        <v>1</v>
      </c>
      <c r="AH415" s="232"/>
      <c r="AI415" s="232"/>
      <c r="AK415" s="335"/>
      <c r="AL415" s="72"/>
      <c r="AM415" s="335"/>
      <c r="AN415" s="336"/>
      <c r="AO415" s="152"/>
    </row>
    <row r="416" spans="1:41" s="153" customFormat="1">
      <c r="A416" s="232"/>
      <c r="B416" s="232"/>
      <c r="C416" s="232"/>
      <c r="D416" s="232"/>
      <c r="E416" s="232"/>
      <c r="F416" s="232"/>
      <c r="G416" s="383"/>
      <c r="H416" s="383"/>
      <c r="I416" s="234"/>
      <c r="J416" s="329"/>
      <c r="K416" s="329"/>
      <c r="L416" s="232"/>
      <c r="M416" s="232"/>
      <c r="N416" s="232"/>
      <c r="O416" s="232"/>
      <c r="P416" s="232"/>
      <c r="Q416" s="232"/>
      <c r="R416" s="232"/>
      <c r="S416" s="232"/>
      <c r="T416" s="232"/>
      <c r="U416" s="232"/>
      <c r="V416" s="232"/>
      <c r="W416" s="232"/>
      <c r="X416" s="232"/>
      <c r="Y416" s="232"/>
      <c r="Z416" s="374"/>
      <c r="AA416" s="284"/>
      <c r="AB416" s="164"/>
      <c r="AC416" s="284"/>
      <c r="AD416" s="232"/>
      <c r="AE416" s="232"/>
      <c r="AF416" s="284">
        <f t="shared" si="196"/>
        <v>0</v>
      </c>
      <c r="AG416" s="164" t="b">
        <f t="shared" si="197"/>
        <v>1</v>
      </c>
      <c r="AH416" s="232"/>
      <c r="AI416" s="232"/>
      <c r="AK416" s="335"/>
      <c r="AL416" s="72"/>
      <c r="AM416" s="335"/>
      <c r="AN416" s="336"/>
      <c r="AO416" s="152"/>
    </row>
    <row r="417" spans="1:41" s="153" customFormat="1">
      <c r="A417" s="232"/>
      <c r="B417" s="232"/>
      <c r="C417" s="232"/>
      <c r="D417" s="232"/>
      <c r="E417" s="232"/>
      <c r="F417" s="232"/>
      <c r="G417" s="383"/>
      <c r="H417" s="383"/>
      <c r="I417" s="234"/>
      <c r="J417" s="329"/>
      <c r="K417" s="329"/>
      <c r="L417" s="232"/>
      <c r="M417" s="232"/>
      <c r="N417" s="232"/>
      <c r="O417" s="232"/>
      <c r="P417" s="232"/>
      <c r="Q417" s="232"/>
      <c r="R417" s="232"/>
      <c r="S417" s="232"/>
      <c r="T417" s="232"/>
      <c r="U417" s="232"/>
      <c r="V417" s="232"/>
      <c r="W417" s="232"/>
      <c r="X417" s="232"/>
      <c r="Y417" s="232"/>
      <c r="Z417" s="374"/>
      <c r="AA417" s="284"/>
      <c r="AB417" s="164"/>
      <c r="AC417" s="284"/>
      <c r="AD417" s="232"/>
      <c r="AE417" s="232"/>
      <c r="AF417" s="284">
        <f t="shared" si="196"/>
        <v>0</v>
      </c>
      <c r="AG417" s="164" t="b">
        <f t="shared" si="197"/>
        <v>1</v>
      </c>
      <c r="AH417" s="232"/>
      <c r="AI417" s="232"/>
      <c r="AK417" s="335"/>
      <c r="AL417" s="72"/>
      <c r="AM417" s="335"/>
      <c r="AN417" s="336"/>
      <c r="AO417" s="152"/>
    </row>
    <row r="418" spans="1:41" s="153" customFormat="1">
      <c r="A418" s="232"/>
      <c r="B418" s="232"/>
      <c r="C418" s="232"/>
      <c r="D418" s="232"/>
      <c r="E418" s="232"/>
      <c r="F418" s="232"/>
      <c r="G418" s="383"/>
      <c r="H418" s="383"/>
      <c r="I418" s="234"/>
      <c r="J418" s="329"/>
      <c r="K418" s="329"/>
      <c r="L418" s="232"/>
      <c r="M418" s="232"/>
      <c r="N418" s="232"/>
      <c r="O418" s="232"/>
      <c r="P418" s="232"/>
      <c r="Q418" s="232"/>
      <c r="R418" s="232"/>
      <c r="S418" s="232"/>
      <c r="T418" s="232"/>
      <c r="U418" s="232"/>
      <c r="V418" s="232"/>
      <c r="W418" s="232"/>
      <c r="X418" s="232"/>
      <c r="Y418" s="232"/>
      <c r="Z418" s="374"/>
      <c r="AA418" s="284"/>
      <c r="AB418" s="164"/>
      <c r="AC418" s="284"/>
      <c r="AD418" s="232"/>
      <c r="AE418" s="232"/>
      <c r="AF418" s="284">
        <f t="shared" si="196"/>
        <v>0</v>
      </c>
      <c r="AG418" s="164" t="b">
        <f t="shared" si="197"/>
        <v>1</v>
      </c>
      <c r="AH418" s="232"/>
      <c r="AI418" s="232"/>
      <c r="AK418" s="335"/>
      <c r="AL418" s="72"/>
      <c r="AM418" s="335"/>
      <c r="AN418" s="336"/>
      <c r="AO418" s="152"/>
    </row>
    <row r="419" spans="1:41" s="153" customFormat="1">
      <c r="A419" s="232"/>
      <c r="B419" s="232"/>
      <c r="C419" s="232"/>
      <c r="D419" s="232"/>
      <c r="E419" s="232"/>
      <c r="F419" s="232"/>
      <c r="G419" s="383"/>
      <c r="H419" s="383"/>
      <c r="I419" s="234"/>
      <c r="J419" s="329"/>
      <c r="K419" s="329"/>
      <c r="L419" s="232"/>
      <c r="M419" s="232"/>
      <c r="N419" s="232"/>
      <c r="O419" s="232"/>
      <c r="P419" s="232"/>
      <c r="Q419" s="232"/>
      <c r="R419" s="232"/>
      <c r="S419" s="232"/>
      <c r="T419" s="232"/>
      <c r="U419" s="232"/>
      <c r="V419" s="232"/>
      <c r="W419" s="232"/>
      <c r="X419" s="232"/>
      <c r="Y419" s="232"/>
      <c r="Z419" s="374"/>
      <c r="AA419" s="284"/>
      <c r="AB419" s="164"/>
      <c r="AC419" s="284"/>
      <c r="AD419" s="232"/>
      <c r="AE419" s="232"/>
      <c r="AF419" s="284">
        <f t="shared" si="196"/>
        <v>0</v>
      </c>
      <c r="AG419" s="164" t="b">
        <f t="shared" si="197"/>
        <v>1</v>
      </c>
      <c r="AH419" s="232"/>
      <c r="AI419" s="232"/>
      <c r="AK419" s="335"/>
      <c r="AL419" s="72"/>
      <c r="AM419" s="335"/>
      <c r="AN419" s="336"/>
      <c r="AO419" s="152"/>
    </row>
    <row r="420" spans="1:41" s="153" customFormat="1">
      <c r="A420" s="232"/>
      <c r="B420" s="232"/>
      <c r="C420" s="232"/>
      <c r="D420" s="232"/>
      <c r="E420" s="232"/>
      <c r="F420" s="232"/>
      <c r="G420" s="383"/>
      <c r="H420" s="383"/>
      <c r="I420" s="234"/>
      <c r="J420" s="329"/>
      <c r="K420" s="329"/>
      <c r="L420" s="232"/>
      <c r="M420" s="232"/>
      <c r="N420" s="232"/>
      <c r="O420" s="232"/>
      <c r="P420" s="232"/>
      <c r="Q420" s="232"/>
      <c r="R420" s="232"/>
      <c r="S420" s="232"/>
      <c r="T420" s="232"/>
      <c r="U420" s="232"/>
      <c r="V420" s="232"/>
      <c r="W420" s="232"/>
      <c r="X420" s="232"/>
      <c r="Y420" s="232"/>
      <c r="Z420" s="374"/>
      <c r="AA420" s="284"/>
      <c r="AB420" s="164"/>
      <c r="AC420" s="284"/>
      <c r="AD420" s="232"/>
      <c r="AE420" s="232"/>
      <c r="AF420" s="284">
        <f t="shared" si="196"/>
        <v>0</v>
      </c>
      <c r="AG420" s="164" t="b">
        <f t="shared" si="197"/>
        <v>1</v>
      </c>
      <c r="AH420" s="232"/>
      <c r="AI420" s="232"/>
      <c r="AK420" s="335"/>
      <c r="AL420" s="72"/>
      <c r="AM420" s="335"/>
      <c r="AN420" s="336"/>
      <c r="AO420" s="152"/>
    </row>
    <row r="421" spans="1:41" s="153" customFormat="1">
      <c r="A421" s="232"/>
      <c r="B421" s="232"/>
      <c r="C421" s="232"/>
      <c r="D421" s="232"/>
      <c r="E421" s="232"/>
      <c r="F421" s="232"/>
      <c r="G421" s="383"/>
      <c r="H421" s="383"/>
      <c r="I421" s="234"/>
      <c r="J421" s="329"/>
      <c r="K421" s="329"/>
      <c r="L421" s="232"/>
      <c r="M421" s="232"/>
      <c r="N421" s="232"/>
      <c r="O421" s="232"/>
      <c r="P421" s="232"/>
      <c r="Q421" s="232"/>
      <c r="R421" s="232"/>
      <c r="S421" s="232"/>
      <c r="T421" s="232"/>
      <c r="U421" s="232"/>
      <c r="V421" s="232"/>
      <c r="W421" s="232"/>
      <c r="X421" s="232"/>
      <c r="Y421" s="232"/>
      <c r="Z421" s="374"/>
      <c r="AA421" s="284"/>
      <c r="AB421" s="164"/>
      <c r="AC421" s="284"/>
      <c r="AD421" s="232"/>
      <c r="AE421" s="232"/>
      <c r="AF421" s="284">
        <f t="shared" si="196"/>
        <v>0</v>
      </c>
      <c r="AG421" s="164" t="b">
        <f t="shared" si="197"/>
        <v>1</v>
      </c>
      <c r="AH421" s="232"/>
      <c r="AI421" s="232"/>
      <c r="AK421" s="335"/>
      <c r="AL421" s="72"/>
      <c r="AM421" s="335"/>
      <c r="AN421" s="336"/>
      <c r="AO421" s="152"/>
    </row>
    <row r="422" spans="1:41" s="3" customFormat="1">
      <c r="A422" s="632" t="s">
        <v>0</v>
      </c>
      <c r="B422" s="632" t="s">
        <v>1</v>
      </c>
      <c r="C422" s="632"/>
      <c r="D422" s="632"/>
      <c r="E422" s="632"/>
      <c r="F422" s="632" t="s">
        <v>3</v>
      </c>
      <c r="G422" s="632" t="s">
        <v>4</v>
      </c>
      <c r="H422" s="637" t="s">
        <v>387</v>
      </c>
      <c r="I422" s="638"/>
      <c r="J422" s="638"/>
      <c r="K422" s="638"/>
      <c r="L422" s="638"/>
      <c r="M422" s="638"/>
      <c r="N422" s="638"/>
      <c r="O422" s="638"/>
      <c r="P422" s="638"/>
      <c r="Q422" s="609"/>
      <c r="R422" s="609"/>
      <c r="S422" s="609"/>
      <c r="T422" s="609"/>
      <c r="U422" s="609"/>
      <c r="V422" s="609"/>
      <c r="W422" s="609"/>
      <c r="X422" s="609"/>
      <c r="Y422" s="632" t="s">
        <v>11</v>
      </c>
      <c r="Z422" s="375"/>
      <c r="AA422" s="284"/>
      <c r="AB422" s="164"/>
      <c r="AC422" s="328" t="e">
        <f t="shared" ref="AC422:AC437" si="203">G422-AA422</f>
        <v>#VALUE!</v>
      </c>
      <c r="AD422" s="311"/>
      <c r="AE422" s="311"/>
      <c r="AF422" s="284" t="e">
        <f t="shared" si="196"/>
        <v>#VALUE!</v>
      </c>
      <c r="AG422" s="164" t="e">
        <f t="shared" si="197"/>
        <v>#VALUE!</v>
      </c>
      <c r="AH422" s="311"/>
      <c r="AI422" s="311"/>
      <c r="AJ422" s="152"/>
      <c r="AM422" s="96" t="e">
        <f>#REF!+#REF!+#REF!+#REF!+#REF!+#REF!</f>
        <v>#REF!</v>
      </c>
      <c r="AN422" s="118" t="e">
        <f>H422+I422+J422+K422+L422+M422</f>
        <v>#VALUE!</v>
      </c>
      <c r="AO422" s="152" t="e">
        <f t="shared" ref="AO422:AO437" si="204">G422=AN422</f>
        <v>#VALUE!</v>
      </c>
    </row>
    <row r="423" spans="1:41" s="3" customFormat="1">
      <c r="A423" s="633"/>
      <c r="B423" s="633"/>
      <c r="C423" s="633"/>
      <c r="D423" s="633"/>
      <c r="E423" s="633"/>
      <c r="F423" s="633"/>
      <c r="G423" s="633"/>
      <c r="H423" s="563" t="s">
        <v>5</v>
      </c>
      <c r="I423" s="563" t="s">
        <v>240</v>
      </c>
      <c r="J423" s="563" t="s">
        <v>6</v>
      </c>
      <c r="K423" s="563" t="s">
        <v>273</v>
      </c>
      <c r="L423" s="563" t="s">
        <v>9</v>
      </c>
      <c r="M423" s="564" t="s">
        <v>374</v>
      </c>
      <c r="N423" s="563" t="s">
        <v>272</v>
      </c>
      <c r="O423" s="564" t="s">
        <v>375</v>
      </c>
      <c r="P423" s="564" t="s">
        <v>376</v>
      </c>
      <c r="Q423" s="563"/>
      <c r="R423" s="563"/>
      <c r="S423" s="563"/>
      <c r="T423" s="563"/>
      <c r="U423" s="563"/>
      <c r="V423" s="563"/>
      <c r="W423" s="563"/>
      <c r="X423" s="563"/>
      <c r="Y423" s="633"/>
      <c r="Z423" s="375"/>
      <c r="AA423" s="284"/>
      <c r="AB423" s="164"/>
      <c r="AC423" s="328">
        <f t="shared" si="203"/>
        <v>0</v>
      </c>
      <c r="AD423" s="311"/>
      <c r="AE423" s="311"/>
      <c r="AF423" s="284" t="e">
        <f t="shared" si="196"/>
        <v>#VALUE!</v>
      </c>
      <c r="AG423" s="164" t="e">
        <f t="shared" si="197"/>
        <v>#VALUE!</v>
      </c>
      <c r="AH423" s="311"/>
      <c r="AI423" s="311"/>
      <c r="AJ423" s="152"/>
      <c r="AM423" s="96" t="e">
        <f>#REF!+#REF!+#REF!+#REF!+#REF!+M423</f>
        <v>#REF!</v>
      </c>
      <c r="AN423" s="118" t="e">
        <f>H423+I423+J423+K423+L423+#REF!</f>
        <v>#VALUE!</v>
      </c>
      <c r="AO423" s="152" t="e">
        <f t="shared" si="204"/>
        <v>#VALUE!</v>
      </c>
    </row>
    <row r="424" spans="1:41">
      <c r="A424" s="142"/>
      <c r="B424" s="143"/>
      <c r="C424" s="144"/>
      <c r="D424" s="144"/>
      <c r="E424" s="145"/>
      <c r="F424" s="146"/>
      <c r="G424" s="146"/>
      <c r="H424" s="562" t="s">
        <v>237</v>
      </c>
      <c r="I424" s="562" t="s">
        <v>237</v>
      </c>
      <c r="J424" s="562" t="s">
        <v>237</v>
      </c>
      <c r="K424" s="562" t="s">
        <v>237</v>
      </c>
      <c r="L424" s="562" t="s">
        <v>237</v>
      </c>
      <c r="M424" s="562" t="s">
        <v>237</v>
      </c>
      <c r="N424" s="562" t="s">
        <v>237</v>
      </c>
      <c r="O424" s="562" t="s">
        <v>237</v>
      </c>
      <c r="P424" s="562" t="s">
        <v>237</v>
      </c>
      <c r="Q424" s="562"/>
      <c r="R424" s="562"/>
      <c r="S424" s="562"/>
      <c r="T424" s="562"/>
      <c r="U424" s="562"/>
      <c r="V424" s="562"/>
      <c r="W424" s="562"/>
      <c r="X424" s="562"/>
      <c r="Y424" s="146"/>
      <c r="Z424" s="376"/>
      <c r="AA424" s="284"/>
      <c r="AB424" s="164"/>
      <c r="AC424" s="328">
        <f t="shared" si="203"/>
        <v>0</v>
      </c>
      <c r="AD424" s="278"/>
      <c r="AE424" s="278"/>
      <c r="AF424" s="284" t="e">
        <f t="shared" si="196"/>
        <v>#VALUE!</v>
      </c>
      <c r="AG424" s="164" t="e">
        <f t="shared" si="197"/>
        <v>#VALUE!</v>
      </c>
      <c r="AH424" s="278"/>
      <c r="AI424" s="278"/>
      <c r="AM424" s="96" t="e">
        <f>#REF!+#REF!+#REF!+#REF!+#REF!+#REF!</f>
        <v>#REF!</v>
      </c>
      <c r="AN424" s="118" t="e">
        <f t="shared" ref="AN424:AN437" si="205">H424+I424+J424+K424+L424+M424</f>
        <v>#VALUE!</v>
      </c>
      <c r="AO424" s="152" t="e">
        <f t="shared" si="204"/>
        <v>#VALUE!</v>
      </c>
    </row>
    <row r="425" spans="1:41">
      <c r="A425" s="147"/>
      <c r="B425" s="148"/>
      <c r="C425" s="149"/>
      <c r="D425" s="149"/>
      <c r="E425" s="150"/>
      <c r="F425" s="151"/>
      <c r="G425" s="151"/>
      <c r="H425" s="151"/>
      <c r="I425" s="151"/>
      <c r="J425" s="151"/>
      <c r="K425" s="151"/>
      <c r="L425" s="151"/>
      <c r="M425" s="151"/>
      <c r="N425" s="151"/>
      <c r="O425" s="151"/>
      <c r="P425" s="151"/>
      <c r="Q425" s="151"/>
      <c r="R425" s="151"/>
      <c r="S425" s="151"/>
      <c r="T425" s="151"/>
      <c r="U425" s="151"/>
      <c r="V425" s="151"/>
      <c r="W425" s="151"/>
      <c r="X425" s="151"/>
      <c r="Y425" s="151"/>
      <c r="Z425" s="376"/>
      <c r="AA425" s="284">
        <f t="shared" ref="AA425:AA437" si="206">H425+I425+J425+K425+L425+M425+N425+O425+P425</f>
        <v>0</v>
      </c>
      <c r="AB425" s="164" t="b">
        <f t="shared" ref="AB425:AB437" si="207">AA425=G425</f>
        <v>1</v>
      </c>
      <c r="AC425" s="284">
        <f t="shared" si="203"/>
        <v>0</v>
      </c>
      <c r="AD425" s="278"/>
      <c r="AE425" s="278"/>
      <c r="AF425" s="284">
        <f t="shared" si="196"/>
        <v>0</v>
      </c>
      <c r="AG425" s="164" t="b">
        <f t="shared" si="197"/>
        <v>1</v>
      </c>
      <c r="AH425" s="278"/>
      <c r="AI425" s="278"/>
      <c r="AL425" s="42" t="b">
        <f t="shared" ref="AL425:AL437" si="208">G425=AK425</f>
        <v>1</v>
      </c>
      <c r="AM425" s="96" t="e">
        <f>#REF!+#REF!+#REF!+#REF!+#REF!+#REF!</f>
        <v>#REF!</v>
      </c>
      <c r="AN425" s="118">
        <f t="shared" si="205"/>
        <v>0</v>
      </c>
      <c r="AO425" s="152" t="b">
        <f t="shared" si="204"/>
        <v>1</v>
      </c>
    </row>
    <row r="426" spans="1:41" s="95" customFormat="1">
      <c r="A426" s="18">
        <v>7</v>
      </c>
      <c r="B426" s="653" t="s">
        <v>222</v>
      </c>
      <c r="C426" s="654"/>
      <c r="D426" s="654"/>
      <c r="E426" s="655"/>
      <c r="F426" s="98">
        <v>16</v>
      </c>
      <c r="G426" s="99">
        <f>G427+G439</f>
        <v>70790000</v>
      </c>
      <c r="H426" s="99">
        <f t="shared" ref="H426:P426" si="209">H427+H439</f>
        <v>23005800</v>
      </c>
      <c r="I426" s="99">
        <f t="shared" si="209"/>
        <v>47784200</v>
      </c>
      <c r="J426" s="99">
        <f t="shared" si="209"/>
        <v>0</v>
      </c>
      <c r="K426" s="99">
        <f t="shared" si="209"/>
        <v>0</v>
      </c>
      <c r="L426" s="99">
        <f t="shared" si="209"/>
        <v>0</v>
      </c>
      <c r="M426" s="99">
        <f t="shared" si="209"/>
        <v>0</v>
      </c>
      <c r="N426" s="99">
        <f t="shared" si="209"/>
        <v>0</v>
      </c>
      <c r="O426" s="99">
        <f t="shared" si="209"/>
        <v>0</v>
      </c>
      <c r="P426" s="99">
        <f t="shared" si="209"/>
        <v>0</v>
      </c>
      <c r="Q426" s="99"/>
      <c r="R426" s="99"/>
      <c r="S426" s="99"/>
      <c r="T426" s="99"/>
      <c r="U426" s="99"/>
      <c r="V426" s="99"/>
      <c r="W426" s="99"/>
      <c r="X426" s="99"/>
      <c r="Y426" s="18"/>
      <c r="Z426" s="373"/>
      <c r="AA426" s="284">
        <f t="shared" si="206"/>
        <v>70790000</v>
      </c>
      <c r="AB426" s="164" t="b">
        <f t="shared" si="207"/>
        <v>1</v>
      </c>
      <c r="AC426" s="284">
        <f t="shared" si="203"/>
        <v>0</v>
      </c>
      <c r="AD426" s="221"/>
      <c r="AE426" s="221"/>
      <c r="AF426" s="284">
        <f t="shared" si="196"/>
        <v>70790000</v>
      </c>
      <c r="AG426" s="164" t="b">
        <f t="shared" si="197"/>
        <v>1</v>
      </c>
      <c r="AH426" s="221"/>
      <c r="AI426" s="221"/>
      <c r="AJ426" s="152"/>
      <c r="AK426" s="100">
        <f t="shared" ref="AK426:AK437" si="210">SUM(I426:M426)</f>
        <v>47784200</v>
      </c>
      <c r="AL426" s="101" t="b">
        <f t="shared" si="208"/>
        <v>0</v>
      </c>
      <c r="AM426" s="96" t="e">
        <f>#REF!+#REF!+#REF!+#REF!+#REF!+#REF!</f>
        <v>#REF!</v>
      </c>
      <c r="AN426" s="118">
        <f t="shared" si="205"/>
        <v>70790000</v>
      </c>
      <c r="AO426" s="152" t="b">
        <f t="shared" si="204"/>
        <v>1</v>
      </c>
    </row>
    <row r="427" spans="1:41" s="122" customFormat="1">
      <c r="A427" s="93"/>
      <c r="B427" s="108" t="s">
        <v>22</v>
      </c>
      <c r="C427" s="630" t="s">
        <v>223</v>
      </c>
      <c r="D427" s="630"/>
      <c r="E427" s="631"/>
      <c r="F427" s="125">
        <v>16001</v>
      </c>
      <c r="G427" s="121">
        <f t="shared" ref="G427:P427" si="211">G428+G430</f>
        <v>41740800</v>
      </c>
      <c r="H427" s="121">
        <f t="shared" si="211"/>
        <v>11112400</v>
      </c>
      <c r="I427" s="121">
        <f t="shared" si="211"/>
        <v>30628400</v>
      </c>
      <c r="J427" s="121">
        <f t="shared" si="211"/>
        <v>0</v>
      </c>
      <c r="K427" s="121">
        <f t="shared" si="211"/>
        <v>0</v>
      </c>
      <c r="L427" s="121">
        <f t="shared" si="211"/>
        <v>0</v>
      </c>
      <c r="M427" s="121">
        <f t="shared" si="211"/>
        <v>0</v>
      </c>
      <c r="N427" s="121">
        <f t="shared" si="211"/>
        <v>0</v>
      </c>
      <c r="O427" s="121">
        <f t="shared" si="211"/>
        <v>0</v>
      </c>
      <c r="P427" s="121">
        <f t="shared" si="211"/>
        <v>0</v>
      </c>
      <c r="Q427" s="121"/>
      <c r="R427" s="121"/>
      <c r="S427" s="121"/>
      <c r="T427" s="121"/>
      <c r="U427" s="121"/>
      <c r="V427" s="121"/>
      <c r="W427" s="121"/>
      <c r="X427" s="121"/>
      <c r="Y427" s="93"/>
      <c r="Z427" s="372"/>
      <c r="AA427" s="284">
        <f t="shared" si="206"/>
        <v>41740800</v>
      </c>
      <c r="AB427" s="164" t="b">
        <f t="shared" si="207"/>
        <v>1</v>
      </c>
      <c r="AC427" s="284">
        <f t="shared" si="203"/>
        <v>0</v>
      </c>
      <c r="AD427" s="164"/>
      <c r="AE427" s="164"/>
      <c r="AF427" s="284">
        <f t="shared" si="196"/>
        <v>41740800</v>
      </c>
      <c r="AG427" s="164" t="b">
        <f t="shared" si="197"/>
        <v>1</v>
      </c>
      <c r="AH427" s="164"/>
      <c r="AI427" s="164"/>
      <c r="AJ427" s="80"/>
      <c r="AK427" s="111">
        <f t="shared" si="210"/>
        <v>30628400</v>
      </c>
      <c r="AL427" s="112" t="b">
        <f t="shared" si="208"/>
        <v>0</v>
      </c>
      <c r="AM427" s="96" t="e">
        <f>#REF!+#REF!+#REF!+#REF!+#REF!+#REF!</f>
        <v>#REF!</v>
      </c>
      <c r="AN427" s="118">
        <f t="shared" si="205"/>
        <v>41740800</v>
      </c>
      <c r="AO427" s="152" t="b">
        <f t="shared" si="204"/>
        <v>1</v>
      </c>
    </row>
    <row r="428" spans="1:41" s="80" customFormat="1">
      <c r="A428" s="81"/>
      <c r="B428" s="338"/>
      <c r="C428" s="339"/>
      <c r="D428" s="647" t="s">
        <v>14</v>
      </c>
      <c r="E428" s="648"/>
      <c r="F428" s="81" t="s">
        <v>131</v>
      </c>
      <c r="G428" s="89">
        <f t="shared" ref="G428:P428" si="212">SUM(G429:G429)</f>
        <v>2175000</v>
      </c>
      <c r="H428" s="89">
        <f t="shared" si="212"/>
        <v>0</v>
      </c>
      <c r="I428" s="89">
        <f t="shared" si="212"/>
        <v>2175000</v>
      </c>
      <c r="J428" s="89">
        <f t="shared" si="212"/>
        <v>0</v>
      </c>
      <c r="K428" s="89">
        <f t="shared" si="212"/>
        <v>0</v>
      </c>
      <c r="L428" s="89">
        <f t="shared" si="212"/>
        <v>0</v>
      </c>
      <c r="M428" s="89">
        <f t="shared" si="212"/>
        <v>0</v>
      </c>
      <c r="N428" s="89">
        <f t="shared" si="212"/>
        <v>0</v>
      </c>
      <c r="O428" s="89">
        <f t="shared" si="212"/>
        <v>0</v>
      </c>
      <c r="P428" s="89">
        <f t="shared" si="212"/>
        <v>0</v>
      </c>
      <c r="Q428" s="89"/>
      <c r="R428" s="89"/>
      <c r="S428" s="89"/>
      <c r="T428" s="89"/>
      <c r="U428" s="89"/>
      <c r="V428" s="89"/>
      <c r="W428" s="89"/>
      <c r="X428" s="89"/>
      <c r="Y428" s="81"/>
      <c r="Z428" s="372"/>
      <c r="AA428" s="284">
        <f t="shared" si="206"/>
        <v>2175000</v>
      </c>
      <c r="AB428" s="164" t="b">
        <f t="shared" si="207"/>
        <v>1</v>
      </c>
      <c r="AC428" s="284">
        <f t="shared" si="203"/>
        <v>0</v>
      </c>
      <c r="AD428" s="164"/>
      <c r="AE428" s="164"/>
      <c r="AF428" s="284">
        <f t="shared" si="196"/>
        <v>2175000</v>
      </c>
      <c r="AG428" s="164" t="b">
        <f t="shared" si="197"/>
        <v>1</v>
      </c>
      <c r="AH428" s="164"/>
      <c r="AI428" s="164"/>
      <c r="AK428" s="335">
        <f t="shared" si="210"/>
        <v>2175000</v>
      </c>
      <c r="AL428" s="72" t="b">
        <f t="shared" si="208"/>
        <v>1</v>
      </c>
      <c r="AM428" s="335" t="e">
        <f>#REF!+#REF!+#REF!+#REF!+#REF!+#REF!</f>
        <v>#REF!</v>
      </c>
      <c r="AN428" s="336">
        <f t="shared" si="205"/>
        <v>2175000</v>
      </c>
      <c r="AO428" s="152" t="b">
        <f t="shared" si="204"/>
        <v>1</v>
      </c>
    </row>
    <row r="429" spans="1:41" s="153" customFormat="1">
      <c r="A429" s="71"/>
      <c r="B429" s="333"/>
      <c r="C429" s="334"/>
      <c r="D429" s="334"/>
      <c r="E429" s="88" t="s">
        <v>166</v>
      </c>
      <c r="F429" s="71" t="s">
        <v>167</v>
      </c>
      <c r="G429" s="90">
        <v>2175000</v>
      </c>
      <c r="H429" s="90"/>
      <c r="I429" s="103">
        <f>G429</f>
        <v>2175000</v>
      </c>
      <c r="J429" s="103"/>
      <c r="K429" s="71"/>
      <c r="L429" s="71"/>
      <c r="M429" s="71"/>
      <c r="N429" s="70"/>
      <c r="O429" s="71"/>
      <c r="P429" s="71"/>
      <c r="Q429" s="71"/>
      <c r="R429" s="71"/>
      <c r="S429" s="71"/>
      <c r="T429" s="71"/>
      <c r="U429" s="71"/>
      <c r="V429" s="71"/>
      <c r="W429" s="71"/>
      <c r="X429" s="71"/>
      <c r="Y429" s="71"/>
      <c r="Z429" s="374"/>
      <c r="AA429" s="284">
        <f t="shared" si="206"/>
        <v>2175000</v>
      </c>
      <c r="AB429" s="164" t="b">
        <f t="shared" si="207"/>
        <v>1</v>
      </c>
      <c r="AC429" s="284">
        <f t="shared" si="203"/>
        <v>0</v>
      </c>
      <c r="AD429" s="232"/>
      <c r="AE429" s="232"/>
      <c r="AF429" s="284">
        <f t="shared" si="196"/>
        <v>2175000</v>
      </c>
      <c r="AG429" s="164" t="b">
        <f t="shared" si="197"/>
        <v>1</v>
      </c>
      <c r="AH429" s="232"/>
      <c r="AI429" s="232"/>
      <c r="AK429" s="335">
        <f t="shared" si="210"/>
        <v>2175000</v>
      </c>
      <c r="AL429" s="72" t="b">
        <f t="shared" si="208"/>
        <v>1</v>
      </c>
      <c r="AM429" s="335" t="e">
        <f>#REF!+#REF!+#REF!+#REF!+#REF!+#REF!</f>
        <v>#REF!</v>
      </c>
      <c r="AN429" s="336">
        <f t="shared" si="205"/>
        <v>2175000</v>
      </c>
      <c r="AO429" s="152" t="b">
        <f t="shared" si="204"/>
        <v>1</v>
      </c>
    </row>
    <row r="430" spans="1:41" s="80" customFormat="1">
      <c r="A430" s="81"/>
      <c r="B430" s="338"/>
      <c r="C430" s="339"/>
      <c r="D430" s="647" t="s">
        <v>15</v>
      </c>
      <c r="E430" s="647"/>
      <c r="F430" s="81" t="s">
        <v>130</v>
      </c>
      <c r="G430" s="89">
        <f>SUM(G431:G437)</f>
        <v>39565800</v>
      </c>
      <c r="H430" s="89">
        <f t="shared" ref="H430:P430" si="213">SUM(H431:H437)</f>
        <v>11112400</v>
      </c>
      <c r="I430" s="89">
        <f t="shared" si="213"/>
        <v>28453400</v>
      </c>
      <c r="J430" s="89">
        <f t="shared" si="213"/>
        <v>0</v>
      </c>
      <c r="K430" s="89">
        <f t="shared" si="213"/>
        <v>0</v>
      </c>
      <c r="L430" s="89">
        <f t="shared" si="213"/>
        <v>0</v>
      </c>
      <c r="M430" s="89">
        <f t="shared" si="213"/>
        <v>0</v>
      </c>
      <c r="N430" s="89">
        <f t="shared" si="213"/>
        <v>0</v>
      </c>
      <c r="O430" s="89">
        <f t="shared" si="213"/>
        <v>0</v>
      </c>
      <c r="P430" s="89">
        <f t="shared" si="213"/>
        <v>0</v>
      </c>
      <c r="Q430" s="89"/>
      <c r="R430" s="89"/>
      <c r="S430" s="89"/>
      <c r="T430" s="89"/>
      <c r="U430" s="89"/>
      <c r="V430" s="89"/>
      <c r="W430" s="89"/>
      <c r="X430" s="89"/>
      <c r="Y430" s="81"/>
      <c r="Z430" s="372"/>
      <c r="AA430" s="284">
        <f t="shared" si="206"/>
        <v>39565800</v>
      </c>
      <c r="AB430" s="164" t="b">
        <f t="shared" si="207"/>
        <v>1</v>
      </c>
      <c r="AC430" s="284">
        <f t="shared" si="203"/>
        <v>0</v>
      </c>
      <c r="AD430" s="164"/>
      <c r="AE430" s="164"/>
      <c r="AF430" s="284">
        <f t="shared" ref="AF430:AF461" si="214">H430+I430+J430+K430+L430+M430+N430+O430+P430</f>
        <v>39565800</v>
      </c>
      <c r="AG430" s="164" t="b">
        <f t="shared" ref="AG430:AG461" si="215">AF430=G430</f>
        <v>1</v>
      </c>
      <c r="AH430" s="164"/>
      <c r="AI430" s="164"/>
      <c r="AK430" s="335">
        <f t="shared" si="210"/>
        <v>28453400</v>
      </c>
      <c r="AL430" s="72" t="b">
        <f t="shared" si="208"/>
        <v>0</v>
      </c>
      <c r="AM430" s="335" t="e">
        <f>#REF!+#REF!+#REF!+#REF!+#REF!+#REF!</f>
        <v>#REF!</v>
      </c>
      <c r="AN430" s="336">
        <f t="shared" si="205"/>
        <v>39565800</v>
      </c>
      <c r="AO430" s="152" t="b">
        <f t="shared" si="204"/>
        <v>1</v>
      </c>
    </row>
    <row r="431" spans="1:41" s="153" customFormat="1">
      <c r="A431" s="71"/>
      <c r="B431" s="333"/>
      <c r="C431" s="334"/>
      <c r="D431" s="334"/>
      <c r="E431" s="88" t="s">
        <v>55</v>
      </c>
      <c r="F431" s="71" t="s">
        <v>56</v>
      </c>
      <c r="G431" s="90">
        <v>2782400</v>
      </c>
      <c r="H431" s="90">
        <v>2782400</v>
      </c>
      <c r="I431" s="103">
        <f>G431-H431</f>
        <v>0</v>
      </c>
      <c r="J431" s="103"/>
      <c r="K431" s="70"/>
      <c r="L431" s="70"/>
      <c r="M431" s="70"/>
      <c r="N431" s="70"/>
      <c r="O431" s="70"/>
      <c r="P431" s="70"/>
      <c r="Q431" s="70"/>
      <c r="R431" s="70"/>
      <c r="S431" s="70"/>
      <c r="T431" s="70"/>
      <c r="U431" s="70"/>
      <c r="V431" s="70"/>
      <c r="W431" s="70"/>
      <c r="X431" s="70"/>
      <c r="Y431" s="71"/>
      <c r="Z431" s="374"/>
      <c r="AA431" s="284">
        <f t="shared" si="206"/>
        <v>2782400</v>
      </c>
      <c r="AB431" s="164" t="b">
        <f t="shared" si="207"/>
        <v>1</v>
      </c>
      <c r="AC431" s="284">
        <f t="shared" si="203"/>
        <v>0</v>
      </c>
      <c r="AD431" s="232"/>
      <c r="AE431" s="232"/>
      <c r="AF431" s="284">
        <f t="shared" si="214"/>
        <v>2782400</v>
      </c>
      <c r="AG431" s="164" t="b">
        <f t="shared" si="215"/>
        <v>1</v>
      </c>
      <c r="AH431" s="232"/>
      <c r="AI431" s="232"/>
      <c r="AK431" s="335">
        <f t="shared" si="210"/>
        <v>0</v>
      </c>
      <c r="AL431" s="72" t="b">
        <f t="shared" si="208"/>
        <v>0</v>
      </c>
      <c r="AM431" s="335" t="e">
        <f>#REF!+#REF!+#REF!+#REF!+#REF!+#REF!</f>
        <v>#REF!</v>
      </c>
      <c r="AN431" s="336">
        <f t="shared" si="205"/>
        <v>2782400</v>
      </c>
      <c r="AO431" s="152" t="b">
        <f t="shared" si="204"/>
        <v>1</v>
      </c>
    </row>
    <row r="432" spans="1:41" s="153" customFormat="1">
      <c r="A432" s="71"/>
      <c r="B432" s="333"/>
      <c r="C432" s="334"/>
      <c r="D432" s="334"/>
      <c r="E432" s="88" t="s">
        <v>16</v>
      </c>
      <c r="F432" s="71" t="s">
        <v>19</v>
      </c>
      <c r="G432" s="90">
        <v>330000</v>
      </c>
      <c r="H432" s="90">
        <v>330000</v>
      </c>
      <c r="I432" s="103">
        <f t="shared" ref="I432:I437" si="216">G432-H432</f>
        <v>0</v>
      </c>
      <c r="J432" s="103"/>
      <c r="K432" s="70"/>
      <c r="L432" s="70"/>
      <c r="M432" s="70"/>
      <c r="N432" s="70"/>
      <c r="O432" s="70"/>
      <c r="P432" s="70"/>
      <c r="Q432" s="70"/>
      <c r="R432" s="70"/>
      <c r="S432" s="70"/>
      <c r="T432" s="70"/>
      <c r="U432" s="70"/>
      <c r="V432" s="70"/>
      <c r="W432" s="70"/>
      <c r="X432" s="70"/>
      <c r="Y432" s="71"/>
      <c r="Z432" s="374"/>
      <c r="AA432" s="284">
        <f t="shared" si="206"/>
        <v>330000</v>
      </c>
      <c r="AB432" s="164" t="b">
        <f t="shared" si="207"/>
        <v>1</v>
      </c>
      <c r="AC432" s="284">
        <f t="shared" si="203"/>
        <v>0</v>
      </c>
      <c r="AD432" s="232"/>
      <c r="AE432" s="232"/>
      <c r="AF432" s="284">
        <f t="shared" si="214"/>
        <v>330000</v>
      </c>
      <c r="AG432" s="164" t="b">
        <f t="shared" si="215"/>
        <v>1</v>
      </c>
      <c r="AH432" s="232"/>
      <c r="AI432" s="232"/>
      <c r="AK432" s="335">
        <f t="shared" si="210"/>
        <v>0</v>
      </c>
      <c r="AL432" s="72" t="b">
        <f t="shared" si="208"/>
        <v>0</v>
      </c>
      <c r="AM432" s="335" t="e">
        <f>#REF!+#REF!+#REF!+#REF!+#REF!+#REF!</f>
        <v>#REF!</v>
      </c>
      <c r="AN432" s="336">
        <f t="shared" si="205"/>
        <v>330000</v>
      </c>
      <c r="AO432" s="152" t="b">
        <f t="shared" si="204"/>
        <v>1</v>
      </c>
    </row>
    <row r="433" spans="1:41" s="153" customFormat="1">
      <c r="A433" s="71"/>
      <c r="B433" s="333"/>
      <c r="C433" s="334"/>
      <c r="D433" s="334"/>
      <c r="E433" s="88" t="s">
        <v>17</v>
      </c>
      <c r="F433" s="71" t="s">
        <v>18</v>
      </c>
      <c r="G433" s="90">
        <v>18000000</v>
      </c>
      <c r="H433" s="90">
        <v>6000000</v>
      </c>
      <c r="I433" s="103">
        <f t="shared" si="216"/>
        <v>12000000</v>
      </c>
      <c r="J433" s="103"/>
      <c r="K433" s="70"/>
      <c r="L433" s="70"/>
      <c r="M433" s="70"/>
      <c r="N433" s="70"/>
      <c r="O433" s="70"/>
      <c r="P433" s="70"/>
      <c r="Q433" s="70"/>
      <c r="R433" s="70"/>
      <c r="S433" s="70"/>
      <c r="T433" s="70"/>
      <c r="U433" s="70"/>
      <c r="V433" s="70"/>
      <c r="W433" s="70"/>
      <c r="X433" s="70"/>
      <c r="Y433" s="71"/>
      <c r="Z433" s="374"/>
      <c r="AA433" s="284">
        <f t="shared" si="206"/>
        <v>18000000</v>
      </c>
      <c r="AB433" s="164" t="b">
        <f t="shared" si="207"/>
        <v>1</v>
      </c>
      <c r="AC433" s="284">
        <f t="shared" si="203"/>
        <v>0</v>
      </c>
      <c r="AD433" s="232"/>
      <c r="AE433" s="232"/>
      <c r="AF433" s="284">
        <f t="shared" si="214"/>
        <v>18000000</v>
      </c>
      <c r="AG433" s="164" t="b">
        <f t="shared" si="215"/>
        <v>1</v>
      </c>
      <c r="AH433" s="232"/>
      <c r="AI433" s="232"/>
      <c r="AK433" s="335">
        <f t="shared" si="210"/>
        <v>12000000</v>
      </c>
      <c r="AL433" s="72" t="b">
        <f t="shared" si="208"/>
        <v>0</v>
      </c>
      <c r="AM433" s="335" t="e">
        <f>#REF!+#REF!+#REF!+#REF!+#REF!+#REF!</f>
        <v>#REF!</v>
      </c>
      <c r="AN433" s="336">
        <f t="shared" si="205"/>
        <v>18000000</v>
      </c>
      <c r="AO433" s="152" t="b">
        <f t="shared" si="204"/>
        <v>1</v>
      </c>
    </row>
    <row r="434" spans="1:41" s="153" customFormat="1">
      <c r="A434" s="71"/>
      <c r="B434" s="333"/>
      <c r="C434" s="334"/>
      <c r="D434" s="334"/>
      <c r="E434" s="88" t="s">
        <v>59</v>
      </c>
      <c r="F434" s="71" t="s">
        <v>124</v>
      </c>
      <c r="G434" s="90">
        <v>1218600</v>
      </c>
      <c r="H434" s="90"/>
      <c r="I434" s="103">
        <f t="shared" si="216"/>
        <v>1218600</v>
      </c>
      <c r="J434" s="103"/>
      <c r="K434" s="70"/>
      <c r="L434" s="70"/>
      <c r="M434" s="70"/>
      <c r="N434" s="70"/>
      <c r="O434" s="70"/>
      <c r="P434" s="70"/>
      <c r="Q434" s="70"/>
      <c r="R434" s="70"/>
      <c r="S434" s="70"/>
      <c r="T434" s="70"/>
      <c r="U434" s="70"/>
      <c r="V434" s="70"/>
      <c r="W434" s="70"/>
      <c r="X434" s="70"/>
      <c r="Y434" s="71"/>
      <c r="Z434" s="374"/>
      <c r="AA434" s="284">
        <f t="shared" si="206"/>
        <v>1218600</v>
      </c>
      <c r="AB434" s="164" t="b">
        <f t="shared" si="207"/>
        <v>1</v>
      </c>
      <c r="AC434" s="284">
        <f t="shared" si="203"/>
        <v>0</v>
      </c>
      <c r="AD434" s="232"/>
      <c r="AE434" s="232"/>
      <c r="AF434" s="284">
        <f t="shared" si="214"/>
        <v>1218600</v>
      </c>
      <c r="AG434" s="164" t="b">
        <f t="shared" si="215"/>
        <v>1</v>
      </c>
      <c r="AH434" s="232"/>
      <c r="AI434" s="232"/>
      <c r="AK434" s="335">
        <f t="shared" si="210"/>
        <v>1218600</v>
      </c>
      <c r="AL434" s="72" t="b">
        <f t="shared" si="208"/>
        <v>1</v>
      </c>
      <c r="AM434" s="335" t="e">
        <f>#REF!+#REF!+#REF!+#REF!+#REF!+#REF!</f>
        <v>#REF!</v>
      </c>
      <c r="AN434" s="336">
        <f t="shared" si="205"/>
        <v>1218600</v>
      </c>
      <c r="AO434" s="152" t="b">
        <f t="shared" si="204"/>
        <v>1</v>
      </c>
    </row>
    <row r="435" spans="1:41" s="153" customFormat="1">
      <c r="A435" s="71"/>
      <c r="B435" s="333"/>
      <c r="C435" s="334"/>
      <c r="D435" s="334"/>
      <c r="E435" s="88" t="s">
        <v>125</v>
      </c>
      <c r="F435" s="71" t="s">
        <v>126</v>
      </c>
      <c r="G435" s="90">
        <v>3037500</v>
      </c>
      <c r="H435" s="90"/>
      <c r="I435" s="103">
        <f t="shared" si="216"/>
        <v>3037500</v>
      </c>
      <c r="J435" s="103"/>
      <c r="K435" s="70"/>
      <c r="L435" s="70"/>
      <c r="M435" s="70"/>
      <c r="N435" s="70"/>
      <c r="O435" s="70"/>
      <c r="P435" s="70"/>
      <c r="Q435" s="70"/>
      <c r="R435" s="70"/>
      <c r="S435" s="70"/>
      <c r="T435" s="70"/>
      <c r="U435" s="70"/>
      <c r="V435" s="70"/>
      <c r="W435" s="70"/>
      <c r="X435" s="70"/>
      <c r="Y435" s="71"/>
      <c r="Z435" s="374"/>
      <c r="AA435" s="284">
        <f t="shared" si="206"/>
        <v>3037500</v>
      </c>
      <c r="AB435" s="164" t="b">
        <f t="shared" si="207"/>
        <v>1</v>
      </c>
      <c r="AC435" s="284">
        <f t="shared" si="203"/>
        <v>0</v>
      </c>
      <c r="AD435" s="232"/>
      <c r="AE435" s="232"/>
      <c r="AF435" s="284">
        <f t="shared" si="214"/>
        <v>3037500</v>
      </c>
      <c r="AG435" s="164" t="b">
        <f t="shared" si="215"/>
        <v>1</v>
      </c>
      <c r="AH435" s="232"/>
      <c r="AI435" s="232"/>
      <c r="AK435" s="335">
        <f t="shared" si="210"/>
        <v>3037500</v>
      </c>
      <c r="AL435" s="72" t="b">
        <f t="shared" si="208"/>
        <v>1</v>
      </c>
      <c r="AM435" s="335" t="e">
        <f>#REF!+#REF!+#REF!+#REF!+#REF!+#REF!</f>
        <v>#REF!</v>
      </c>
      <c r="AN435" s="336">
        <f t="shared" si="205"/>
        <v>3037500</v>
      </c>
      <c r="AO435" s="152" t="b">
        <f t="shared" si="204"/>
        <v>1</v>
      </c>
    </row>
    <row r="436" spans="1:41" s="153" customFormat="1">
      <c r="A436" s="71"/>
      <c r="B436" s="333"/>
      <c r="C436" s="334"/>
      <c r="D436" s="334"/>
      <c r="E436" s="88" t="s">
        <v>61</v>
      </c>
      <c r="F436" s="71" t="s">
        <v>62</v>
      </c>
      <c r="G436" s="90">
        <v>12197300</v>
      </c>
      <c r="H436" s="90">
        <v>2000000</v>
      </c>
      <c r="I436" s="103">
        <f t="shared" si="216"/>
        <v>10197300</v>
      </c>
      <c r="J436" s="103"/>
      <c r="K436" s="70"/>
      <c r="L436" s="70"/>
      <c r="M436" s="70"/>
      <c r="N436" s="70"/>
      <c r="O436" s="70"/>
      <c r="P436" s="70"/>
      <c r="Q436" s="70"/>
      <c r="R436" s="70"/>
      <c r="S436" s="70"/>
      <c r="T436" s="70"/>
      <c r="U436" s="70"/>
      <c r="V436" s="70"/>
      <c r="W436" s="70"/>
      <c r="X436" s="70"/>
      <c r="Y436" s="71"/>
      <c r="Z436" s="374"/>
      <c r="AA436" s="284">
        <f t="shared" si="206"/>
        <v>12197300</v>
      </c>
      <c r="AB436" s="164" t="b">
        <f t="shared" si="207"/>
        <v>1</v>
      </c>
      <c r="AC436" s="284">
        <f t="shared" si="203"/>
        <v>0</v>
      </c>
      <c r="AD436" s="232"/>
      <c r="AE436" s="232"/>
      <c r="AF436" s="284">
        <f t="shared" si="214"/>
        <v>12197300</v>
      </c>
      <c r="AG436" s="164" t="b">
        <f t="shared" si="215"/>
        <v>1</v>
      </c>
      <c r="AH436" s="232"/>
      <c r="AI436" s="232"/>
      <c r="AK436" s="335">
        <f t="shared" si="210"/>
        <v>10197300</v>
      </c>
      <c r="AL436" s="72" t="b">
        <f t="shared" si="208"/>
        <v>0</v>
      </c>
      <c r="AM436" s="335" t="e">
        <f>#REF!+#REF!+#REF!+#REF!+#REF!+#REF!</f>
        <v>#REF!</v>
      </c>
      <c r="AN436" s="336">
        <f t="shared" si="205"/>
        <v>12197300</v>
      </c>
      <c r="AO436" s="152" t="b">
        <f t="shared" si="204"/>
        <v>1</v>
      </c>
    </row>
    <row r="437" spans="1:41" s="153" customFormat="1">
      <c r="A437" s="71"/>
      <c r="B437" s="333"/>
      <c r="C437" s="334"/>
      <c r="D437" s="334"/>
      <c r="E437" s="88" t="s">
        <v>20</v>
      </c>
      <c r="F437" s="71" t="s">
        <v>21</v>
      </c>
      <c r="G437" s="90">
        <v>2000000</v>
      </c>
      <c r="H437" s="90"/>
      <c r="I437" s="103">
        <f t="shared" si="216"/>
        <v>2000000</v>
      </c>
      <c r="J437" s="103"/>
      <c r="K437" s="71"/>
      <c r="L437" s="71"/>
      <c r="M437" s="71"/>
      <c r="N437" s="70"/>
      <c r="O437" s="71"/>
      <c r="P437" s="71"/>
      <c r="Q437" s="71"/>
      <c r="R437" s="71"/>
      <c r="S437" s="71"/>
      <c r="T437" s="71"/>
      <c r="U437" s="71"/>
      <c r="V437" s="71"/>
      <c r="W437" s="71"/>
      <c r="X437" s="71"/>
      <c r="Y437" s="71"/>
      <c r="Z437" s="374"/>
      <c r="AA437" s="284">
        <f t="shared" si="206"/>
        <v>2000000</v>
      </c>
      <c r="AB437" s="164" t="b">
        <f t="shared" si="207"/>
        <v>1</v>
      </c>
      <c r="AC437" s="284">
        <f t="shared" si="203"/>
        <v>0</v>
      </c>
      <c r="AD437" s="232"/>
      <c r="AE437" s="232"/>
      <c r="AF437" s="284">
        <f t="shared" si="214"/>
        <v>2000000</v>
      </c>
      <c r="AG437" s="164" t="b">
        <f t="shared" si="215"/>
        <v>1</v>
      </c>
      <c r="AH437" s="232"/>
      <c r="AI437" s="232"/>
      <c r="AK437" s="335">
        <f t="shared" si="210"/>
        <v>2000000</v>
      </c>
      <c r="AL437" s="72" t="b">
        <f t="shared" si="208"/>
        <v>1</v>
      </c>
      <c r="AM437" s="335" t="e">
        <f>#REF!+#REF!+#REF!+#REF!+#REF!+#REF!</f>
        <v>#REF!</v>
      </c>
      <c r="AN437" s="336">
        <f t="shared" si="205"/>
        <v>2000000</v>
      </c>
      <c r="AO437" s="152" t="b">
        <f t="shared" si="204"/>
        <v>1</v>
      </c>
    </row>
    <row r="438" spans="1:41" s="153" customFormat="1">
      <c r="A438" s="71"/>
      <c r="B438" s="333"/>
      <c r="C438" s="334"/>
      <c r="D438" s="334"/>
      <c r="E438" s="88"/>
      <c r="F438" s="71"/>
      <c r="G438" s="90"/>
      <c r="H438" s="90"/>
      <c r="I438" s="103"/>
      <c r="J438" s="103"/>
      <c r="K438" s="71"/>
      <c r="L438" s="71"/>
      <c r="M438" s="71"/>
      <c r="N438" s="70"/>
      <c r="O438" s="71"/>
      <c r="P438" s="71"/>
      <c r="Q438" s="71"/>
      <c r="R438" s="71"/>
      <c r="S438" s="71"/>
      <c r="T438" s="71"/>
      <c r="U438" s="71"/>
      <c r="V438" s="71"/>
      <c r="W438" s="71"/>
      <c r="X438" s="71"/>
      <c r="Y438" s="71"/>
      <c r="Z438" s="374"/>
      <c r="AA438" s="284"/>
      <c r="AB438" s="164"/>
      <c r="AC438" s="284"/>
      <c r="AD438" s="232"/>
      <c r="AE438" s="232"/>
      <c r="AF438" s="284">
        <f t="shared" si="214"/>
        <v>0</v>
      </c>
      <c r="AG438" s="164" t="b">
        <f t="shared" si="215"/>
        <v>1</v>
      </c>
      <c r="AH438" s="232"/>
      <c r="AI438" s="232"/>
      <c r="AK438" s="335"/>
      <c r="AL438" s="72"/>
      <c r="AM438" s="335"/>
      <c r="AN438" s="336"/>
      <c r="AO438" s="152"/>
    </row>
    <row r="439" spans="1:41" s="40" customFormat="1">
      <c r="A439" s="93"/>
      <c r="B439" s="108" t="s">
        <v>22</v>
      </c>
      <c r="C439" s="630" t="s">
        <v>347</v>
      </c>
      <c r="D439" s="630"/>
      <c r="E439" s="631"/>
      <c r="F439" s="125">
        <v>16004</v>
      </c>
      <c r="G439" s="121">
        <f>G440+G442</f>
        <v>29049200</v>
      </c>
      <c r="H439" s="121">
        <f t="shared" ref="H439:P439" si="217">H440+H442</f>
        <v>11893400</v>
      </c>
      <c r="I439" s="121">
        <f t="shared" si="217"/>
        <v>17155800</v>
      </c>
      <c r="J439" s="121">
        <f t="shared" si="217"/>
        <v>0</v>
      </c>
      <c r="K439" s="121">
        <f t="shared" si="217"/>
        <v>0</v>
      </c>
      <c r="L439" s="121">
        <f t="shared" si="217"/>
        <v>0</v>
      </c>
      <c r="M439" s="121">
        <f t="shared" si="217"/>
        <v>0</v>
      </c>
      <c r="N439" s="121">
        <f t="shared" si="217"/>
        <v>0</v>
      </c>
      <c r="O439" s="121">
        <f t="shared" si="217"/>
        <v>0</v>
      </c>
      <c r="P439" s="121">
        <f t="shared" si="217"/>
        <v>0</v>
      </c>
      <c r="Q439" s="121"/>
      <c r="R439" s="121"/>
      <c r="S439" s="121"/>
      <c r="T439" s="121"/>
      <c r="U439" s="121"/>
      <c r="V439" s="121"/>
      <c r="W439" s="121"/>
      <c r="X439" s="121"/>
      <c r="Y439" s="525"/>
      <c r="Z439" s="374"/>
      <c r="AA439" s="284">
        <f t="shared" ref="AA439:AA451" si="218">H439+I439+J439+K439+L439+M439+N439+O439+P439</f>
        <v>29049200</v>
      </c>
      <c r="AB439" s="164" t="b">
        <f t="shared" ref="AB439:AB451" si="219">AA439=G439</f>
        <v>1</v>
      </c>
      <c r="AC439" s="232"/>
      <c r="AD439" s="232"/>
      <c r="AE439" s="232"/>
      <c r="AF439" s="284">
        <f t="shared" si="214"/>
        <v>29049200</v>
      </c>
      <c r="AG439" s="164" t="b">
        <f t="shared" si="215"/>
        <v>1</v>
      </c>
      <c r="AH439" s="232"/>
      <c r="AI439" s="232"/>
      <c r="AJ439" s="153"/>
      <c r="AK439" s="41"/>
      <c r="AL439" s="42"/>
      <c r="AM439" s="96"/>
      <c r="AN439" s="118"/>
      <c r="AO439" s="152"/>
    </row>
    <row r="440" spans="1:41" s="40" customFormat="1">
      <c r="A440" s="81"/>
      <c r="B440" s="338"/>
      <c r="C440" s="339"/>
      <c r="D440" s="647" t="s">
        <v>14</v>
      </c>
      <c r="E440" s="648"/>
      <c r="F440" s="81" t="s">
        <v>131</v>
      </c>
      <c r="G440" s="89">
        <f>SUM(G441:G441)</f>
        <v>2175000</v>
      </c>
      <c r="H440" s="89">
        <f t="shared" ref="H440:P440" si="220">SUM(H441:H441)</f>
        <v>0</v>
      </c>
      <c r="I440" s="89">
        <f t="shared" si="220"/>
        <v>2175000</v>
      </c>
      <c r="J440" s="89">
        <f t="shared" si="220"/>
        <v>0</v>
      </c>
      <c r="K440" s="89">
        <f t="shared" si="220"/>
        <v>0</v>
      </c>
      <c r="L440" s="89">
        <f t="shared" si="220"/>
        <v>0</v>
      </c>
      <c r="M440" s="89">
        <f t="shared" si="220"/>
        <v>0</v>
      </c>
      <c r="N440" s="89">
        <f t="shared" si="220"/>
        <v>0</v>
      </c>
      <c r="O440" s="89">
        <f t="shared" si="220"/>
        <v>0</v>
      </c>
      <c r="P440" s="89">
        <f t="shared" si="220"/>
        <v>0</v>
      </c>
      <c r="Q440" s="89"/>
      <c r="R440" s="89"/>
      <c r="S440" s="89"/>
      <c r="T440" s="89"/>
      <c r="U440" s="89"/>
      <c r="V440" s="89"/>
      <c r="W440" s="89"/>
      <c r="X440" s="89"/>
      <c r="Y440" s="45"/>
      <c r="Z440" s="374"/>
      <c r="AA440" s="284">
        <f t="shared" si="218"/>
        <v>2175000</v>
      </c>
      <c r="AB440" s="164" t="b">
        <f t="shared" si="219"/>
        <v>1</v>
      </c>
      <c r="AC440" s="232"/>
      <c r="AD440" s="232"/>
      <c r="AE440" s="232"/>
      <c r="AF440" s="284">
        <f t="shared" si="214"/>
        <v>2175000</v>
      </c>
      <c r="AG440" s="164" t="b">
        <f t="shared" si="215"/>
        <v>1</v>
      </c>
      <c r="AH440" s="232"/>
      <c r="AI440" s="232"/>
      <c r="AJ440" s="153"/>
      <c r="AK440" s="41"/>
      <c r="AL440" s="42"/>
      <c r="AM440" s="96"/>
      <c r="AN440" s="118"/>
      <c r="AO440" s="152"/>
    </row>
    <row r="441" spans="1:41" s="40" customFormat="1">
      <c r="A441" s="71"/>
      <c r="B441" s="333"/>
      <c r="C441" s="334"/>
      <c r="D441" s="334"/>
      <c r="E441" s="88" t="s">
        <v>166</v>
      </c>
      <c r="F441" s="71" t="s">
        <v>167</v>
      </c>
      <c r="G441" s="90">
        <v>2175000</v>
      </c>
      <c r="H441" s="86"/>
      <c r="I441" s="84">
        <f>G441</f>
        <v>2175000</v>
      </c>
      <c r="J441" s="84"/>
      <c r="K441" s="43"/>
      <c r="L441" s="43"/>
      <c r="M441" s="43"/>
      <c r="N441" s="43"/>
      <c r="O441" s="43"/>
      <c r="P441" s="43"/>
      <c r="Q441" s="43"/>
      <c r="R441" s="43"/>
      <c r="S441" s="43"/>
      <c r="T441" s="43"/>
      <c r="U441" s="43"/>
      <c r="V441" s="43"/>
      <c r="W441" s="43"/>
      <c r="X441" s="43"/>
      <c r="Y441" s="45"/>
      <c r="Z441" s="374"/>
      <c r="AA441" s="284">
        <f t="shared" si="218"/>
        <v>2175000</v>
      </c>
      <c r="AB441" s="164" t="b">
        <f t="shared" si="219"/>
        <v>1</v>
      </c>
      <c r="AC441" s="232"/>
      <c r="AD441" s="232"/>
      <c r="AE441" s="232"/>
      <c r="AF441" s="284">
        <f t="shared" si="214"/>
        <v>2175000</v>
      </c>
      <c r="AG441" s="164" t="b">
        <f t="shared" si="215"/>
        <v>1</v>
      </c>
      <c r="AH441" s="232"/>
      <c r="AI441" s="232"/>
      <c r="AJ441" s="153"/>
      <c r="AK441" s="41"/>
      <c r="AL441" s="42"/>
      <c r="AM441" s="96"/>
      <c r="AN441" s="118"/>
      <c r="AO441" s="152"/>
    </row>
    <row r="442" spans="1:41" s="40" customFormat="1">
      <c r="A442" s="81"/>
      <c r="B442" s="338"/>
      <c r="C442" s="339"/>
      <c r="D442" s="647" t="s">
        <v>15</v>
      </c>
      <c r="E442" s="647"/>
      <c r="F442" s="81" t="s">
        <v>130</v>
      </c>
      <c r="G442" s="89">
        <f>SUM(G443:G449)</f>
        <v>26874200</v>
      </c>
      <c r="H442" s="89">
        <f t="shared" ref="H442:P442" si="221">SUM(H443:H449)</f>
        <v>11893400</v>
      </c>
      <c r="I442" s="89">
        <f t="shared" si="221"/>
        <v>14980800</v>
      </c>
      <c r="J442" s="89">
        <f t="shared" si="221"/>
        <v>0</v>
      </c>
      <c r="K442" s="89">
        <f t="shared" si="221"/>
        <v>0</v>
      </c>
      <c r="L442" s="89">
        <f t="shared" si="221"/>
        <v>0</v>
      </c>
      <c r="M442" s="89">
        <f t="shared" si="221"/>
        <v>0</v>
      </c>
      <c r="N442" s="89">
        <f t="shared" si="221"/>
        <v>0</v>
      </c>
      <c r="O442" s="89">
        <f t="shared" si="221"/>
        <v>0</v>
      </c>
      <c r="P442" s="89">
        <f t="shared" si="221"/>
        <v>0</v>
      </c>
      <c r="Q442" s="89"/>
      <c r="R442" s="89"/>
      <c r="S442" s="89"/>
      <c r="T442" s="89"/>
      <c r="U442" s="89"/>
      <c r="V442" s="89"/>
      <c r="W442" s="89"/>
      <c r="X442" s="89"/>
      <c r="Y442" s="45"/>
      <c r="Z442" s="374"/>
      <c r="AA442" s="284">
        <f t="shared" si="218"/>
        <v>26874200</v>
      </c>
      <c r="AB442" s="164" t="b">
        <f t="shared" si="219"/>
        <v>1</v>
      </c>
      <c r="AC442" s="232"/>
      <c r="AD442" s="232"/>
      <c r="AE442" s="232"/>
      <c r="AF442" s="284">
        <f t="shared" si="214"/>
        <v>26874200</v>
      </c>
      <c r="AG442" s="164" t="b">
        <f t="shared" si="215"/>
        <v>1</v>
      </c>
      <c r="AH442" s="232"/>
      <c r="AI442" s="232"/>
      <c r="AJ442" s="153"/>
      <c r="AK442" s="41"/>
      <c r="AL442" s="42"/>
      <c r="AM442" s="96"/>
      <c r="AN442" s="118"/>
      <c r="AO442" s="152"/>
    </row>
    <row r="443" spans="1:41" s="40" customFormat="1">
      <c r="A443" s="71"/>
      <c r="B443" s="333"/>
      <c r="C443" s="334"/>
      <c r="D443" s="334"/>
      <c r="E443" s="88" t="s">
        <v>55</v>
      </c>
      <c r="F443" s="71" t="s">
        <v>56</v>
      </c>
      <c r="G443" s="90">
        <v>1393400</v>
      </c>
      <c r="H443" s="86">
        <v>1393400</v>
      </c>
      <c r="I443" s="84">
        <f>G443-H443</f>
        <v>0</v>
      </c>
      <c r="J443" s="84"/>
      <c r="K443" s="43"/>
      <c r="L443" s="43"/>
      <c r="M443" s="43"/>
      <c r="N443" s="43"/>
      <c r="O443" s="43"/>
      <c r="P443" s="43"/>
      <c r="Q443" s="43"/>
      <c r="R443" s="43"/>
      <c r="S443" s="43"/>
      <c r="T443" s="43"/>
      <c r="U443" s="43"/>
      <c r="V443" s="43"/>
      <c r="W443" s="43"/>
      <c r="X443" s="43"/>
      <c r="Y443" s="45"/>
      <c r="Z443" s="374"/>
      <c r="AA443" s="284">
        <f t="shared" si="218"/>
        <v>1393400</v>
      </c>
      <c r="AB443" s="164" t="b">
        <f t="shared" si="219"/>
        <v>1</v>
      </c>
      <c r="AC443" s="232"/>
      <c r="AD443" s="232"/>
      <c r="AE443" s="232"/>
      <c r="AF443" s="284">
        <f t="shared" si="214"/>
        <v>1393400</v>
      </c>
      <c r="AG443" s="164" t="b">
        <f t="shared" si="215"/>
        <v>1</v>
      </c>
      <c r="AH443" s="232"/>
      <c r="AI443" s="232"/>
      <c r="AJ443" s="153"/>
      <c r="AK443" s="41"/>
      <c r="AL443" s="42"/>
      <c r="AM443" s="96"/>
      <c r="AN443" s="118"/>
      <c r="AO443" s="152"/>
    </row>
    <row r="444" spans="1:41" s="40" customFormat="1">
      <c r="A444" s="71"/>
      <c r="B444" s="333"/>
      <c r="C444" s="334"/>
      <c r="D444" s="334"/>
      <c r="E444" s="88" t="s">
        <v>16</v>
      </c>
      <c r="F444" s="71" t="s">
        <v>19</v>
      </c>
      <c r="G444" s="90">
        <v>315000</v>
      </c>
      <c r="H444" s="86"/>
      <c r="I444" s="84">
        <f t="shared" ref="I444:I449" si="222">G444-H444</f>
        <v>315000</v>
      </c>
      <c r="J444" s="84"/>
      <c r="K444" s="43"/>
      <c r="L444" s="43"/>
      <c r="M444" s="43"/>
      <c r="N444" s="43"/>
      <c r="O444" s="43"/>
      <c r="P444" s="43"/>
      <c r="Q444" s="43"/>
      <c r="R444" s="43"/>
      <c r="S444" s="43"/>
      <c r="T444" s="43"/>
      <c r="U444" s="43"/>
      <c r="V444" s="43"/>
      <c r="W444" s="43"/>
      <c r="X444" s="43"/>
      <c r="Y444" s="45"/>
      <c r="Z444" s="374"/>
      <c r="AA444" s="284">
        <f t="shared" si="218"/>
        <v>315000</v>
      </c>
      <c r="AB444" s="164" t="b">
        <f t="shared" si="219"/>
        <v>1</v>
      </c>
      <c r="AC444" s="232"/>
      <c r="AD444" s="232"/>
      <c r="AE444" s="232"/>
      <c r="AF444" s="284">
        <f t="shared" si="214"/>
        <v>315000</v>
      </c>
      <c r="AG444" s="164" t="b">
        <f t="shared" si="215"/>
        <v>1</v>
      </c>
      <c r="AH444" s="232"/>
      <c r="AI444" s="232"/>
      <c r="AJ444" s="153"/>
      <c r="AK444" s="41"/>
      <c r="AL444" s="42"/>
      <c r="AM444" s="96"/>
      <c r="AN444" s="118"/>
      <c r="AO444" s="152"/>
    </row>
    <row r="445" spans="1:41" s="40" customFormat="1">
      <c r="A445" s="71"/>
      <c r="B445" s="333"/>
      <c r="C445" s="334"/>
      <c r="D445" s="334"/>
      <c r="E445" s="88" t="s">
        <v>17</v>
      </c>
      <c r="F445" s="71" t="s">
        <v>18</v>
      </c>
      <c r="G445" s="90">
        <v>18000000</v>
      </c>
      <c r="H445" s="86">
        <v>6000000</v>
      </c>
      <c r="I445" s="84">
        <f t="shared" si="222"/>
        <v>12000000</v>
      </c>
      <c r="J445" s="84"/>
      <c r="K445" s="43"/>
      <c r="L445" s="43"/>
      <c r="M445" s="43"/>
      <c r="N445" s="43"/>
      <c r="O445" s="43"/>
      <c r="P445" s="43"/>
      <c r="Q445" s="43"/>
      <c r="R445" s="43"/>
      <c r="S445" s="43"/>
      <c r="T445" s="43"/>
      <c r="U445" s="43"/>
      <c r="V445" s="43"/>
      <c r="W445" s="43"/>
      <c r="X445" s="43"/>
      <c r="Y445" s="45"/>
      <c r="Z445" s="374"/>
      <c r="AA445" s="284">
        <f t="shared" si="218"/>
        <v>18000000</v>
      </c>
      <c r="AB445" s="164" t="b">
        <f t="shared" si="219"/>
        <v>1</v>
      </c>
      <c r="AC445" s="232"/>
      <c r="AD445" s="232"/>
      <c r="AE445" s="232"/>
      <c r="AF445" s="284">
        <f t="shared" si="214"/>
        <v>18000000</v>
      </c>
      <c r="AG445" s="164" t="b">
        <f t="shared" si="215"/>
        <v>1</v>
      </c>
      <c r="AH445" s="232"/>
      <c r="AI445" s="232"/>
      <c r="AJ445" s="153"/>
      <c r="AK445" s="41"/>
      <c r="AL445" s="42"/>
      <c r="AM445" s="96"/>
      <c r="AN445" s="118"/>
      <c r="AO445" s="152"/>
    </row>
    <row r="446" spans="1:41" s="40" customFormat="1">
      <c r="A446" s="71"/>
      <c r="B446" s="333"/>
      <c r="C446" s="334"/>
      <c r="D446" s="334"/>
      <c r="E446" s="88" t="s">
        <v>59</v>
      </c>
      <c r="F446" s="71" t="s">
        <v>124</v>
      </c>
      <c r="G446" s="90">
        <v>475000</v>
      </c>
      <c r="H446" s="86"/>
      <c r="I446" s="84">
        <f t="shared" si="222"/>
        <v>475000</v>
      </c>
      <c r="J446" s="84"/>
      <c r="K446" s="43"/>
      <c r="L446" s="43"/>
      <c r="M446" s="43"/>
      <c r="N446" s="43"/>
      <c r="O446" s="43"/>
      <c r="P446" s="43"/>
      <c r="Q446" s="43"/>
      <c r="R446" s="43"/>
      <c r="S446" s="43"/>
      <c r="T446" s="43"/>
      <c r="U446" s="43"/>
      <c r="V446" s="43"/>
      <c r="W446" s="43"/>
      <c r="X446" s="43"/>
      <c r="Y446" s="45"/>
      <c r="Z446" s="374"/>
      <c r="AA446" s="284">
        <f t="shared" si="218"/>
        <v>475000</v>
      </c>
      <c r="AB446" s="164" t="b">
        <f t="shared" si="219"/>
        <v>1</v>
      </c>
      <c r="AC446" s="232"/>
      <c r="AD446" s="232"/>
      <c r="AE446" s="232"/>
      <c r="AF446" s="284">
        <f t="shared" si="214"/>
        <v>475000</v>
      </c>
      <c r="AG446" s="164" t="b">
        <f t="shared" si="215"/>
        <v>1</v>
      </c>
      <c r="AH446" s="232"/>
      <c r="AI446" s="232"/>
      <c r="AJ446" s="153"/>
      <c r="AK446" s="41"/>
      <c r="AL446" s="42"/>
      <c r="AM446" s="96"/>
      <c r="AN446" s="118"/>
      <c r="AO446" s="152"/>
    </row>
    <row r="447" spans="1:41" s="40" customFormat="1">
      <c r="A447" s="71"/>
      <c r="B447" s="333"/>
      <c r="C447" s="334"/>
      <c r="D447" s="334"/>
      <c r="E447" s="88" t="s">
        <v>125</v>
      </c>
      <c r="F447" s="71" t="s">
        <v>126</v>
      </c>
      <c r="G447" s="90">
        <v>2812500</v>
      </c>
      <c r="H447" s="86">
        <v>1500000</v>
      </c>
      <c r="I447" s="84">
        <f t="shared" si="222"/>
        <v>1312500</v>
      </c>
      <c r="J447" s="84"/>
      <c r="K447" s="43"/>
      <c r="L447" s="43"/>
      <c r="M447" s="43"/>
      <c r="N447" s="43"/>
      <c r="O447" s="43"/>
      <c r="P447" s="43"/>
      <c r="Q447" s="43"/>
      <c r="R447" s="43"/>
      <c r="S447" s="43"/>
      <c r="T447" s="43"/>
      <c r="U447" s="43"/>
      <c r="V447" s="43"/>
      <c r="W447" s="43"/>
      <c r="X447" s="43"/>
      <c r="Y447" s="45"/>
      <c r="Z447" s="374"/>
      <c r="AA447" s="284">
        <f t="shared" si="218"/>
        <v>2812500</v>
      </c>
      <c r="AB447" s="164" t="b">
        <f t="shared" si="219"/>
        <v>1</v>
      </c>
      <c r="AC447" s="232"/>
      <c r="AD447" s="232"/>
      <c r="AE447" s="232"/>
      <c r="AF447" s="284">
        <f t="shared" si="214"/>
        <v>2812500</v>
      </c>
      <c r="AG447" s="164" t="b">
        <f t="shared" si="215"/>
        <v>1</v>
      </c>
      <c r="AH447" s="232"/>
      <c r="AI447" s="232"/>
      <c r="AJ447" s="153"/>
      <c r="AK447" s="41"/>
      <c r="AL447" s="42"/>
      <c r="AM447" s="96"/>
      <c r="AN447" s="118"/>
      <c r="AO447" s="152"/>
    </row>
    <row r="448" spans="1:41" s="40" customFormat="1">
      <c r="A448" s="71"/>
      <c r="B448" s="333"/>
      <c r="C448" s="334"/>
      <c r="D448" s="334"/>
      <c r="E448" s="88" t="s">
        <v>61</v>
      </c>
      <c r="F448" s="71" t="s">
        <v>62</v>
      </c>
      <c r="G448" s="90">
        <v>2878300</v>
      </c>
      <c r="H448" s="86">
        <v>2000000</v>
      </c>
      <c r="I448" s="84">
        <f t="shared" si="222"/>
        <v>878300</v>
      </c>
      <c r="J448" s="84"/>
      <c r="K448" s="43"/>
      <c r="L448" s="43"/>
      <c r="M448" s="43"/>
      <c r="N448" s="43"/>
      <c r="O448" s="43"/>
      <c r="P448" s="43"/>
      <c r="Q448" s="43"/>
      <c r="R448" s="43"/>
      <c r="S448" s="43"/>
      <c r="T448" s="43"/>
      <c r="U448" s="43"/>
      <c r="V448" s="43"/>
      <c r="W448" s="43"/>
      <c r="X448" s="43"/>
      <c r="Y448" s="45"/>
      <c r="Z448" s="374"/>
      <c r="AA448" s="284">
        <f t="shared" si="218"/>
        <v>2878300</v>
      </c>
      <c r="AB448" s="164" t="b">
        <f t="shared" si="219"/>
        <v>1</v>
      </c>
      <c r="AC448" s="232"/>
      <c r="AD448" s="232"/>
      <c r="AE448" s="232"/>
      <c r="AF448" s="284">
        <f t="shared" si="214"/>
        <v>2878300</v>
      </c>
      <c r="AG448" s="164" t="b">
        <f t="shared" si="215"/>
        <v>1</v>
      </c>
      <c r="AH448" s="232"/>
      <c r="AI448" s="232"/>
      <c r="AJ448" s="153"/>
      <c r="AK448" s="41"/>
      <c r="AL448" s="42"/>
      <c r="AM448" s="96"/>
      <c r="AN448" s="118"/>
      <c r="AO448" s="152"/>
    </row>
    <row r="449" spans="1:41" s="40" customFormat="1">
      <c r="A449" s="71"/>
      <c r="B449" s="333"/>
      <c r="C449" s="334"/>
      <c r="D449" s="334"/>
      <c r="E449" s="88" t="s">
        <v>20</v>
      </c>
      <c r="F449" s="71" t="s">
        <v>21</v>
      </c>
      <c r="G449" s="90">
        <v>1000000</v>
      </c>
      <c r="H449" s="86">
        <v>1000000</v>
      </c>
      <c r="I449" s="84">
        <f t="shared" si="222"/>
        <v>0</v>
      </c>
      <c r="J449" s="84"/>
      <c r="K449" s="43"/>
      <c r="L449" s="43"/>
      <c r="M449" s="43"/>
      <c r="N449" s="43"/>
      <c r="O449" s="43"/>
      <c r="P449" s="43"/>
      <c r="Q449" s="43"/>
      <c r="R449" s="43"/>
      <c r="S449" s="43"/>
      <c r="T449" s="43"/>
      <c r="U449" s="43"/>
      <c r="V449" s="43"/>
      <c r="W449" s="43"/>
      <c r="X449" s="43"/>
      <c r="Y449" s="45"/>
      <c r="Z449" s="374"/>
      <c r="AA449" s="284">
        <f t="shared" si="218"/>
        <v>1000000</v>
      </c>
      <c r="AB449" s="164" t="b">
        <f t="shared" si="219"/>
        <v>1</v>
      </c>
      <c r="AC449" s="232"/>
      <c r="AD449" s="232"/>
      <c r="AE449" s="232"/>
      <c r="AF449" s="284">
        <f t="shared" si="214"/>
        <v>1000000</v>
      </c>
      <c r="AG449" s="164" t="b">
        <f t="shared" si="215"/>
        <v>1</v>
      </c>
      <c r="AH449" s="232"/>
      <c r="AI449" s="232"/>
      <c r="AJ449" s="153"/>
      <c r="AK449" s="41"/>
      <c r="AL449" s="42"/>
      <c r="AM449" s="96"/>
      <c r="AN449" s="118"/>
      <c r="AO449" s="152"/>
    </row>
    <row r="450" spans="1:41" s="40" customFormat="1">
      <c r="A450" s="469"/>
      <c r="B450" s="470"/>
      <c r="C450" s="471"/>
      <c r="D450" s="471"/>
      <c r="E450" s="472"/>
      <c r="F450" s="473"/>
      <c r="G450" s="474"/>
      <c r="H450" s="474"/>
      <c r="I450" s="492"/>
      <c r="J450" s="492"/>
      <c r="K450" s="493"/>
      <c r="L450" s="493"/>
      <c r="M450" s="493"/>
      <c r="N450" s="493"/>
      <c r="O450" s="493"/>
      <c r="P450" s="493"/>
      <c r="Q450" s="493"/>
      <c r="R450" s="493"/>
      <c r="S450" s="493"/>
      <c r="T450" s="493"/>
      <c r="U450" s="493"/>
      <c r="V450" s="493"/>
      <c r="W450" s="493"/>
      <c r="X450" s="493"/>
      <c r="Y450" s="494"/>
      <c r="Z450" s="374"/>
      <c r="AA450" s="284">
        <f t="shared" si="218"/>
        <v>0</v>
      </c>
      <c r="AB450" s="164" t="b">
        <f t="shared" si="219"/>
        <v>1</v>
      </c>
      <c r="AC450" s="232"/>
      <c r="AD450" s="232"/>
      <c r="AE450" s="232"/>
      <c r="AF450" s="284">
        <f t="shared" si="214"/>
        <v>0</v>
      </c>
      <c r="AG450" s="164" t="b">
        <f t="shared" si="215"/>
        <v>1</v>
      </c>
      <c r="AH450" s="232"/>
      <c r="AI450" s="232"/>
      <c r="AJ450" s="153"/>
      <c r="AK450" s="41"/>
      <c r="AL450" s="42"/>
      <c r="AM450" s="96"/>
      <c r="AN450" s="118"/>
      <c r="AO450" s="152"/>
    </row>
    <row r="451" spans="1:41" s="40" customFormat="1">
      <c r="A451" s="231"/>
      <c r="B451" s="44"/>
      <c r="C451" s="44"/>
      <c r="D451" s="44"/>
      <c r="E451" s="44"/>
      <c r="F451" s="232"/>
      <c r="G451" s="233"/>
      <c r="H451" s="233"/>
      <c r="I451" s="234"/>
      <c r="J451" s="234"/>
      <c r="K451" s="235"/>
      <c r="L451" s="235"/>
      <c r="M451" s="235"/>
      <c r="N451" s="235"/>
      <c r="O451" s="235"/>
      <c r="P451" s="235"/>
      <c r="Q451" s="235"/>
      <c r="R451" s="235"/>
      <c r="S451" s="235"/>
      <c r="T451" s="235"/>
      <c r="U451" s="235"/>
      <c r="V451" s="235"/>
      <c r="W451" s="235"/>
      <c r="X451" s="235"/>
      <c r="Y451" s="44"/>
      <c r="Z451" s="374"/>
      <c r="AA451" s="284">
        <f t="shared" si="218"/>
        <v>0</v>
      </c>
      <c r="AB451" s="164" t="b">
        <f t="shared" si="219"/>
        <v>1</v>
      </c>
      <c r="AC451" s="232"/>
      <c r="AD451" s="232"/>
      <c r="AE451" s="232"/>
      <c r="AF451" s="284">
        <f t="shared" si="214"/>
        <v>0</v>
      </c>
      <c r="AG451" s="164" t="b">
        <f t="shared" si="215"/>
        <v>1</v>
      </c>
      <c r="AH451" s="232"/>
      <c r="AI451" s="232"/>
      <c r="AJ451" s="153"/>
      <c r="AK451" s="41"/>
      <c r="AL451" s="42"/>
      <c r="AM451" s="96"/>
      <c r="AN451" s="118"/>
      <c r="AO451" s="152"/>
    </row>
    <row r="452" spans="1:41" s="40" customFormat="1">
      <c r="A452" s="231"/>
      <c r="B452" s="44"/>
      <c r="C452" s="44"/>
      <c r="D452" s="44"/>
      <c r="E452" s="44"/>
      <c r="F452" s="232"/>
      <c r="G452" s="233"/>
      <c r="H452" s="233"/>
      <c r="I452" s="234"/>
      <c r="J452" s="234"/>
      <c r="K452" s="235"/>
      <c r="L452" s="235"/>
      <c r="M452" s="235"/>
      <c r="N452" s="235"/>
      <c r="O452" s="235"/>
      <c r="P452" s="235"/>
      <c r="Q452" s="235"/>
      <c r="R452" s="235"/>
      <c r="S452" s="235"/>
      <c r="T452" s="235"/>
      <c r="U452" s="235"/>
      <c r="V452" s="235"/>
      <c r="W452" s="235"/>
      <c r="X452" s="235"/>
      <c r="Y452" s="44"/>
      <c r="Z452" s="374"/>
      <c r="AA452" s="284"/>
      <c r="AB452" s="164"/>
      <c r="AC452" s="232"/>
      <c r="AD452" s="232"/>
      <c r="AE452" s="232"/>
      <c r="AF452" s="284">
        <f t="shared" si="214"/>
        <v>0</v>
      </c>
      <c r="AG452" s="164" t="b">
        <f t="shared" si="215"/>
        <v>1</v>
      </c>
      <c r="AH452" s="232"/>
      <c r="AI452" s="232"/>
      <c r="AJ452" s="153"/>
      <c r="AK452" s="41"/>
      <c r="AL452" s="42"/>
      <c r="AM452" s="96"/>
      <c r="AN452" s="118"/>
      <c r="AO452" s="152"/>
    </row>
    <row r="453" spans="1:41" s="3" customFormat="1">
      <c r="A453" s="632" t="s">
        <v>0</v>
      </c>
      <c r="B453" s="632" t="s">
        <v>1</v>
      </c>
      <c r="C453" s="632"/>
      <c r="D453" s="632"/>
      <c r="E453" s="632"/>
      <c r="F453" s="632" t="s">
        <v>3</v>
      </c>
      <c r="G453" s="632" t="s">
        <v>4</v>
      </c>
      <c r="H453" s="637" t="s">
        <v>387</v>
      </c>
      <c r="I453" s="638"/>
      <c r="J453" s="638"/>
      <c r="K453" s="638"/>
      <c r="L453" s="638"/>
      <c r="M453" s="638"/>
      <c r="N453" s="638"/>
      <c r="O453" s="638"/>
      <c r="P453" s="638"/>
      <c r="Q453" s="609"/>
      <c r="R453" s="609"/>
      <c r="S453" s="609"/>
      <c r="T453" s="609"/>
      <c r="U453" s="609"/>
      <c r="V453" s="609"/>
      <c r="W453" s="609"/>
      <c r="X453" s="609"/>
      <c r="Y453" s="632" t="s">
        <v>11</v>
      </c>
      <c r="Z453" s="375"/>
      <c r="AA453" s="284"/>
      <c r="AB453" s="164"/>
      <c r="AC453" s="328" t="e">
        <f>G453-AA453</f>
        <v>#VALUE!</v>
      </c>
      <c r="AD453" s="311"/>
      <c r="AE453" s="311"/>
      <c r="AF453" s="284" t="e">
        <f t="shared" si="214"/>
        <v>#VALUE!</v>
      </c>
      <c r="AG453" s="164" t="e">
        <f t="shared" si="215"/>
        <v>#VALUE!</v>
      </c>
      <c r="AH453" s="311"/>
      <c r="AI453" s="311"/>
      <c r="AJ453" s="152"/>
      <c r="AM453" s="96" t="e">
        <f>#REF!+#REF!+#REF!+#REF!+#REF!+#REF!</f>
        <v>#REF!</v>
      </c>
      <c r="AN453" s="118" t="e">
        <f>H453+I453+J453+K453+L453+M453</f>
        <v>#VALUE!</v>
      </c>
      <c r="AO453" s="152" t="e">
        <f t="shared" ref="AO453:AO464" si="223">G453=AN453</f>
        <v>#VALUE!</v>
      </c>
    </row>
    <row r="454" spans="1:41" s="3" customFormat="1">
      <c r="A454" s="633"/>
      <c r="B454" s="633"/>
      <c r="C454" s="633"/>
      <c r="D454" s="633"/>
      <c r="E454" s="633"/>
      <c r="F454" s="633"/>
      <c r="G454" s="633"/>
      <c r="H454" s="563" t="s">
        <v>5</v>
      </c>
      <c r="I454" s="563" t="s">
        <v>240</v>
      </c>
      <c r="J454" s="563" t="s">
        <v>6</v>
      </c>
      <c r="K454" s="563" t="s">
        <v>273</v>
      </c>
      <c r="L454" s="563" t="s">
        <v>9</v>
      </c>
      <c r="M454" s="564" t="s">
        <v>374</v>
      </c>
      <c r="N454" s="563" t="s">
        <v>272</v>
      </c>
      <c r="O454" s="564" t="s">
        <v>375</v>
      </c>
      <c r="P454" s="564" t="s">
        <v>376</v>
      </c>
      <c r="Q454" s="563"/>
      <c r="R454" s="563"/>
      <c r="S454" s="563"/>
      <c r="T454" s="563"/>
      <c r="U454" s="563"/>
      <c r="V454" s="563"/>
      <c r="W454" s="563"/>
      <c r="X454" s="563"/>
      <c r="Y454" s="633"/>
      <c r="Z454" s="375"/>
      <c r="AA454" s="284"/>
      <c r="AB454" s="164"/>
      <c r="AC454" s="328">
        <f>G454-AA454</f>
        <v>0</v>
      </c>
      <c r="AD454" s="311"/>
      <c r="AE454" s="311"/>
      <c r="AF454" s="284" t="e">
        <f t="shared" si="214"/>
        <v>#VALUE!</v>
      </c>
      <c r="AG454" s="164" t="e">
        <f t="shared" si="215"/>
        <v>#VALUE!</v>
      </c>
      <c r="AH454" s="311"/>
      <c r="AI454" s="311"/>
      <c r="AJ454" s="152"/>
      <c r="AM454" s="96" t="e">
        <f>#REF!+#REF!+#REF!+#REF!+#REF!+M454</f>
        <v>#REF!</v>
      </c>
      <c r="AN454" s="118" t="e">
        <f>H454+I454+J454+K454+L454+#REF!</f>
        <v>#VALUE!</v>
      </c>
      <c r="AO454" s="152" t="e">
        <f t="shared" si="223"/>
        <v>#VALUE!</v>
      </c>
    </row>
    <row r="455" spans="1:41">
      <c r="A455" s="142"/>
      <c r="B455" s="143"/>
      <c r="C455" s="144"/>
      <c r="D455" s="144"/>
      <c r="E455" s="145"/>
      <c r="F455" s="146"/>
      <c r="G455" s="146"/>
      <c r="H455" s="562" t="s">
        <v>237</v>
      </c>
      <c r="I455" s="562" t="s">
        <v>237</v>
      </c>
      <c r="J455" s="562" t="s">
        <v>237</v>
      </c>
      <c r="K455" s="562" t="s">
        <v>237</v>
      </c>
      <c r="L455" s="562" t="s">
        <v>237</v>
      </c>
      <c r="M455" s="562" t="s">
        <v>237</v>
      </c>
      <c r="N455" s="562" t="s">
        <v>237</v>
      </c>
      <c r="O455" s="562" t="s">
        <v>237</v>
      </c>
      <c r="P455" s="562" t="s">
        <v>237</v>
      </c>
      <c r="Q455" s="562"/>
      <c r="R455" s="562"/>
      <c r="S455" s="562"/>
      <c r="T455" s="562"/>
      <c r="U455" s="562"/>
      <c r="V455" s="562"/>
      <c r="W455" s="562"/>
      <c r="X455" s="562"/>
      <c r="Y455" s="146"/>
      <c r="Z455" s="376"/>
      <c r="AA455" s="284"/>
      <c r="AB455" s="164"/>
      <c r="AC455" s="328">
        <f>G455-AA455</f>
        <v>0</v>
      </c>
      <c r="AD455" s="278"/>
      <c r="AE455" s="278"/>
      <c r="AF455" s="284" t="e">
        <f t="shared" si="214"/>
        <v>#VALUE!</v>
      </c>
      <c r="AG455" s="164" t="e">
        <f t="shared" si="215"/>
        <v>#VALUE!</v>
      </c>
      <c r="AH455" s="278"/>
      <c r="AI455" s="278"/>
      <c r="AM455" s="96" t="e">
        <f>#REF!+#REF!+#REF!+#REF!+#REF!+#REF!</f>
        <v>#REF!</v>
      </c>
      <c r="AN455" s="118" t="e">
        <f t="shared" ref="AN455:AN464" si="224">H455+I455+J455+K455+L455+M455</f>
        <v>#VALUE!</v>
      </c>
      <c r="AO455" s="152" t="e">
        <f t="shared" si="223"/>
        <v>#VALUE!</v>
      </c>
    </row>
    <row r="456" spans="1:41">
      <c r="A456" s="147"/>
      <c r="B456" s="148"/>
      <c r="C456" s="149"/>
      <c r="D456" s="149"/>
      <c r="E456" s="150"/>
      <c r="F456" s="151"/>
      <c r="G456" s="151"/>
      <c r="H456" s="151"/>
      <c r="I456" s="151"/>
      <c r="J456" s="151"/>
      <c r="K456" s="151"/>
      <c r="L456" s="151"/>
      <c r="M456" s="151"/>
      <c r="N456" s="151"/>
      <c r="O456" s="151"/>
      <c r="P456" s="151"/>
      <c r="Q456" s="151"/>
      <c r="R456" s="151"/>
      <c r="S456" s="151"/>
      <c r="T456" s="151"/>
      <c r="U456" s="151"/>
      <c r="V456" s="151"/>
      <c r="W456" s="151"/>
      <c r="X456" s="151"/>
      <c r="Y456" s="151"/>
      <c r="Z456" s="376"/>
      <c r="AA456" s="284">
        <f t="shared" ref="AA456:AA464" si="225">H456+I456+J456+K456+L456+M456+N456+O456+P456</f>
        <v>0</v>
      </c>
      <c r="AB456" s="164" t="b">
        <f t="shared" ref="AB456:AB464" si="226">AA456=G456</f>
        <v>1</v>
      </c>
      <c r="AC456" s="278"/>
      <c r="AD456" s="278"/>
      <c r="AE456" s="278"/>
      <c r="AF456" s="284">
        <f t="shared" si="214"/>
        <v>0</v>
      </c>
      <c r="AG456" s="164" t="b">
        <f t="shared" si="215"/>
        <v>1</v>
      </c>
      <c r="AH456" s="278"/>
      <c r="AI456" s="278"/>
      <c r="AL456" s="42" t="b">
        <f t="shared" ref="AL456:AL464" si="227">G456=AK456</f>
        <v>1</v>
      </c>
      <c r="AM456" s="96" t="e">
        <f>#REF!+#REF!+#REF!+#REF!+#REF!+#REF!</f>
        <v>#REF!</v>
      </c>
      <c r="AN456" s="118">
        <f t="shared" si="224"/>
        <v>0</v>
      </c>
      <c r="AO456" s="152" t="b">
        <f t="shared" si="223"/>
        <v>1</v>
      </c>
    </row>
    <row r="457" spans="1:41" s="16" customFormat="1">
      <c r="A457" s="26">
        <v>8</v>
      </c>
      <c r="B457" s="653" t="s">
        <v>203</v>
      </c>
      <c r="C457" s="654"/>
      <c r="D457" s="654"/>
      <c r="E457" s="655"/>
      <c r="F457" s="56">
        <v>17</v>
      </c>
      <c r="G457" s="17">
        <f>G458</f>
        <v>52860900</v>
      </c>
      <c r="H457" s="17">
        <f t="shared" ref="H457:P457" si="228">H458</f>
        <v>15090000</v>
      </c>
      <c r="I457" s="17">
        <f t="shared" si="228"/>
        <v>37770900</v>
      </c>
      <c r="J457" s="17">
        <f t="shared" si="228"/>
        <v>0</v>
      </c>
      <c r="K457" s="17">
        <f t="shared" si="228"/>
        <v>0</v>
      </c>
      <c r="L457" s="17">
        <f t="shared" si="228"/>
        <v>0</v>
      </c>
      <c r="M457" s="17">
        <f t="shared" si="228"/>
        <v>0</v>
      </c>
      <c r="N457" s="17">
        <f t="shared" si="228"/>
        <v>0</v>
      </c>
      <c r="O457" s="17">
        <f t="shared" si="228"/>
        <v>0</v>
      </c>
      <c r="P457" s="17">
        <f t="shared" si="228"/>
        <v>0</v>
      </c>
      <c r="Q457" s="17"/>
      <c r="R457" s="17"/>
      <c r="S457" s="17"/>
      <c r="T457" s="17"/>
      <c r="U457" s="17"/>
      <c r="V457" s="17"/>
      <c r="W457" s="17"/>
      <c r="X457" s="17"/>
      <c r="Y457" s="15"/>
      <c r="Z457" s="373"/>
      <c r="AA457" s="284">
        <f t="shared" si="225"/>
        <v>52860900</v>
      </c>
      <c r="AB457" s="164" t="b">
        <f t="shared" si="226"/>
        <v>1</v>
      </c>
      <c r="AC457" s="328">
        <f t="shared" ref="AC457:AC464" si="229">G457-AA457</f>
        <v>0</v>
      </c>
      <c r="AD457" s="221"/>
      <c r="AE457" s="221"/>
      <c r="AF457" s="284">
        <f t="shared" si="214"/>
        <v>52860900</v>
      </c>
      <c r="AG457" s="164" t="b">
        <f t="shared" si="215"/>
        <v>1</v>
      </c>
      <c r="AH457" s="221"/>
      <c r="AI457" s="221"/>
      <c r="AJ457" s="25"/>
      <c r="AK457" s="96">
        <f t="shared" ref="AK457:AK464" si="230">SUM(I457:M457)</f>
        <v>37770900</v>
      </c>
      <c r="AL457" s="97" t="b">
        <f t="shared" si="227"/>
        <v>0</v>
      </c>
      <c r="AM457" s="96" t="e">
        <f>#REF!+#REF!+#REF!+#REF!+#REF!+#REF!</f>
        <v>#REF!</v>
      </c>
      <c r="AN457" s="118">
        <f t="shared" si="224"/>
        <v>52860900</v>
      </c>
      <c r="AO457" s="152" t="b">
        <f t="shared" si="223"/>
        <v>1</v>
      </c>
    </row>
    <row r="458" spans="1:41" s="122" customFormat="1">
      <c r="A458" s="132"/>
      <c r="B458" s="127" t="s">
        <v>22</v>
      </c>
      <c r="C458" s="630" t="s">
        <v>204</v>
      </c>
      <c r="D458" s="651"/>
      <c r="E458" s="652"/>
      <c r="F458" s="125">
        <v>17002</v>
      </c>
      <c r="G458" s="133">
        <f>G459+G461</f>
        <v>52860900</v>
      </c>
      <c r="H458" s="133">
        <f t="shared" ref="H458:P458" si="231">H459+H461</f>
        <v>15090000</v>
      </c>
      <c r="I458" s="133">
        <f t="shared" si="231"/>
        <v>37770900</v>
      </c>
      <c r="J458" s="133">
        <f t="shared" si="231"/>
        <v>0</v>
      </c>
      <c r="K458" s="133">
        <f t="shared" si="231"/>
        <v>0</v>
      </c>
      <c r="L458" s="133">
        <f t="shared" si="231"/>
        <v>0</v>
      </c>
      <c r="M458" s="133">
        <f t="shared" si="231"/>
        <v>0</v>
      </c>
      <c r="N458" s="133">
        <f t="shared" si="231"/>
        <v>0</v>
      </c>
      <c r="O458" s="133">
        <f t="shared" si="231"/>
        <v>0</v>
      </c>
      <c r="P458" s="133">
        <f t="shared" si="231"/>
        <v>0</v>
      </c>
      <c r="Q458" s="133"/>
      <c r="R458" s="133"/>
      <c r="S458" s="133"/>
      <c r="T458" s="133"/>
      <c r="U458" s="133"/>
      <c r="V458" s="133"/>
      <c r="W458" s="133"/>
      <c r="X458" s="133"/>
      <c r="Y458" s="93"/>
      <c r="Z458" s="372"/>
      <c r="AA458" s="284">
        <f t="shared" si="225"/>
        <v>52860900</v>
      </c>
      <c r="AB458" s="164" t="b">
        <f t="shared" si="226"/>
        <v>1</v>
      </c>
      <c r="AC458" s="328">
        <f t="shared" si="229"/>
        <v>0</v>
      </c>
      <c r="AD458" s="164"/>
      <c r="AE458" s="164"/>
      <c r="AF458" s="284">
        <f t="shared" si="214"/>
        <v>52860900</v>
      </c>
      <c r="AG458" s="164" t="b">
        <f t="shared" si="215"/>
        <v>1</v>
      </c>
      <c r="AH458" s="164"/>
      <c r="AI458" s="164"/>
      <c r="AJ458" s="80"/>
      <c r="AK458" s="111">
        <f t="shared" si="230"/>
        <v>37770900</v>
      </c>
      <c r="AL458" s="112" t="b">
        <f t="shared" si="227"/>
        <v>0</v>
      </c>
      <c r="AM458" s="96" t="e">
        <f>#REF!+#REF!+#REF!+#REF!+#REF!+#REF!</f>
        <v>#REF!</v>
      </c>
      <c r="AN458" s="118">
        <f t="shared" si="224"/>
        <v>52860900</v>
      </c>
      <c r="AO458" s="152" t="b">
        <f t="shared" si="223"/>
        <v>1</v>
      </c>
    </row>
    <row r="459" spans="1:41" s="80" customFormat="1">
      <c r="A459" s="337"/>
      <c r="B459" s="338"/>
      <c r="C459" s="339"/>
      <c r="D459" s="656" t="s">
        <v>14</v>
      </c>
      <c r="E459" s="657"/>
      <c r="F459" s="51" t="s">
        <v>131</v>
      </c>
      <c r="G459" s="87">
        <f>G460</f>
        <v>3260000</v>
      </c>
      <c r="H459" s="87">
        <f t="shared" ref="H459:Y459" si="232">H460</f>
        <v>3260000</v>
      </c>
      <c r="I459" s="87">
        <f t="shared" si="232"/>
        <v>0</v>
      </c>
      <c r="J459" s="87">
        <f t="shared" si="232"/>
        <v>0</v>
      </c>
      <c r="K459" s="87">
        <f t="shared" si="232"/>
        <v>0</v>
      </c>
      <c r="L459" s="87">
        <f t="shared" si="232"/>
        <v>0</v>
      </c>
      <c r="M459" s="87">
        <f t="shared" si="232"/>
        <v>0</v>
      </c>
      <c r="N459" s="87">
        <f t="shared" si="232"/>
        <v>0</v>
      </c>
      <c r="O459" s="87">
        <f t="shared" si="232"/>
        <v>0</v>
      </c>
      <c r="P459" s="87">
        <f t="shared" si="232"/>
        <v>0</v>
      </c>
      <c r="Q459" s="87"/>
      <c r="R459" s="87"/>
      <c r="S459" s="87"/>
      <c r="T459" s="87"/>
      <c r="U459" s="87"/>
      <c r="V459" s="87"/>
      <c r="W459" s="87"/>
      <c r="X459" s="87"/>
      <c r="Y459" s="87">
        <f t="shared" si="232"/>
        <v>0</v>
      </c>
      <c r="Z459" s="372"/>
      <c r="AA459" s="284">
        <f t="shared" si="225"/>
        <v>3260000</v>
      </c>
      <c r="AB459" s="164" t="b">
        <f t="shared" si="226"/>
        <v>1</v>
      </c>
      <c r="AC459" s="328">
        <f t="shared" si="229"/>
        <v>0</v>
      </c>
      <c r="AD459" s="164"/>
      <c r="AE459" s="164"/>
      <c r="AF459" s="284">
        <f t="shared" si="214"/>
        <v>3260000</v>
      </c>
      <c r="AG459" s="164" t="b">
        <f t="shared" si="215"/>
        <v>1</v>
      </c>
      <c r="AH459" s="164"/>
      <c r="AI459" s="164"/>
      <c r="AK459" s="335">
        <f t="shared" si="230"/>
        <v>0</v>
      </c>
      <c r="AL459" s="72" t="b">
        <f t="shared" si="227"/>
        <v>0</v>
      </c>
      <c r="AM459" s="335" t="e">
        <f>#REF!+#REF!+#REF!+#REF!+#REF!+#REF!</f>
        <v>#REF!</v>
      </c>
      <c r="AN459" s="336">
        <f t="shared" si="224"/>
        <v>3260000</v>
      </c>
      <c r="AO459" s="152" t="b">
        <f t="shared" si="223"/>
        <v>1</v>
      </c>
    </row>
    <row r="460" spans="1:41" s="153" customFormat="1">
      <c r="A460" s="572"/>
      <c r="B460" s="333"/>
      <c r="C460" s="334"/>
      <c r="D460" s="363"/>
      <c r="E460" s="88" t="s">
        <v>166</v>
      </c>
      <c r="F460" s="71" t="s">
        <v>167</v>
      </c>
      <c r="G460" s="69">
        <v>3260000</v>
      </c>
      <c r="H460" s="69">
        <f>G460</f>
        <v>3260000</v>
      </c>
      <c r="I460" s="70"/>
      <c r="J460" s="70"/>
      <c r="K460" s="70"/>
      <c r="L460" s="70"/>
      <c r="M460" s="70"/>
      <c r="N460" s="70"/>
      <c r="O460" s="70">
        <v>0</v>
      </c>
      <c r="P460" s="70"/>
      <c r="Q460" s="70"/>
      <c r="R460" s="70"/>
      <c r="S460" s="70"/>
      <c r="T460" s="70"/>
      <c r="U460" s="70"/>
      <c r="V460" s="70"/>
      <c r="W460" s="70"/>
      <c r="X460" s="70"/>
      <c r="Y460" s="71"/>
      <c r="Z460" s="374"/>
      <c r="AA460" s="284">
        <f t="shared" si="225"/>
        <v>3260000</v>
      </c>
      <c r="AB460" s="164" t="b">
        <f t="shared" si="226"/>
        <v>1</v>
      </c>
      <c r="AC460" s="328">
        <f t="shared" si="229"/>
        <v>0</v>
      </c>
      <c r="AD460" s="232"/>
      <c r="AE460" s="232"/>
      <c r="AF460" s="284">
        <f t="shared" si="214"/>
        <v>3260000</v>
      </c>
      <c r="AG460" s="164" t="b">
        <f t="shared" si="215"/>
        <v>1</v>
      </c>
      <c r="AH460" s="232"/>
      <c r="AI460" s="232"/>
      <c r="AK460" s="335">
        <f t="shared" si="230"/>
        <v>0</v>
      </c>
      <c r="AL460" s="72" t="b">
        <f t="shared" si="227"/>
        <v>0</v>
      </c>
      <c r="AM460" s="335" t="e">
        <f>#REF!+#REF!+#REF!+#REF!+#REF!+#REF!</f>
        <v>#REF!</v>
      </c>
      <c r="AN460" s="336">
        <f t="shared" si="224"/>
        <v>3260000</v>
      </c>
      <c r="AO460" s="152" t="b">
        <f t="shared" si="223"/>
        <v>1</v>
      </c>
    </row>
    <row r="461" spans="1:41" s="80" customFormat="1">
      <c r="A461" s="337"/>
      <c r="B461" s="338"/>
      <c r="C461" s="339"/>
      <c r="D461" s="656" t="s">
        <v>15</v>
      </c>
      <c r="E461" s="657"/>
      <c r="F461" s="51" t="s">
        <v>130</v>
      </c>
      <c r="G461" s="87">
        <f>SUM(G462:G470)</f>
        <v>49600900</v>
      </c>
      <c r="H461" s="87">
        <f t="shared" ref="H461:P461" si="233">SUM(H462:H470)</f>
        <v>11830000</v>
      </c>
      <c r="I461" s="87">
        <f t="shared" si="233"/>
        <v>37770900</v>
      </c>
      <c r="J461" s="87">
        <f t="shared" si="233"/>
        <v>0</v>
      </c>
      <c r="K461" s="87">
        <f t="shared" si="233"/>
        <v>0</v>
      </c>
      <c r="L461" s="87">
        <f t="shared" si="233"/>
        <v>0</v>
      </c>
      <c r="M461" s="87">
        <f t="shared" si="233"/>
        <v>0</v>
      </c>
      <c r="N461" s="87">
        <f t="shared" si="233"/>
        <v>0</v>
      </c>
      <c r="O461" s="87">
        <f t="shared" si="233"/>
        <v>0</v>
      </c>
      <c r="P461" s="87">
        <f t="shared" si="233"/>
        <v>0</v>
      </c>
      <c r="Q461" s="87"/>
      <c r="R461" s="87"/>
      <c r="S461" s="87"/>
      <c r="T461" s="87"/>
      <c r="U461" s="87"/>
      <c r="V461" s="87"/>
      <c r="W461" s="87"/>
      <c r="X461" s="87"/>
      <c r="Y461" s="81"/>
      <c r="Z461" s="372"/>
      <c r="AA461" s="284">
        <f t="shared" si="225"/>
        <v>49600900</v>
      </c>
      <c r="AB461" s="164" t="b">
        <f t="shared" si="226"/>
        <v>1</v>
      </c>
      <c r="AC461" s="328">
        <f t="shared" si="229"/>
        <v>0</v>
      </c>
      <c r="AD461" s="164"/>
      <c r="AE461" s="164"/>
      <c r="AF461" s="284">
        <f t="shared" si="214"/>
        <v>49600900</v>
      </c>
      <c r="AG461" s="164" t="b">
        <f t="shared" si="215"/>
        <v>1</v>
      </c>
      <c r="AH461" s="164"/>
      <c r="AI461" s="164"/>
      <c r="AK461" s="335">
        <f t="shared" si="230"/>
        <v>37770900</v>
      </c>
      <c r="AL461" s="72" t="b">
        <f t="shared" si="227"/>
        <v>0</v>
      </c>
      <c r="AM461" s="335" t="e">
        <f>#REF!+#REF!+#REF!+#REF!+#REF!+#REF!</f>
        <v>#REF!</v>
      </c>
      <c r="AN461" s="336">
        <f t="shared" si="224"/>
        <v>49600900</v>
      </c>
      <c r="AO461" s="152" t="b">
        <f t="shared" si="223"/>
        <v>1</v>
      </c>
    </row>
    <row r="462" spans="1:41" s="153" customFormat="1">
      <c r="A462" s="572"/>
      <c r="B462" s="333"/>
      <c r="C462" s="334"/>
      <c r="D462" s="573"/>
      <c r="E462" s="67" t="s">
        <v>55</v>
      </c>
      <c r="F462" s="71" t="s">
        <v>56</v>
      </c>
      <c r="G462" s="69">
        <v>2737500</v>
      </c>
      <c r="H462" s="69"/>
      <c r="I462" s="70">
        <f t="shared" ref="I462:I469" si="234">G462-H462</f>
        <v>2737500</v>
      </c>
      <c r="J462" s="70"/>
      <c r="K462" s="70"/>
      <c r="L462" s="70"/>
      <c r="M462" s="70"/>
      <c r="N462" s="70"/>
      <c r="O462" s="70"/>
      <c r="P462" s="70"/>
      <c r="Q462" s="70"/>
      <c r="R462" s="70"/>
      <c r="S462" s="70"/>
      <c r="T462" s="70"/>
      <c r="U462" s="70"/>
      <c r="V462" s="70"/>
      <c r="W462" s="70"/>
      <c r="X462" s="70"/>
      <c r="Y462" s="71"/>
      <c r="Z462" s="374"/>
      <c r="AA462" s="284">
        <f t="shared" si="225"/>
        <v>2737500</v>
      </c>
      <c r="AB462" s="164" t="b">
        <f t="shared" si="226"/>
        <v>1</v>
      </c>
      <c r="AC462" s="328">
        <f t="shared" si="229"/>
        <v>0</v>
      </c>
      <c r="AD462" s="232"/>
      <c r="AE462" s="232"/>
      <c r="AF462" s="284">
        <f t="shared" ref="AF462:AF493" si="235">H462+I462+J462+K462+L462+M462+N462+O462+P462</f>
        <v>2737500</v>
      </c>
      <c r="AG462" s="164" t="b">
        <f t="shared" ref="AG462:AG493" si="236">AF462=G462</f>
        <v>1</v>
      </c>
      <c r="AH462" s="232"/>
      <c r="AI462" s="232"/>
      <c r="AK462" s="335">
        <f t="shared" si="230"/>
        <v>2737500</v>
      </c>
      <c r="AL462" s="72" t="b">
        <f t="shared" si="227"/>
        <v>1</v>
      </c>
      <c r="AM462" s="335" t="e">
        <f>#REF!+#REF!+#REF!+#REF!+#REF!+#REF!</f>
        <v>#REF!</v>
      </c>
      <c r="AN462" s="336">
        <f t="shared" si="224"/>
        <v>2737500</v>
      </c>
      <c r="AO462" s="152" t="b">
        <f t="shared" si="223"/>
        <v>1</v>
      </c>
    </row>
    <row r="463" spans="1:41" s="153" customFormat="1">
      <c r="A463" s="572"/>
      <c r="B463" s="333"/>
      <c r="C463" s="334"/>
      <c r="D463" s="573"/>
      <c r="E463" s="88" t="s">
        <v>16</v>
      </c>
      <c r="F463" s="71" t="s">
        <v>19</v>
      </c>
      <c r="G463" s="69">
        <v>330000</v>
      </c>
      <c r="H463" s="69">
        <f>G463</f>
        <v>330000</v>
      </c>
      <c r="I463" s="70">
        <f t="shared" si="234"/>
        <v>0</v>
      </c>
      <c r="J463" s="70"/>
      <c r="K463" s="70"/>
      <c r="L463" s="70"/>
      <c r="M463" s="70"/>
      <c r="N463" s="70"/>
      <c r="O463" s="70"/>
      <c r="P463" s="70"/>
      <c r="Q463" s="70"/>
      <c r="R463" s="70"/>
      <c r="S463" s="70"/>
      <c r="T463" s="70"/>
      <c r="U463" s="70"/>
      <c r="V463" s="70"/>
      <c r="W463" s="70"/>
      <c r="X463" s="70"/>
      <c r="Y463" s="71"/>
      <c r="Z463" s="374"/>
      <c r="AA463" s="284">
        <f t="shared" si="225"/>
        <v>330000</v>
      </c>
      <c r="AB463" s="164" t="b">
        <f t="shared" si="226"/>
        <v>1</v>
      </c>
      <c r="AC463" s="328">
        <f t="shared" si="229"/>
        <v>0</v>
      </c>
      <c r="AD463" s="232"/>
      <c r="AE463" s="232"/>
      <c r="AF463" s="284">
        <f t="shared" si="235"/>
        <v>330000</v>
      </c>
      <c r="AG463" s="164" t="b">
        <f t="shared" si="236"/>
        <v>1</v>
      </c>
      <c r="AH463" s="232"/>
      <c r="AI463" s="232"/>
      <c r="AK463" s="335">
        <f t="shared" si="230"/>
        <v>0</v>
      </c>
      <c r="AL463" s="72" t="b">
        <f t="shared" si="227"/>
        <v>0</v>
      </c>
      <c r="AM463" s="335" t="e">
        <f>#REF!+#REF!+#REF!+#REF!+#REF!+#REF!</f>
        <v>#REF!</v>
      </c>
      <c r="AN463" s="336">
        <f t="shared" si="224"/>
        <v>330000</v>
      </c>
      <c r="AO463" s="152" t="b">
        <f t="shared" si="223"/>
        <v>1</v>
      </c>
    </row>
    <row r="464" spans="1:41" s="153" customFormat="1">
      <c r="A464" s="572"/>
      <c r="B464" s="333"/>
      <c r="C464" s="334"/>
      <c r="D464" s="334"/>
      <c r="E464" s="384" t="s">
        <v>17</v>
      </c>
      <c r="F464" s="68" t="s">
        <v>18</v>
      </c>
      <c r="G464" s="69">
        <v>18000000</v>
      </c>
      <c r="H464" s="69">
        <v>5500000</v>
      </c>
      <c r="I464" s="70">
        <f t="shared" si="234"/>
        <v>12500000</v>
      </c>
      <c r="J464" s="70"/>
      <c r="K464" s="70"/>
      <c r="L464" s="70"/>
      <c r="M464" s="70"/>
      <c r="N464" s="70"/>
      <c r="O464" s="70"/>
      <c r="P464" s="70"/>
      <c r="Q464" s="70"/>
      <c r="R464" s="70"/>
      <c r="S464" s="70"/>
      <c r="T464" s="70"/>
      <c r="U464" s="70"/>
      <c r="V464" s="70"/>
      <c r="W464" s="70"/>
      <c r="X464" s="70"/>
      <c r="Y464" s="71"/>
      <c r="Z464" s="374"/>
      <c r="AA464" s="284">
        <f t="shared" si="225"/>
        <v>18000000</v>
      </c>
      <c r="AB464" s="164" t="b">
        <f t="shared" si="226"/>
        <v>1</v>
      </c>
      <c r="AC464" s="328">
        <f t="shared" si="229"/>
        <v>0</v>
      </c>
      <c r="AD464" s="232"/>
      <c r="AE464" s="232"/>
      <c r="AF464" s="284">
        <f t="shared" si="235"/>
        <v>18000000</v>
      </c>
      <c r="AG464" s="164" t="b">
        <f t="shared" si="236"/>
        <v>1</v>
      </c>
      <c r="AH464" s="232"/>
      <c r="AI464" s="232"/>
      <c r="AK464" s="335">
        <f t="shared" si="230"/>
        <v>12500000</v>
      </c>
      <c r="AL464" s="72" t="b">
        <f t="shared" si="227"/>
        <v>0</v>
      </c>
      <c r="AM464" s="335" t="e">
        <f>#REF!+#REF!+#REF!+#REF!+#REF!+#REF!</f>
        <v>#REF!</v>
      </c>
      <c r="AN464" s="336">
        <f t="shared" si="224"/>
        <v>18000000</v>
      </c>
      <c r="AO464" s="152" t="b">
        <f t="shared" si="223"/>
        <v>1</v>
      </c>
    </row>
    <row r="465" spans="1:41" s="153" customFormat="1">
      <c r="A465" s="572"/>
      <c r="B465" s="333"/>
      <c r="C465" s="334"/>
      <c r="D465" s="334"/>
      <c r="E465" s="384" t="s">
        <v>348</v>
      </c>
      <c r="F465" s="475" t="s">
        <v>109</v>
      </c>
      <c r="G465" s="69">
        <v>2000000</v>
      </c>
      <c r="H465" s="69"/>
      <c r="I465" s="70">
        <f t="shared" si="234"/>
        <v>2000000</v>
      </c>
      <c r="J465" s="70"/>
      <c r="K465" s="70"/>
      <c r="L465" s="70"/>
      <c r="M465" s="70"/>
      <c r="N465" s="70"/>
      <c r="O465" s="70"/>
      <c r="P465" s="70"/>
      <c r="Q465" s="70"/>
      <c r="R465" s="70"/>
      <c r="S465" s="70"/>
      <c r="T465" s="70"/>
      <c r="U465" s="70"/>
      <c r="V465" s="70"/>
      <c r="W465" s="70"/>
      <c r="X465" s="70"/>
      <c r="Y465" s="71"/>
      <c r="Z465" s="374"/>
      <c r="AA465" s="284"/>
      <c r="AB465" s="164"/>
      <c r="AC465" s="328"/>
      <c r="AD465" s="232"/>
      <c r="AE465" s="232"/>
      <c r="AF465" s="284">
        <f t="shared" si="235"/>
        <v>2000000</v>
      </c>
      <c r="AG465" s="164" t="b">
        <f t="shared" si="236"/>
        <v>1</v>
      </c>
      <c r="AH465" s="232"/>
      <c r="AI465" s="232"/>
      <c r="AK465" s="335"/>
      <c r="AL465" s="72"/>
      <c r="AM465" s="335"/>
      <c r="AN465" s="336"/>
      <c r="AO465" s="152"/>
    </row>
    <row r="466" spans="1:41" s="153" customFormat="1">
      <c r="A466" s="572"/>
      <c r="B466" s="333"/>
      <c r="C466" s="334"/>
      <c r="D466" s="334"/>
      <c r="E466" s="384" t="s">
        <v>59</v>
      </c>
      <c r="F466" s="79" t="s">
        <v>60</v>
      </c>
      <c r="G466" s="69">
        <v>4000000</v>
      </c>
      <c r="H466" s="69"/>
      <c r="I466" s="70">
        <f t="shared" si="234"/>
        <v>4000000</v>
      </c>
      <c r="J466" s="70"/>
      <c r="K466" s="70"/>
      <c r="L466" s="70"/>
      <c r="M466" s="70"/>
      <c r="N466" s="70"/>
      <c r="O466" s="70"/>
      <c r="P466" s="70"/>
      <c r="Q466" s="70"/>
      <c r="R466" s="70"/>
      <c r="S466" s="70"/>
      <c r="T466" s="70"/>
      <c r="U466" s="70"/>
      <c r="V466" s="70"/>
      <c r="W466" s="70"/>
      <c r="X466" s="70"/>
      <c r="Y466" s="71"/>
      <c r="Z466" s="374"/>
      <c r="AA466" s="284">
        <f>H466+I466+J466+K466+L466+M466+N466+O466+P466</f>
        <v>4000000</v>
      </c>
      <c r="AB466" s="164" t="b">
        <f>AA466=G466</f>
        <v>1</v>
      </c>
      <c r="AC466" s="328">
        <f>G466-AA466</f>
        <v>0</v>
      </c>
      <c r="AD466" s="232"/>
      <c r="AE466" s="232"/>
      <c r="AF466" s="284">
        <f t="shared" si="235"/>
        <v>4000000</v>
      </c>
      <c r="AG466" s="164" t="b">
        <f t="shared" si="236"/>
        <v>1</v>
      </c>
      <c r="AH466" s="232"/>
      <c r="AI466" s="232"/>
      <c r="AK466" s="335">
        <f>SUM(I466:M466)</f>
        <v>4000000</v>
      </c>
      <c r="AL466" s="72" t="b">
        <f>G466=AK466</f>
        <v>1</v>
      </c>
      <c r="AM466" s="335" t="e">
        <f>#REF!+#REF!+#REF!+#REF!+#REF!+#REF!</f>
        <v>#REF!</v>
      </c>
      <c r="AN466" s="336">
        <f>H466+I466+J466+K466+L466+M466</f>
        <v>4000000</v>
      </c>
      <c r="AO466" s="152" t="b">
        <f>G466=AN466</f>
        <v>1</v>
      </c>
    </row>
    <row r="467" spans="1:41" s="153" customFormat="1">
      <c r="A467" s="572"/>
      <c r="B467" s="333"/>
      <c r="C467" s="334"/>
      <c r="D467" s="334"/>
      <c r="E467" s="88" t="s">
        <v>125</v>
      </c>
      <c r="F467" s="71" t="s">
        <v>126</v>
      </c>
      <c r="G467" s="69">
        <v>5625000</v>
      </c>
      <c r="H467" s="69">
        <v>2000000</v>
      </c>
      <c r="I467" s="70">
        <f t="shared" si="234"/>
        <v>3625000</v>
      </c>
      <c r="J467" s="70"/>
      <c r="K467" s="70"/>
      <c r="L467" s="70"/>
      <c r="M467" s="70"/>
      <c r="N467" s="70"/>
      <c r="O467" s="70"/>
      <c r="P467" s="70"/>
      <c r="Q467" s="70"/>
      <c r="R467" s="70"/>
      <c r="S467" s="70"/>
      <c r="T467" s="70"/>
      <c r="U467" s="70"/>
      <c r="V467" s="70"/>
      <c r="W467" s="70"/>
      <c r="X467" s="70"/>
      <c r="Y467" s="71"/>
      <c r="Z467" s="374"/>
      <c r="AA467" s="284">
        <f>H467+I467+J467+K467+L467+M467+N467+O467+P467</f>
        <v>5625000</v>
      </c>
      <c r="AB467" s="164" t="b">
        <f>AA467=G467</f>
        <v>1</v>
      </c>
      <c r="AC467" s="328">
        <f>G467-AA467</f>
        <v>0</v>
      </c>
      <c r="AD467" s="232"/>
      <c r="AE467" s="232"/>
      <c r="AF467" s="284">
        <f t="shared" si="235"/>
        <v>5625000</v>
      </c>
      <c r="AG467" s="164" t="b">
        <f t="shared" si="236"/>
        <v>1</v>
      </c>
      <c r="AH467" s="232"/>
      <c r="AI467" s="232"/>
      <c r="AK467" s="335">
        <f>SUM(I467:M467)</f>
        <v>3625000</v>
      </c>
      <c r="AL467" s="72" t="b">
        <f>G467=AK467</f>
        <v>0</v>
      </c>
      <c r="AM467" s="335" t="e">
        <f>#REF!+#REF!+#REF!+#REF!+#REF!+#REF!</f>
        <v>#REF!</v>
      </c>
      <c r="AN467" s="336">
        <f>H467+I467+J467+K467+L467+M467</f>
        <v>5625000</v>
      </c>
      <c r="AO467" s="152" t="b">
        <f>G467=AN467</f>
        <v>1</v>
      </c>
    </row>
    <row r="468" spans="1:41" s="153" customFormat="1">
      <c r="A468" s="572"/>
      <c r="B468" s="333"/>
      <c r="C468" s="334"/>
      <c r="D468" s="334"/>
      <c r="E468" s="88" t="s">
        <v>61</v>
      </c>
      <c r="F468" s="71" t="s">
        <v>62</v>
      </c>
      <c r="G468" s="69">
        <v>7879200</v>
      </c>
      <c r="H468" s="69"/>
      <c r="I468" s="70">
        <f t="shared" si="234"/>
        <v>7879200</v>
      </c>
      <c r="J468" s="70"/>
      <c r="K468" s="70"/>
      <c r="L468" s="70"/>
      <c r="M468" s="70"/>
      <c r="N468" s="70"/>
      <c r="O468" s="70"/>
      <c r="P468" s="70"/>
      <c r="Q468" s="70"/>
      <c r="R468" s="70"/>
      <c r="S468" s="70"/>
      <c r="T468" s="70"/>
      <c r="U468" s="70"/>
      <c r="V468" s="70"/>
      <c r="W468" s="70"/>
      <c r="X468" s="70"/>
      <c r="Y468" s="71"/>
      <c r="Z468" s="374"/>
      <c r="AA468" s="284">
        <f>H468+I468+J468+K468+L468+M468+N468+O468+P468</f>
        <v>7879200</v>
      </c>
      <c r="AB468" s="164" t="b">
        <f>AA468=G468</f>
        <v>1</v>
      </c>
      <c r="AC468" s="328">
        <f>G468-AA468</f>
        <v>0</v>
      </c>
      <c r="AD468" s="232"/>
      <c r="AE468" s="232"/>
      <c r="AF468" s="284">
        <f t="shared" si="235"/>
        <v>7879200</v>
      </c>
      <c r="AG468" s="164" t="b">
        <f t="shared" si="236"/>
        <v>1</v>
      </c>
      <c r="AH468" s="232"/>
      <c r="AI468" s="232"/>
      <c r="AK468" s="335">
        <f>SUM(I468:M468)</f>
        <v>7879200</v>
      </c>
      <c r="AL468" s="72" t="b">
        <f>G468=AK468</f>
        <v>1</v>
      </c>
      <c r="AM468" s="335" t="e">
        <f>#REF!+#REF!+#REF!+#REF!+#REF!+#REF!</f>
        <v>#REF!</v>
      </c>
      <c r="AN468" s="336">
        <f>H468+I468+J468+K468+L468+M468</f>
        <v>7879200</v>
      </c>
      <c r="AO468" s="152" t="b">
        <f>G468=AN468</f>
        <v>1</v>
      </c>
    </row>
    <row r="469" spans="1:41" s="153" customFormat="1" ht="30">
      <c r="A469" s="572"/>
      <c r="B469" s="333"/>
      <c r="C469" s="334"/>
      <c r="D469" s="334"/>
      <c r="E469" s="88" t="s">
        <v>113</v>
      </c>
      <c r="F469" s="71" t="s">
        <v>114</v>
      </c>
      <c r="G469" s="69">
        <v>4400000</v>
      </c>
      <c r="H469" s="69">
        <v>2000000</v>
      </c>
      <c r="I469" s="70">
        <f t="shared" si="234"/>
        <v>2400000</v>
      </c>
      <c r="J469" s="70"/>
      <c r="K469" s="70"/>
      <c r="L469" s="70"/>
      <c r="M469" s="70"/>
      <c r="N469" s="70"/>
      <c r="O469" s="70"/>
      <c r="P469" s="70"/>
      <c r="Q469" s="70"/>
      <c r="R469" s="70"/>
      <c r="S469" s="70"/>
      <c r="T469" s="70"/>
      <c r="U469" s="70"/>
      <c r="V469" s="70"/>
      <c r="W469" s="70"/>
      <c r="X469" s="70"/>
      <c r="Y469" s="71"/>
      <c r="Z469" s="374"/>
      <c r="AA469" s="284"/>
      <c r="AB469" s="164"/>
      <c r="AC469" s="328"/>
      <c r="AD469" s="232"/>
      <c r="AE469" s="232"/>
      <c r="AF469" s="284">
        <f t="shared" si="235"/>
        <v>4400000</v>
      </c>
      <c r="AG469" s="164" t="b">
        <f t="shared" si="236"/>
        <v>1</v>
      </c>
      <c r="AH469" s="232"/>
      <c r="AI469" s="232"/>
      <c r="AK469" s="335"/>
      <c r="AL469" s="72"/>
      <c r="AM469" s="335"/>
      <c r="AN469" s="336"/>
      <c r="AO469" s="152"/>
    </row>
    <row r="470" spans="1:41" s="153" customFormat="1">
      <c r="A470" s="572"/>
      <c r="B470" s="333"/>
      <c r="C470" s="334"/>
      <c r="D470" s="334"/>
      <c r="E470" s="88" t="s">
        <v>20</v>
      </c>
      <c r="F470" s="71" t="s">
        <v>21</v>
      </c>
      <c r="G470" s="69">
        <v>4629200</v>
      </c>
      <c r="H470" s="69">
        <v>2000000</v>
      </c>
      <c r="I470" s="70">
        <f>G470-H470</f>
        <v>2629200</v>
      </c>
      <c r="J470" s="70"/>
      <c r="K470" s="70"/>
      <c r="L470" s="70"/>
      <c r="M470" s="70"/>
      <c r="N470" s="70"/>
      <c r="O470" s="70"/>
      <c r="P470" s="70"/>
      <c r="Q470" s="70"/>
      <c r="R470" s="70"/>
      <c r="S470" s="70"/>
      <c r="T470" s="70"/>
      <c r="U470" s="70"/>
      <c r="V470" s="70"/>
      <c r="W470" s="70"/>
      <c r="X470" s="70"/>
      <c r="Y470" s="71"/>
      <c r="Z470" s="374"/>
      <c r="AA470" s="284">
        <f>H470+I470+J470+K470+L470+M470+N470+O470+P470</f>
        <v>4629200</v>
      </c>
      <c r="AB470" s="164" t="b">
        <f>AA470=G470</f>
        <v>1</v>
      </c>
      <c r="AC470" s="328">
        <f>G470-AA470</f>
        <v>0</v>
      </c>
      <c r="AD470" s="232"/>
      <c r="AE470" s="232"/>
      <c r="AF470" s="284">
        <f t="shared" si="235"/>
        <v>4629200</v>
      </c>
      <c r="AG470" s="164" t="b">
        <f t="shared" si="236"/>
        <v>1</v>
      </c>
      <c r="AH470" s="232"/>
      <c r="AI470" s="232"/>
      <c r="AK470" s="335">
        <f>SUM(I470:M470)</f>
        <v>2629200</v>
      </c>
      <c r="AL470" s="72" t="b">
        <f>G470=AK470</f>
        <v>0</v>
      </c>
      <c r="AM470" s="335" t="e">
        <f>#REF!+#REF!+#REF!+#REF!+#REF!+#REF!</f>
        <v>#REF!</v>
      </c>
      <c r="AN470" s="336">
        <f>H470+I470+J470+K470+L470+M470</f>
        <v>4629200</v>
      </c>
      <c r="AO470" s="152" t="b">
        <f>G470=AN470</f>
        <v>1</v>
      </c>
    </row>
    <row r="471" spans="1:41">
      <c r="A471" s="28"/>
      <c r="B471" s="11"/>
      <c r="C471" s="12"/>
      <c r="D471" s="12"/>
      <c r="E471" s="13"/>
      <c r="F471" s="81"/>
      <c r="G471" s="87"/>
      <c r="H471" s="87"/>
      <c r="I471" s="102"/>
      <c r="J471" s="102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10"/>
      <c r="Z471" s="372"/>
      <c r="AA471" s="284">
        <f>H471+I471+J471+K471+L471+M471+N471+O471+P471</f>
        <v>0</v>
      </c>
      <c r="AB471" s="164" t="b">
        <f>AA471=G471</f>
        <v>1</v>
      </c>
      <c r="AC471" s="328">
        <f>G471-AA471</f>
        <v>0</v>
      </c>
      <c r="AD471" s="164"/>
      <c r="AE471" s="164"/>
      <c r="AF471" s="284">
        <f t="shared" si="235"/>
        <v>0</v>
      </c>
      <c r="AG471" s="164" t="b">
        <f t="shared" si="236"/>
        <v>1</v>
      </c>
      <c r="AH471" s="164"/>
      <c r="AI471" s="164"/>
      <c r="AK471" s="41">
        <f>SUM(I471:M471)</f>
        <v>0</v>
      </c>
      <c r="AL471" s="42" t="b">
        <f>G471=AK471</f>
        <v>1</v>
      </c>
      <c r="AM471" s="96" t="e">
        <f>#REF!+#REF!+#REF!+#REF!+#REF!+#REF!</f>
        <v>#REF!</v>
      </c>
      <c r="AN471" s="118">
        <f>H471+I471+J471+K471+L471+M471</f>
        <v>0</v>
      </c>
      <c r="AO471" s="152" t="b">
        <f>G471=AN471</f>
        <v>1</v>
      </c>
    </row>
    <row r="472" spans="1:41">
      <c r="A472" s="247"/>
      <c r="B472" s="248"/>
      <c r="C472" s="249"/>
      <c r="D472" s="249"/>
      <c r="E472" s="250"/>
      <c r="F472" s="251"/>
      <c r="G472" s="480"/>
      <c r="H472" s="480"/>
      <c r="I472" s="414"/>
      <c r="J472" s="414"/>
      <c r="K472" s="252"/>
      <c r="L472" s="252"/>
      <c r="M472" s="252"/>
      <c r="N472" s="252"/>
      <c r="O472" s="252"/>
      <c r="P472" s="252"/>
      <c r="Q472" s="252"/>
      <c r="R472" s="252"/>
      <c r="S472" s="252"/>
      <c r="T472" s="252"/>
      <c r="U472" s="252"/>
      <c r="V472" s="252"/>
      <c r="W472" s="252"/>
      <c r="X472" s="252"/>
      <c r="Y472" s="253"/>
      <c r="Z472" s="372"/>
      <c r="AA472" s="284">
        <f>H472+I472+J472+K472+L472+M472+N472+O472+P472</f>
        <v>0</v>
      </c>
      <c r="AB472" s="164" t="b">
        <f>AA472=G472</f>
        <v>1</v>
      </c>
      <c r="AC472" s="328">
        <f>G472-AA472</f>
        <v>0</v>
      </c>
      <c r="AD472" s="164"/>
      <c r="AE472" s="164"/>
      <c r="AF472" s="284">
        <f t="shared" si="235"/>
        <v>0</v>
      </c>
      <c r="AG472" s="164" t="b">
        <f t="shared" si="236"/>
        <v>1</v>
      </c>
      <c r="AH472" s="164"/>
      <c r="AI472" s="164"/>
      <c r="AK472" s="41"/>
      <c r="AL472" s="42"/>
      <c r="AM472" s="96" t="e">
        <f>#REF!+#REF!+#REF!+#REF!+#REF!+#REF!</f>
        <v>#REF!</v>
      </c>
      <c r="AN472" s="118">
        <f>H472+I472+J472+K472+L472+M472</f>
        <v>0</v>
      </c>
      <c r="AO472" s="152" t="b">
        <f>G472=AN472</f>
        <v>1</v>
      </c>
    </row>
    <row r="473" spans="1:41" s="40" customFormat="1">
      <c r="A473" s="231"/>
      <c r="B473" s="44"/>
      <c r="C473" s="44"/>
      <c r="D473" s="44"/>
      <c r="E473" s="44"/>
      <c r="F473" s="232"/>
      <c r="G473" s="233"/>
      <c r="H473" s="233"/>
      <c r="I473" s="234"/>
      <c r="J473" s="234"/>
      <c r="K473" s="235"/>
      <c r="L473" s="235"/>
      <c r="M473" s="235"/>
      <c r="N473" s="235"/>
      <c r="O473" s="235"/>
      <c r="P473" s="235"/>
      <c r="Q473" s="235"/>
      <c r="R473" s="235"/>
      <c r="S473" s="235"/>
      <c r="T473" s="235"/>
      <c r="U473" s="235"/>
      <c r="V473" s="235"/>
      <c r="W473" s="235"/>
      <c r="X473" s="235"/>
      <c r="Y473" s="44"/>
      <c r="Z473" s="374"/>
      <c r="AA473" s="284"/>
      <c r="AB473" s="164"/>
      <c r="AC473" s="232"/>
      <c r="AD473" s="232"/>
      <c r="AE473" s="232"/>
      <c r="AF473" s="284">
        <f t="shared" si="235"/>
        <v>0</v>
      </c>
      <c r="AG473" s="164" t="b">
        <f t="shared" si="236"/>
        <v>1</v>
      </c>
      <c r="AH473" s="232"/>
      <c r="AI473" s="232"/>
      <c r="AJ473" s="153"/>
      <c r="AK473" s="41"/>
      <c r="AL473" s="42"/>
      <c r="AM473" s="96"/>
      <c r="AN473" s="118"/>
      <c r="AO473" s="152"/>
    </row>
    <row r="474" spans="1:41" s="40" customFormat="1">
      <c r="A474" s="231"/>
      <c r="B474" s="44"/>
      <c r="C474" s="44"/>
      <c r="D474" s="44"/>
      <c r="E474" s="44"/>
      <c r="F474" s="232"/>
      <c r="G474" s="233"/>
      <c r="H474" s="233"/>
      <c r="I474" s="234"/>
      <c r="J474" s="234"/>
      <c r="K474" s="235"/>
      <c r="L474" s="235"/>
      <c r="M474" s="235"/>
      <c r="N474" s="235"/>
      <c r="O474" s="235"/>
      <c r="P474" s="235"/>
      <c r="Q474" s="235"/>
      <c r="R474" s="235"/>
      <c r="S474" s="235"/>
      <c r="T474" s="235"/>
      <c r="U474" s="235"/>
      <c r="V474" s="235"/>
      <c r="W474" s="235"/>
      <c r="X474" s="235"/>
      <c r="Y474" s="44"/>
      <c r="Z474" s="374"/>
      <c r="AA474" s="284"/>
      <c r="AB474" s="164"/>
      <c r="AC474" s="232"/>
      <c r="AD474" s="232"/>
      <c r="AE474" s="232"/>
      <c r="AF474" s="284">
        <f t="shared" si="235"/>
        <v>0</v>
      </c>
      <c r="AG474" s="164" t="b">
        <f t="shared" si="236"/>
        <v>1</v>
      </c>
      <c r="AH474" s="232"/>
      <c r="AI474" s="232"/>
      <c r="AJ474" s="153"/>
      <c r="AK474" s="41"/>
      <c r="AL474" s="42"/>
      <c r="AM474" s="96"/>
      <c r="AN474" s="118"/>
      <c r="AO474" s="152"/>
    </row>
    <row r="475" spans="1:41" s="40" customFormat="1">
      <c r="A475" s="231"/>
      <c r="B475" s="44"/>
      <c r="C475" s="44"/>
      <c r="D475" s="44"/>
      <c r="E475" s="44"/>
      <c r="F475" s="232"/>
      <c r="G475" s="233"/>
      <c r="H475" s="233"/>
      <c r="I475" s="234"/>
      <c r="J475" s="234"/>
      <c r="K475" s="235"/>
      <c r="L475" s="235"/>
      <c r="M475" s="235"/>
      <c r="N475" s="235"/>
      <c r="O475" s="235"/>
      <c r="P475" s="235"/>
      <c r="Q475" s="235"/>
      <c r="R475" s="235"/>
      <c r="S475" s="235"/>
      <c r="T475" s="235"/>
      <c r="U475" s="235"/>
      <c r="V475" s="235"/>
      <c r="W475" s="235"/>
      <c r="X475" s="235"/>
      <c r="Y475" s="44"/>
      <c r="Z475" s="374"/>
      <c r="AA475" s="284"/>
      <c r="AB475" s="164"/>
      <c r="AC475" s="232"/>
      <c r="AD475" s="232"/>
      <c r="AE475" s="232"/>
      <c r="AF475" s="284">
        <f t="shared" si="235"/>
        <v>0</v>
      </c>
      <c r="AG475" s="164" t="b">
        <f t="shared" si="236"/>
        <v>1</v>
      </c>
      <c r="AH475" s="232"/>
      <c r="AI475" s="232"/>
      <c r="AJ475" s="153"/>
      <c r="AK475" s="41"/>
      <c r="AL475" s="42"/>
      <c r="AM475" s="96"/>
      <c r="AN475" s="118"/>
      <c r="AO475" s="152"/>
    </row>
    <row r="476" spans="1:41" s="3" customFormat="1">
      <c r="A476" s="632" t="s">
        <v>0</v>
      </c>
      <c r="B476" s="632" t="s">
        <v>1</v>
      </c>
      <c r="C476" s="632"/>
      <c r="D476" s="632"/>
      <c r="E476" s="632"/>
      <c r="F476" s="632" t="s">
        <v>3</v>
      </c>
      <c r="G476" s="632" t="s">
        <v>4</v>
      </c>
      <c r="H476" s="637" t="s">
        <v>387</v>
      </c>
      <c r="I476" s="638"/>
      <c r="J476" s="638"/>
      <c r="K476" s="638"/>
      <c r="L476" s="638"/>
      <c r="M476" s="638"/>
      <c r="N476" s="638"/>
      <c r="O476" s="638"/>
      <c r="P476" s="638"/>
      <c r="Q476" s="609"/>
      <c r="R476" s="609"/>
      <c r="S476" s="609"/>
      <c r="T476" s="609"/>
      <c r="U476" s="609"/>
      <c r="V476" s="609"/>
      <c r="W476" s="609"/>
      <c r="X476" s="609"/>
      <c r="Y476" s="632" t="s">
        <v>11</v>
      </c>
      <c r="Z476" s="375"/>
      <c r="AA476" s="284"/>
      <c r="AB476" s="164"/>
      <c r="AC476" s="328" t="e">
        <f t="shared" ref="AC476:AC491" si="237">G476-AA476</f>
        <v>#VALUE!</v>
      </c>
      <c r="AD476" s="311"/>
      <c r="AE476" s="311"/>
      <c r="AF476" s="284" t="e">
        <f t="shared" si="235"/>
        <v>#VALUE!</v>
      </c>
      <c r="AG476" s="164" t="e">
        <f t="shared" si="236"/>
        <v>#VALUE!</v>
      </c>
      <c r="AH476" s="311"/>
      <c r="AI476" s="311"/>
      <c r="AJ476" s="152"/>
      <c r="AM476" s="96" t="e">
        <f>#REF!+#REF!+#REF!+#REF!+#REF!+#REF!</f>
        <v>#REF!</v>
      </c>
      <c r="AN476" s="118" t="e">
        <f>H476+I476+J476+K476+L476+M476</f>
        <v>#VALUE!</v>
      </c>
      <c r="AO476" s="152" t="e">
        <f t="shared" ref="AO476:AO491" si="238">G476=AN476</f>
        <v>#VALUE!</v>
      </c>
    </row>
    <row r="477" spans="1:41" s="3" customFormat="1">
      <c r="A477" s="633"/>
      <c r="B477" s="633"/>
      <c r="C477" s="633"/>
      <c r="D477" s="633"/>
      <c r="E477" s="633"/>
      <c r="F477" s="633"/>
      <c r="G477" s="633"/>
      <c r="H477" s="563" t="s">
        <v>5</v>
      </c>
      <c r="I477" s="563" t="s">
        <v>240</v>
      </c>
      <c r="J477" s="563" t="s">
        <v>6</v>
      </c>
      <c r="K477" s="563" t="s">
        <v>273</v>
      </c>
      <c r="L477" s="563" t="s">
        <v>9</v>
      </c>
      <c r="M477" s="564" t="s">
        <v>374</v>
      </c>
      <c r="N477" s="563" t="s">
        <v>272</v>
      </c>
      <c r="O477" s="564" t="s">
        <v>375</v>
      </c>
      <c r="P477" s="564" t="s">
        <v>376</v>
      </c>
      <c r="Q477" s="563"/>
      <c r="R477" s="563"/>
      <c r="S477" s="563"/>
      <c r="T477" s="563"/>
      <c r="U477" s="563"/>
      <c r="V477" s="563"/>
      <c r="W477" s="563"/>
      <c r="X477" s="563"/>
      <c r="Y477" s="633"/>
      <c r="Z477" s="375"/>
      <c r="AA477" s="284"/>
      <c r="AB477" s="164"/>
      <c r="AC477" s="328">
        <f t="shared" si="237"/>
        <v>0</v>
      </c>
      <c r="AD477" s="311"/>
      <c r="AE477" s="311"/>
      <c r="AF477" s="284" t="e">
        <f t="shared" si="235"/>
        <v>#VALUE!</v>
      </c>
      <c r="AG477" s="164" t="e">
        <f t="shared" si="236"/>
        <v>#VALUE!</v>
      </c>
      <c r="AH477" s="311"/>
      <c r="AI477" s="311"/>
      <c r="AJ477" s="152"/>
      <c r="AM477" s="96" t="e">
        <f>#REF!+#REF!+#REF!+#REF!+#REF!+M477</f>
        <v>#REF!</v>
      </c>
      <c r="AN477" s="118" t="e">
        <f>H477+I477+J477+K477+L477+#REF!</f>
        <v>#VALUE!</v>
      </c>
      <c r="AO477" s="152" t="e">
        <f t="shared" si="238"/>
        <v>#VALUE!</v>
      </c>
    </row>
    <row r="478" spans="1:41">
      <c r="A478" s="142"/>
      <c r="B478" s="143"/>
      <c r="C478" s="144"/>
      <c r="D478" s="144"/>
      <c r="E478" s="145"/>
      <c r="F478" s="146"/>
      <c r="G478" s="146"/>
      <c r="H478" s="562" t="s">
        <v>237</v>
      </c>
      <c r="I478" s="562" t="s">
        <v>237</v>
      </c>
      <c r="J478" s="562" t="s">
        <v>237</v>
      </c>
      <c r="K478" s="562" t="s">
        <v>237</v>
      </c>
      <c r="L478" s="562" t="s">
        <v>237</v>
      </c>
      <c r="M478" s="562" t="s">
        <v>237</v>
      </c>
      <c r="N478" s="562" t="s">
        <v>237</v>
      </c>
      <c r="O478" s="562" t="s">
        <v>237</v>
      </c>
      <c r="P478" s="562" t="s">
        <v>237</v>
      </c>
      <c r="Q478" s="562"/>
      <c r="R478" s="562"/>
      <c r="S478" s="562"/>
      <c r="T478" s="562"/>
      <c r="U478" s="562"/>
      <c r="V478" s="562"/>
      <c r="W478" s="562"/>
      <c r="X478" s="562"/>
      <c r="Y478" s="146"/>
      <c r="Z478" s="376"/>
      <c r="AA478" s="284"/>
      <c r="AB478" s="164"/>
      <c r="AC478" s="328">
        <f t="shared" si="237"/>
        <v>0</v>
      </c>
      <c r="AD478" s="278"/>
      <c r="AE478" s="278"/>
      <c r="AF478" s="284" t="e">
        <f t="shared" si="235"/>
        <v>#VALUE!</v>
      </c>
      <c r="AG478" s="164" t="e">
        <f t="shared" si="236"/>
        <v>#VALUE!</v>
      </c>
      <c r="AH478" s="278"/>
      <c r="AI478" s="278"/>
      <c r="AM478" s="96" t="e">
        <f>#REF!+#REF!+#REF!+#REF!+#REF!+#REF!</f>
        <v>#REF!</v>
      </c>
      <c r="AN478" s="118" t="e">
        <f t="shared" ref="AN478:AN491" si="239">H478+I478+J478+K478+L478+M478</f>
        <v>#VALUE!</v>
      </c>
      <c r="AO478" s="152" t="e">
        <f t="shared" si="238"/>
        <v>#VALUE!</v>
      </c>
    </row>
    <row r="479" spans="1:41">
      <c r="A479" s="147"/>
      <c r="B479" s="148"/>
      <c r="C479" s="149"/>
      <c r="D479" s="149"/>
      <c r="E479" s="150"/>
      <c r="F479" s="151"/>
      <c r="G479" s="151"/>
      <c r="H479" s="151"/>
      <c r="I479" s="151"/>
      <c r="J479" s="151"/>
      <c r="K479" s="151"/>
      <c r="L479" s="151"/>
      <c r="M479" s="151"/>
      <c r="N479" s="151"/>
      <c r="O479" s="151"/>
      <c r="P479" s="151"/>
      <c r="Q479" s="151"/>
      <c r="R479" s="151"/>
      <c r="S479" s="151"/>
      <c r="T479" s="151"/>
      <c r="U479" s="151"/>
      <c r="V479" s="151"/>
      <c r="W479" s="151"/>
      <c r="X479" s="151"/>
      <c r="Y479" s="151"/>
      <c r="Z479" s="376"/>
      <c r="AA479" s="284">
        <f t="shared" ref="AA479:AA491" si="240">H479+I479+J479+K479+L479+M479+N479+O479+P479</f>
        <v>0</v>
      </c>
      <c r="AB479" s="164" t="b">
        <f t="shared" ref="AB479:AB491" si="241">AA479=G479</f>
        <v>1</v>
      </c>
      <c r="AC479" s="328">
        <f t="shared" si="237"/>
        <v>0</v>
      </c>
      <c r="AD479" s="278"/>
      <c r="AE479" s="278"/>
      <c r="AF479" s="284">
        <f t="shared" si="235"/>
        <v>0</v>
      </c>
      <c r="AG479" s="164" t="b">
        <f t="shared" si="236"/>
        <v>1</v>
      </c>
      <c r="AH479" s="278"/>
      <c r="AI479" s="278"/>
      <c r="AL479" s="42" t="b">
        <f t="shared" ref="AL479:AL491" si="242">G479=AK479</f>
        <v>1</v>
      </c>
      <c r="AM479" s="96" t="e">
        <f>#REF!+#REF!+#REF!+#REF!+#REF!+#REF!</f>
        <v>#REF!</v>
      </c>
      <c r="AN479" s="118">
        <f t="shared" si="239"/>
        <v>0</v>
      </c>
      <c r="AO479" s="152" t="b">
        <f t="shared" si="238"/>
        <v>1</v>
      </c>
    </row>
    <row r="480" spans="1:41" s="16" customFormat="1">
      <c r="A480" s="26">
        <v>9</v>
      </c>
      <c r="B480" s="653" t="s">
        <v>201</v>
      </c>
      <c r="C480" s="654"/>
      <c r="D480" s="654"/>
      <c r="E480" s="655"/>
      <c r="F480" s="56">
        <v>18</v>
      </c>
      <c r="G480" s="17">
        <f>G481</f>
        <v>68869500</v>
      </c>
      <c r="H480" s="17">
        <f t="shared" ref="H480:P480" si="243">H481</f>
        <v>16270000</v>
      </c>
      <c r="I480" s="17">
        <f t="shared" si="243"/>
        <v>52599500</v>
      </c>
      <c r="J480" s="17">
        <f t="shared" si="243"/>
        <v>0</v>
      </c>
      <c r="K480" s="17">
        <f t="shared" si="243"/>
        <v>0</v>
      </c>
      <c r="L480" s="17">
        <f t="shared" si="243"/>
        <v>0</v>
      </c>
      <c r="M480" s="17">
        <f t="shared" si="243"/>
        <v>0</v>
      </c>
      <c r="N480" s="17">
        <f t="shared" si="243"/>
        <v>0</v>
      </c>
      <c r="O480" s="17">
        <f t="shared" si="243"/>
        <v>0</v>
      </c>
      <c r="P480" s="17">
        <f t="shared" si="243"/>
        <v>0</v>
      </c>
      <c r="Q480" s="17"/>
      <c r="R480" s="17"/>
      <c r="S480" s="17"/>
      <c r="T480" s="17"/>
      <c r="U480" s="17"/>
      <c r="V480" s="17"/>
      <c r="W480" s="17"/>
      <c r="X480" s="17"/>
      <c r="Y480" s="15"/>
      <c r="Z480" s="373"/>
      <c r="AA480" s="284">
        <f t="shared" si="240"/>
        <v>68869500</v>
      </c>
      <c r="AB480" s="164" t="b">
        <f t="shared" si="241"/>
        <v>1</v>
      </c>
      <c r="AC480" s="328">
        <f t="shared" si="237"/>
        <v>0</v>
      </c>
      <c r="AD480" s="221"/>
      <c r="AE480" s="221"/>
      <c r="AF480" s="284">
        <f t="shared" si="235"/>
        <v>68869500</v>
      </c>
      <c r="AG480" s="164" t="b">
        <f t="shared" si="236"/>
        <v>1</v>
      </c>
      <c r="AH480" s="221"/>
      <c r="AI480" s="221"/>
      <c r="AJ480" s="25"/>
      <c r="AK480" s="96">
        <f t="shared" ref="AK480:AK491" si="244">SUM(I480:M480)</f>
        <v>52599500</v>
      </c>
      <c r="AL480" s="97" t="b">
        <f t="shared" si="242"/>
        <v>0</v>
      </c>
      <c r="AM480" s="96" t="e">
        <f>#REF!+#REF!+#REF!+#REF!+#REF!+#REF!</f>
        <v>#REF!</v>
      </c>
      <c r="AN480" s="118">
        <f t="shared" si="239"/>
        <v>68869500</v>
      </c>
      <c r="AO480" s="152" t="b">
        <f t="shared" si="238"/>
        <v>1</v>
      </c>
    </row>
    <row r="481" spans="1:41" s="122" customFormat="1">
      <c r="A481" s="132"/>
      <c r="B481" s="127" t="s">
        <v>22</v>
      </c>
      <c r="C481" s="630" t="s">
        <v>202</v>
      </c>
      <c r="D481" s="651"/>
      <c r="E481" s="652"/>
      <c r="F481" s="125">
        <v>18001</v>
      </c>
      <c r="G481" s="533">
        <f>G482+G484</f>
        <v>68869500</v>
      </c>
      <c r="H481" s="533">
        <f t="shared" ref="H481:P481" si="245">H482+H484</f>
        <v>16270000</v>
      </c>
      <c r="I481" s="533">
        <f t="shared" si="245"/>
        <v>52599500</v>
      </c>
      <c r="J481" s="533">
        <f t="shared" si="245"/>
        <v>0</v>
      </c>
      <c r="K481" s="533">
        <f t="shared" si="245"/>
        <v>0</v>
      </c>
      <c r="L481" s="533">
        <f t="shared" si="245"/>
        <v>0</v>
      </c>
      <c r="M481" s="533">
        <f t="shared" si="245"/>
        <v>0</v>
      </c>
      <c r="N481" s="533">
        <f t="shared" si="245"/>
        <v>0</v>
      </c>
      <c r="O481" s="533">
        <f t="shared" si="245"/>
        <v>0</v>
      </c>
      <c r="P481" s="533">
        <f t="shared" si="245"/>
        <v>0</v>
      </c>
      <c r="Q481" s="533"/>
      <c r="R481" s="533"/>
      <c r="S481" s="533"/>
      <c r="T481" s="533"/>
      <c r="U481" s="533"/>
      <c r="V481" s="533"/>
      <c r="W481" s="533"/>
      <c r="X481" s="533"/>
      <c r="Y481" s="93"/>
      <c r="Z481" s="372"/>
      <c r="AA481" s="284">
        <f t="shared" si="240"/>
        <v>68869500</v>
      </c>
      <c r="AB481" s="164" t="b">
        <f t="shared" si="241"/>
        <v>1</v>
      </c>
      <c r="AC481" s="328">
        <f t="shared" si="237"/>
        <v>0</v>
      </c>
      <c r="AD481" s="164"/>
      <c r="AE481" s="164"/>
      <c r="AF481" s="284">
        <f t="shared" si="235"/>
        <v>68869500</v>
      </c>
      <c r="AG481" s="164" t="b">
        <f t="shared" si="236"/>
        <v>1</v>
      </c>
      <c r="AH481" s="164"/>
      <c r="AI481" s="164"/>
      <c r="AJ481" s="80"/>
      <c r="AK481" s="111">
        <f t="shared" si="244"/>
        <v>52599500</v>
      </c>
      <c r="AL481" s="112" t="b">
        <f t="shared" si="242"/>
        <v>0</v>
      </c>
      <c r="AM481" s="96" t="e">
        <f>#REF!+#REF!+#REF!+#REF!+#REF!+#REF!</f>
        <v>#REF!</v>
      </c>
      <c r="AN481" s="118">
        <f t="shared" si="239"/>
        <v>68869500</v>
      </c>
      <c r="AO481" s="152" t="b">
        <f t="shared" si="238"/>
        <v>1</v>
      </c>
    </row>
    <row r="482" spans="1:41" s="80" customFormat="1">
      <c r="A482" s="337"/>
      <c r="B482" s="338"/>
      <c r="C482" s="339"/>
      <c r="D482" s="656" t="s">
        <v>14</v>
      </c>
      <c r="E482" s="657"/>
      <c r="F482" s="51" t="s">
        <v>131</v>
      </c>
      <c r="G482" s="87">
        <f>G483</f>
        <v>5400000</v>
      </c>
      <c r="H482" s="87">
        <f t="shared" ref="H482:Y482" si="246">H483</f>
        <v>0</v>
      </c>
      <c r="I482" s="87">
        <f t="shared" si="246"/>
        <v>5400000</v>
      </c>
      <c r="J482" s="87">
        <f t="shared" si="246"/>
        <v>0</v>
      </c>
      <c r="K482" s="87">
        <f t="shared" si="246"/>
        <v>0</v>
      </c>
      <c r="L482" s="87">
        <f t="shared" si="246"/>
        <v>0</v>
      </c>
      <c r="M482" s="87">
        <f t="shared" si="246"/>
        <v>0</v>
      </c>
      <c r="N482" s="87">
        <f t="shared" si="246"/>
        <v>0</v>
      </c>
      <c r="O482" s="87">
        <f t="shared" si="246"/>
        <v>0</v>
      </c>
      <c r="P482" s="87">
        <f t="shared" si="246"/>
        <v>0</v>
      </c>
      <c r="Q482" s="87"/>
      <c r="R482" s="87"/>
      <c r="S482" s="87"/>
      <c r="T482" s="87"/>
      <c r="U482" s="87"/>
      <c r="V482" s="87"/>
      <c r="W482" s="87"/>
      <c r="X482" s="87"/>
      <c r="Y482" s="87">
        <f t="shared" si="246"/>
        <v>0</v>
      </c>
      <c r="Z482" s="372"/>
      <c r="AA482" s="284">
        <f t="shared" si="240"/>
        <v>5400000</v>
      </c>
      <c r="AB482" s="164" t="b">
        <f t="shared" si="241"/>
        <v>1</v>
      </c>
      <c r="AC482" s="328">
        <f t="shared" si="237"/>
        <v>0</v>
      </c>
      <c r="AD482" s="164"/>
      <c r="AE482" s="164"/>
      <c r="AF482" s="284">
        <f t="shared" si="235"/>
        <v>5400000</v>
      </c>
      <c r="AG482" s="164" t="b">
        <f t="shared" si="236"/>
        <v>1</v>
      </c>
      <c r="AH482" s="164"/>
      <c r="AI482" s="164"/>
      <c r="AK482" s="335">
        <f t="shared" si="244"/>
        <v>5400000</v>
      </c>
      <c r="AL482" s="72" t="b">
        <f t="shared" si="242"/>
        <v>1</v>
      </c>
      <c r="AM482" s="335" t="e">
        <f>#REF!+#REF!+#REF!+#REF!+#REF!+#REF!</f>
        <v>#REF!</v>
      </c>
      <c r="AN482" s="336">
        <f t="shared" si="239"/>
        <v>5400000</v>
      </c>
      <c r="AO482" s="152" t="b">
        <f t="shared" si="238"/>
        <v>1</v>
      </c>
    </row>
    <row r="483" spans="1:41" s="80" customFormat="1">
      <c r="A483" s="337"/>
      <c r="B483" s="338"/>
      <c r="C483" s="339"/>
      <c r="D483" s="363"/>
      <c r="E483" s="88" t="s">
        <v>166</v>
      </c>
      <c r="F483" s="71" t="s">
        <v>167</v>
      </c>
      <c r="G483" s="87">
        <v>5400000</v>
      </c>
      <c r="H483" s="87"/>
      <c r="I483" s="102">
        <f>G483</f>
        <v>5400000</v>
      </c>
      <c r="J483" s="102"/>
      <c r="K483" s="102"/>
      <c r="L483" s="102"/>
      <c r="M483" s="102"/>
      <c r="N483" s="102"/>
      <c r="O483" s="102"/>
      <c r="P483" s="102"/>
      <c r="Q483" s="102"/>
      <c r="R483" s="102"/>
      <c r="S483" s="102"/>
      <c r="T483" s="102"/>
      <c r="U483" s="102"/>
      <c r="V483" s="102"/>
      <c r="W483" s="102"/>
      <c r="X483" s="102"/>
      <c r="Y483" s="81"/>
      <c r="Z483" s="372"/>
      <c r="AA483" s="284">
        <f t="shared" si="240"/>
        <v>5400000</v>
      </c>
      <c r="AB483" s="164" t="b">
        <f t="shared" si="241"/>
        <v>1</v>
      </c>
      <c r="AC483" s="328">
        <f t="shared" si="237"/>
        <v>0</v>
      </c>
      <c r="AD483" s="164"/>
      <c r="AE483" s="164"/>
      <c r="AF483" s="284">
        <f t="shared" si="235"/>
        <v>5400000</v>
      </c>
      <c r="AG483" s="164" t="b">
        <f t="shared" si="236"/>
        <v>1</v>
      </c>
      <c r="AH483" s="164"/>
      <c r="AI483" s="164"/>
      <c r="AK483" s="335">
        <f t="shared" si="244"/>
        <v>5400000</v>
      </c>
      <c r="AL483" s="72" t="b">
        <f t="shared" si="242"/>
        <v>1</v>
      </c>
      <c r="AM483" s="335" t="e">
        <f>#REF!+#REF!+#REF!+#REF!+#REF!+#REF!</f>
        <v>#REF!</v>
      </c>
      <c r="AN483" s="336">
        <f t="shared" si="239"/>
        <v>5400000</v>
      </c>
      <c r="AO483" s="152" t="b">
        <f t="shared" si="238"/>
        <v>1</v>
      </c>
    </row>
    <row r="484" spans="1:41" s="80" customFormat="1">
      <c r="A484" s="337"/>
      <c r="B484" s="338"/>
      <c r="C484" s="339"/>
      <c r="D484" s="656" t="s">
        <v>15</v>
      </c>
      <c r="E484" s="657"/>
      <c r="F484" s="51" t="s">
        <v>130</v>
      </c>
      <c r="G484" s="87">
        <f>SUM(G485:G491)</f>
        <v>63469500</v>
      </c>
      <c r="H484" s="87">
        <f t="shared" ref="H484:Y484" si="247">SUM(H485:H491)</f>
        <v>16270000</v>
      </c>
      <c r="I484" s="87">
        <f t="shared" si="247"/>
        <v>47199500</v>
      </c>
      <c r="J484" s="87">
        <f t="shared" si="247"/>
        <v>0</v>
      </c>
      <c r="K484" s="87">
        <f t="shared" si="247"/>
        <v>0</v>
      </c>
      <c r="L484" s="87">
        <f t="shared" si="247"/>
        <v>0</v>
      </c>
      <c r="M484" s="87">
        <f t="shared" si="247"/>
        <v>0</v>
      </c>
      <c r="N484" s="87">
        <f t="shared" si="247"/>
        <v>0</v>
      </c>
      <c r="O484" s="87">
        <f t="shared" si="247"/>
        <v>0</v>
      </c>
      <c r="P484" s="87">
        <f t="shared" si="247"/>
        <v>0</v>
      </c>
      <c r="Q484" s="87"/>
      <c r="R484" s="87"/>
      <c r="S484" s="87"/>
      <c r="T484" s="87"/>
      <c r="U484" s="87"/>
      <c r="V484" s="87"/>
      <c r="W484" s="87"/>
      <c r="X484" s="87"/>
      <c r="Y484" s="87">
        <f t="shared" si="247"/>
        <v>0</v>
      </c>
      <c r="Z484" s="372"/>
      <c r="AA484" s="284">
        <f t="shared" si="240"/>
        <v>63469500</v>
      </c>
      <c r="AB484" s="164" t="b">
        <f t="shared" si="241"/>
        <v>1</v>
      </c>
      <c r="AC484" s="328">
        <f t="shared" si="237"/>
        <v>0</v>
      </c>
      <c r="AD484" s="164"/>
      <c r="AE484" s="164"/>
      <c r="AF484" s="284">
        <f t="shared" si="235"/>
        <v>63469500</v>
      </c>
      <c r="AG484" s="164" t="b">
        <f t="shared" si="236"/>
        <v>1</v>
      </c>
      <c r="AH484" s="164"/>
      <c r="AI484" s="164"/>
      <c r="AK484" s="335">
        <f t="shared" si="244"/>
        <v>47199500</v>
      </c>
      <c r="AL484" s="72" t="b">
        <f t="shared" si="242"/>
        <v>0</v>
      </c>
      <c r="AM484" s="335" t="e">
        <f>#REF!+#REF!+#REF!+#REF!+#REF!+#REF!</f>
        <v>#REF!</v>
      </c>
      <c r="AN484" s="336">
        <f t="shared" si="239"/>
        <v>63469500</v>
      </c>
      <c r="AO484" s="152" t="b">
        <f t="shared" si="238"/>
        <v>1</v>
      </c>
    </row>
    <row r="485" spans="1:41" s="80" customFormat="1">
      <c r="A485" s="337"/>
      <c r="B485" s="338"/>
      <c r="C485" s="339"/>
      <c r="D485" s="573"/>
      <c r="E485" s="67" t="s">
        <v>55</v>
      </c>
      <c r="F485" s="71" t="s">
        <v>56</v>
      </c>
      <c r="G485" s="87">
        <v>3383500</v>
      </c>
      <c r="H485" s="87">
        <v>3000000</v>
      </c>
      <c r="I485" s="102">
        <f>G485-H485</f>
        <v>383500</v>
      </c>
      <c r="J485" s="102"/>
      <c r="K485" s="102"/>
      <c r="L485" s="102"/>
      <c r="M485" s="102"/>
      <c r="N485" s="102"/>
      <c r="O485" s="102"/>
      <c r="P485" s="102"/>
      <c r="Q485" s="102"/>
      <c r="R485" s="102"/>
      <c r="S485" s="102"/>
      <c r="T485" s="102"/>
      <c r="U485" s="102"/>
      <c r="V485" s="102"/>
      <c r="W485" s="102"/>
      <c r="X485" s="102"/>
      <c r="Y485" s="81"/>
      <c r="Z485" s="372"/>
      <c r="AA485" s="284">
        <f t="shared" si="240"/>
        <v>3383500</v>
      </c>
      <c r="AB485" s="164" t="b">
        <f t="shared" si="241"/>
        <v>1</v>
      </c>
      <c r="AC485" s="328">
        <f t="shared" si="237"/>
        <v>0</v>
      </c>
      <c r="AD485" s="164"/>
      <c r="AE485" s="164"/>
      <c r="AF485" s="284">
        <f t="shared" si="235"/>
        <v>3383500</v>
      </c>
      <c r="AG485" s="164" t="b">
        <f t="shared" si="236"/>
        <v>1</v>
      </c>
      <c r="AH485" s="164"/>
      <c r="AI485" s="164"/>
      <c r="AK485" s="335">
        <f t="shared" si="244"/>
        <v>383500</v>
      </c>
      <c r="AL485" s="72" t="b">
        <f t="shared" si="242"/>
        <v>0</v>
      </c>
      <c r="AM485" s="335" t="e">
        <f>#REF!+#REF!+#REF!+#REF!+#REF!+#REF!</f>
        <v>#REF!</v>
      </c>
      <c r="AN485" s="336">
        <f t="shared" si="239"/>
        <v>3383500</v>
      </c>
      <c r="AO485" s="152" t="b">
        <f t="shared" si="238"/>
        <v>1</v>
      </c>
    </row>
    <row r="486" spans="1:41" s="80" customFormat="1">
      <c r="A486" s="337"/>
      <c r="B486" s="338"/>
      <c r="C486" s="339"/>
      <c r="D486" s="573"/>
      <c r="E486" s="88" t="s">
        <v>16</v>
      </c>
      <c r="F486" s="71" t="s">
        <v>19</v>
      </c>
      <c r="G486" s="87">
        <v>270000</v>
      </c>
      <c r="H486" s="87">
        <v>270000</v>
      </c>
      <c r="I486" s="102"/>
      <c r="J486" s="102"/>
      <c r="K486" s="102"/>
      <c r="L486" s="102"/>
      <c r="M486" s="102"/>
      <c r="N486" s="102"/>
      <c r="O486" s="102"/>
      <c r="P486" s="102"/>
      <c r="Q486" s="102"/>
      <c r="R486" s="102"/>
      <c r="S486" s="102"/>
      <c r="T486" s="102"/>
      <c r="U486" s="102"/>
      <c r="V486" s="102"/>
      <c r="W486" s="102"/>
      <c r="X486" s="102"/>
      <c r="Y486" s="81"/>
      <c r="Z486" s="372"/>
      <c r="AA486" s="284">
        <f t="shared" si="240"/>
        <v>270000</v>
      </c>
      <c r="AB486" s="164" t="b">
        <f t="shared" si="241"/>
        <v>1</v>
      </c>
      <c r="AC486" s="328">
        <f t="shared" si="237"/>
        <v>0</v>
      </c>
      <c r="AD486" s="164"/>
      <c r="AE486" s="164"/>
      <c r="AF486" s="284">
        <f t="shared" si="235"/>
        <v>270000</v>
      </c>
      <c r="AG486" s="164" t="b">
        <f t="shared" si="236"/>
        <v>1</v>
      </c>
      <c r="AH486" s="164"/>
      <c r="AI486" s="164"/>
      <c r="AK486" s="335">
        <f t="shared" si="244"/>
        <v>0</v>
      </c>
      <c r="AL486" s="72" t="b">
        <f t="shared" si="242"/>
        <v>0</v>
      </c>
      <c r="AM486" s="335" t="e">
        <f>#REF!+#REF!+#REF!+#REF!+#REF!+#REF!</f>
        <v>#REF!</v>
      </c>
      <c r="AN486" s="336">
        <f t="shared" si="239"/>
        <v>270000</v>
      </c>
      <c r="AO486" s="152" t="b">
        <f t="shared" si="238"/>
        <v>1</v>
      </c>
    </row>
    <row r="487" spans="1:41" s="80" customFormat="1">
      <c r="A487" s="337"/>
      <c r="B487" s="338"/>
      <c r="C487" s="339"/>
      <c r="D487" s="339"/>
      <c r="E487" s="384" t="s">
        <v>17</v>
      </c>
      <c r="F487" s="68" t="s">
        <v>18</v>
      </c>
      <c r="G487" s="87">
        <v>36000000</v>
      </c>
      <c r="H487" s="87">
        <v>10000000</v>
      </c>
      <c r="I487" s="102">
        <f>G487-H487</f>
        <v>26000000</v>
      </c>
      <c r="J487" s="102"/>
      <c r="K487" s="102"/>
      <c r="L487" s="102"/>
      <c r="M487" s="102"/>
      <c r="N487" s="102"/>
      <c r="O487" s="102"/>
      <c r="P487" s="102"/>
      <c r="Q487" s="102"/>
      <c r="R487" s="102"/>
      <c r="S487" s="102"/>
      <c r="T487" s="102"/>
      <c r="U487" s="102"/>
      <c r="V487" s="102"/>
      <c r="W487" s="102"/>
      <c r="X487" s="102"/>
      <c r="Y487" s="81"/>
      <c r="Z487" s="372"/>
      <c r="AA487" s="284">
        <f t="shared" si="240"/>
        <v>36000000</v>
      </c>
      <c r="AB487" s="164" t="b">
        <f t="shared" si="241"/>
        <v>1</v>
      </c>
      <c r="AC487" s="328">
        <f t="shared" si="237"/>
        <v>0</v>
      </c>
      <c r="AD487" s="164"/>
      <c r="AE487" s="164"/>
      <c r="AF487" s="284">
        <f t="shared" si="235"/>
        <v>36000000</v>
      </c>
      <c r="AG487" s="164" t="b">
        <f t="shared" si="236"/>
        <v>1</v>
      </c>
      <c r="AH487" s="164"/>
      <c r="AI487" s="164"/>
      <c r="AK487" s="335">
        <f t="shared" si="244"/>
        <v>26000000</v>
      </c>
      <c r="AL487" s="72" t="b">
        <f t="shared" si="242"/>
        <v>0</v>
      </c>
      <c r="AM487" s="335" t="e">
        <f>#REF!+#REF!+#REF!+#REF!+#REF!+#REF!</f>
        <v>#REF!</v>
      </c>
      <c r="AN487" s="336">
        <f t="shared" si="239"/>
        <v>36000000</v>
      </c>
      <c r="AO487" s="152" t="b">
        <f t="shared" si="238"/>
        <v>1</v>
      </c>
    </row>
    <row r="488" spans="1:41" s="80" customFormat="1">
      <c r="A488" s="337"/>
      <c r="B488" s="338"/>
      <c r="C488" s="339"/>
      <c r="D488" s="339"/>
      <c r="E488" s="384" t="s">
        <v>59</v>
      </c>
      <c r="F488" s="79" t="s">
        <v>60</v>
      </c>
      <c r="G488" s="87">
        <v>2000000</v>
      </c>
      <c r="H488" s="87"/>
      <c r="I488" s="102">
        <f t="shared" ref="I488:I491" si="248">G488-H488</f>
        <v>2000000</v>
      </c>
      <c r="J488" s="102"/>
      <c r="K488" s="102"/>
      <c r="L488" s="102"/>
      <c r="M488" s="102"/>
      <c r="N488" s="102"/>
      <c r="O488" s="102"/>
      <c r="P488" s="102"/>
      <c r="Q488" s="102"/>
      <c r="R488" s="102"/>
      <c r="S488" s="102"/>
      <c r="T488" s="102"/>
      <c r="U488" s="102"/>
      <c r="V488" s="102"/>
      <c r="W488" s="102"/>
      <c r="X488" s="102"/>
      <c r="Y488" s="81"/>
      <c r="Z488" s="372"/>
      <c r="AA488" s="284">
        <f t="shared" si="240"/>
        <v>2000000</v>
      </c>
      <c r="AB488" s="164" t="b">
        <f t="shared" si="241"/>
        <v>1</v>
      </c>
      <c r="AC488" s="328">
        <f t="shared" si="237"/>
        <v>0</v>
      </c>
      <c r="AD488" s="164"/>
      <c r="AE488" s="164"/>
      <c r="AF488" s="284">
        <f t="shared" si="235"/>
        <v>2000000</v>
      </c>
      <c r="AG488" s="164" t="b">
        <f t="shared" si="236"/>
        <v>1</v>
      </c>
      <c r="AH488" s="164"/>
      <c r="AI488" s="164"/>
      <c r="AK488" s="335">
        <f t="shared" si="244"/>
        <v>2000000</v>
      </c>
      <c r="AL488" s="72" t="b">
        <f t="shared" si="242"/>
        <v>1</v>
      </c>
      <c r="AM488" s="335" t="e">
        <f>#REF!+#REF!+#REF!+#REF!+#REF!+#REF!</f>
        <v>#REF!</v>
      </c>
      <c r="AN488" s="336">
        <f t="shared" si="239"/>
        <v>2000000</v>
      </c>
      <c r="AO488" s="152" t="b">
        <f t="shared" si="238"/>
        <v>1</v>
      </c>
    </row>
    <row r="489" spans="1:41" s="80" customFormat="1">
      <c r="A489" s="337"/>
      <c r="B489" s="338"/>
      <c r="C489" s="339"/>
      <c r="D489" s="339"/>
      <c r="E489" s="88" t="s">
        <v>125</v>
      </c>
      <c r="F489" s="71" t="s">
        <v>126</v>
      </c>
      <c r="G489" s="87">
        <v>4500000</v>
      </c>
      <c r="H489" s="87"/>
      <c r="I489" s="102">
        <f t="shared" si="248"/>
        <v>4500000</v>
      </c>
      <c r="J489" s="102"/>
      <c r="K489" s="102"/>
      <c r="L489" s="102"/>
      <c r="M489" s="102"/>
      <c r="N489" s="102"/>
      <c r="O489" s="102"/>
      <c r="P489" s="102"/>
      <c r="Q489" s="102"/>
      <c r="R489" s="102"/>
      <c r="S489" s="102"/>
      <c r="T489" s="102"/>
      <c r="U489" s="102"/>
      <c r="V489" s="102"/>
      <c r="W489" s="102"/>
      <c r="X489" s="102"/>
      <c r="Y489" s="81"/>
      <c r="Z489" s="372"/>
      <c r="AA489" s="284">
        <f t="shared" si="240"/>
        <v>4500000</v>
      </c>
      <c r="AB489" s="164" t="b">
        <f t="shared" si="241"/>
        <v>1</v>
      </c>
      <c r="AC489" s="328">
        <f t="shared" si="237"/>
        <v>0</v>
      </c>
      <c r="AD489" s="164"/>
      <c r="AE489" s="164"/>
      <c r="AF489" s="284">
        <f t="shared" si="235"/>
        <v>4500000</v>
      </c>
      <c r="AG489" s="164" t="b">
        <f t="shared" si="236"/>
        <v>1</v>
      </c>
      <c r="AH489" s="164"/>
      <c r="AI489" s="164"/>
      <c r="AK489" s="335">
        <f t="shared" si="244"/>
        <v>4500000</v>
      </c>
      <c r="AL489" s="72" t="b">
        <f t="shared" si="242"/>
        <v>1</v>
      </c>
      <c r="AM489" s="335" t="e">
        <f>#REF!+#REF!+#REF!+#REF!+#REF!+#REF!</f>
        <v>#REF!</v>
      </c>
      <c r="AN489" s="336">
        <f t="shared" si="239"/>
        <v>4500000</v>
      </c>
      <c r="AO489" s="152" t="b">
        <f t="shared" si="238"/>
        <v>1</v>
      </c>
    </row>
    <row r="490" spans="1:41" s="80" customFormat="1">
      <c r="A490" s="337"/>
      <c r="B490" s="338"/>
      <c r="C490" s="339"/>
      <c r="D490" s="339"/>
      <c r="E490" s="88" t="s">
        <v>61</v>
      </c>
      <c r="F490" s="71" t="s">
        <v>62</v>
      </c>
      <c r="G490" s="87">
        <v>11989000</v>
      </c>
      <c r="H490" s="87">
        <v>3000000</v>
      </c>
      <c r="I490" s="102">
        <f t="shared" si="248"/>
        <v>8989000</v>
      </c>
      <c r="J490" s="102"/>
      <c r="K490" s="102"/>
      <c r="L490" s="102"/>
      <c r="M490" s="102"/>
      <c r="N490" s="102"/>
      <c r="O490" s="102"/>
      <c r="P490" s="102"/>
      <c r="Q490" s="102"/>
      <c r="R490" s="102"/>
      <c r="S490" s="102"/>
      <c r="T490" s="102"/>
      <c r="U490" s="102"/>
      <c r="V490" s="102"/>
      <c r="W490" s="102"/>
      <c r="X490" s="102"/>
      <c r="Y490" s="81"/>
      <c r="Z490" s="372"/>
      <c r="AA490" s="284">
        <f t="shared" si="240"/>
        <v>11989000</v>
      </c>
      <c r="AB490" s="164" t="b">
        <f t="shared" si="241"/>
        <v>1</v>
      </c>
      <c r="AC490" s="328">
        <f t="shared" si="237"/>
        <v>0</v>
      </c>
      <c r="AD490" s="164"/>
      <c r="AE490" s="164"/>
      <c r="AF490" s="284">
        <f t="shared" si="235"/>
        <v>11989000</v>
      </c>
      <c r="AG490" s="164" t="b">
        <f t="shared" si="236"/>
        <v>1</v>
      </c>
      <c r="AH490" s="164"/>
      <c r="AI490" s="164"/>
      <c r="AK490" s="335">
        <f t="shared" si="244"/>
        <v>8989000</v>
      </c>
      <c r="AL490" s="72" t="b">
        <f t="shared" si="242"/>
        <v>0</v>
      </c>
      <c r="AM490" s="335" t="e">
        <f>#REF!+#REF!+#REF!+#REF!+#REF!+#REF!</f>
        <v>#REF!</v>
      </c>
      <c r="AN490" s="336">
        <f t="shared" si="239"/>
        <v>11989000</v>
      </c>
      <c r="AO490" s="152" t="b">
        <f t="shared" si="238"/>
        <v>1</v>
      </c>
    </row>
    <row r="491" spans="1:41" s="80" customFormat="1">
      <c r="A491" s="337"/>
      <c r="B491" s="338"/>
      <c r="C491" s="339"/>
      <c r="D491" s="339"/>
      <c r="E491" s="88" t="s">
        <v>20</v>
      </c>
      <c r="F491" s="71" t="s">
        <v>21</v>
      </c>
      <c r="G491" s="87">
        <v>5327000</v>
      </c>
      <c r="H491" s="87"/>
      <c r="I491" s="102">
        <f t="shared" si="248"/>
        <v>5327000</v>
      </c>
      <c r="J491" s="102"/>
      <c r="K491" s="102"/>
      <c r="L491" s="102"/>
      <c r="M491" s="102"/>
      <c r="N491" s="102"/>
      <c r="O491" s="102"/>
      <c r="P491" s="102"/>
      <c r="Q491" s="102"/>
      <c r="R491" s="102"/>
      <c r="S491" s="102"/>
      <c r="T491" s="102"/>
      <c r="U491" s="102"/>
      <c r="V491" s="102"/>
      <c r="W491" s="102"/>
      <c r="X491" s="102"/>
      <c r="Y491" s="81"/>
      <c r="Z491" s="372"/>
      <c r="AA491" s="284">
        <f t="shared" si="240"/>
        <v>5327000</v>
      </c>
      <c r="AB491" s="164" t="b">
        <f t="shared" si="241"/>
        <v>1</v>
      </c>
      <c r="AC491" s="328">
        <f t="shared" si="237"/>
        <v>0</v>
      </c>
      <c r="AD491" s="164"/>
      <c r="AE491" s="164"/>
      <c r="AF491" s="284">
        <f t="shared" si="235"/>
        <v>5327000</v>
      </c>
      <c r="AG491" s="164" t="b">
        <f t="shared" si="236"/>
        <v>1</v>
      </c>
      <c r="AH491" s="164"/>
      <c r="AI491" s="164"/>
      <c r="AK491" s="335">
        <f t="shared" si="244"/>
        <v>5327000</v>
      </c>
      <c r="AL491" s="72" t="b">
        <f t="shared" si="242"/>
        <v>1</v>
      </c>
      <c r="AM491" s="335" t="e">
        <f>#REF!+#REF!+#REF!+#REF!+#REF!+#REF!</f>
        <v>#REF!</v>
      </c>
      <c r="AN491" s="336">
        <f t="shared" si="239"/>
        <v>5327000</v>
      </c>
      <c r="AO491" s="152" t="b">
        <f t="shared" si="238"/>
        <v>1</v>
      </c>
    </row>
    <row r="492" spans="1:41" s="80" customFormat="1">
      <c r="A492" s="337"/>
      <c r="B492" s="338"/>
      <c r="C492" s="339"/>
      <c r="D492" s="339"/>
      <c r="E492" s="88"/>
      <c r="F492" s="71"/>
      <c r="G492" s="87"/>
      <c r="H492" s="87"/>
      <c r="I492" s="102"/>
      <c r="J492" s="102"/>
      <c r="K492" s="102"/>
      <c r="L492" s="102"/>
      <c r="M492" s="102"/>
      <c r="N492" s="102"/>
      <c r="O492" s="102"/>
      <c r="P492" s="102"/>
      <c r="Q492" s="102"/>
      <c r="R492" s="102"/>
      <c r="S492" s="102"/>
      <c r="T492" s="102"/>
      <c r="U492" s="102"/>
      <c r="V492" s="102"/>
      <c r="W492" s="102"/>
      <c r="X492" s="102"/>
      <c r="Y492" s="81"/>
      <c r="Z492" s="372"/>
      <c r="AA492" s="284"/>
      <c r="AB492" s="164"/>
      <c r="AC492" s="328"/>
      <c r="AD492" s="164"/>
      <c r="AE492" s="164"/>
      <c r="AF492" s="284">
        <f t="shared" si="235"/>
        <v>0</v>
      </c>
      <c r="AG492" s="164" t="b">
        <f t="shared" si="236"/>
        <v>1</v>
      </c>
      <c r="AH492" s="164"/>
      <c r="AI492" s="164"/>
      <c r="AK492" s="335"/>
      <c r="AL492" s="72"/>
      <c r="AM492" s="335"/>
      <c r="AN492" s="336"/>
      <c r="AO492" s="152"/>
    </row>
    <row r="493" spans="1:41" s="80" customFormat="1">
      <c r="A493" s="337"/>
      <c r="B493" s="338"/>
      <c r="C493" s="339"/>
      <c r="D493" s="339"/>
      <c r="E493" s="88"/>
      <c r="F493" s="71"/>
      <c r="G493" s="87"/>
      <c r="H493" s="87"/>
      <c r="I493" s="102"/>
      <c r="J493" s="102"/>
      <c r="K493" s="102"/>
      <c r="L493" s="102"/>
      <c r="M493" s="102"/>
      <c r="N493" s="102"/>
      <c r="O493" s="102"/>
      <c r="P493" s="102"/>
      <c r="Q493" s="102"/>
      <c r="R493" s="102"/>
      <c r="S493" s="102"/>
      <c r="T493" s="102"/>
      <c r="U493" s="102"/>
      <c r="V493" s="102"/>
      <c r="W493" s="102"/>
      <c r="X493" s="102"/>
      <c r="Y493" s="81"/>
      <c r="Z493" s="372"/>
      <c r="AA493" s="284"/>
      <c r="AB493" s="164"/>
      <c r="AC493" s="328"/>
      <c r="AD493" s="164"/>
      <c r="AE493" s="164"/>
      <c r="AF493" s="284">
        <f t="shared" si="235"/>
        <v>0</v>
      </c>
      <c r="AG493" s="164" t="b">
        <f t="shared" si="236"/>
        <v>1</v>
      </c>
      <c r="AH493" s="164"/>
      <c r="AI493" s="164"/>
      <c r="AK493" s="335"/>
      <c r="AL493" s="72"/>
      <c r="AM493" s="335"/>
      <c r="AN493" s="336"/>
      <c r="AO493" s="152"/>
    </row>
    <row r="494" spans="1:41" s="80" customFormat="1">
      <c r="A494" s="337"/>
      <c r="B494" s="338"/>
      <c r="C494" s="339"/>
      <c r="D494" s="339"/>
      <c r="E494" s="88"/>
      <c r="F494" s="71"/>
      <c r="G494" s="87"/>
      <c r="H494" s="87"/>
      <c r="I494" s="102"/>
      <c r="J494" s="102"/>
      <c r="K494" s="102"/>
      <c r="L494" s="102"/>
      <c r="M494" s="102"/>
      <c r="N494" s="102"/>
      <c r="O494" s="102"/>
      <c r="P494" s="102"/>
      <c r="Q494" s="102"/>
      <c r="R494" s="102"/>
      <c r="S494" s="102"/>
      <c r="T494" s="102"/>
      <c r="U494" s="102"/>
      <c r="V494" s="102"/>
      <c r="W494" s="102"/>
      <c r="X494" s="102"/>
      <c r="Y494" s="81"/>
      <c r="Z494" s="372"/>
      <c r="AA494" s="284"/>
      <c r="AB494" s="164"/>
      <c r="AC494" s="328"/>
      <c r="AD494" s="164"/>
      <c r="AE494" s="164"/>
      <c r="AF494" s="284">
        <f t="shared" ref="AF494:AF505" si="249">H494+I494+J494+K494+L494+M494+N494+O494+P494</f>
        <v>0</v>
      </c>
      <c r="AG494" s="164" t="b">
        <f t="shared" ref="AG494:AG505" si="250">AF494=G494</f>
        <v>1</v>
      </c>
      <c r="AH494" s="164"/>
      <c r="AI494" s="164"/>
      <c r="AK494" s="335"/>
      <c r="AL494" s="72"/>
      <c r="AM494" s="335"/>
      <c r="AN494" s="336"/>
      <c r="AO494" s="152"/>
    </row>
    <row r="495" spans="1:41" s="80" customFormat="1">
      <c r="A495" s="476"/>
      <c r="B495" s="477"/>
      <c r="C495" s="478"/>
      <c r="D495" s="478"/>
      <c r="E495" s="479"/>
      <c r="F495" s="473"/>
      <c r="G495" s="480"/>
      <c r="H495" s="480"/>
      <c r="I495" s="414"/>
      <c r="J495" s="414"/>
      <c r="K495" s="414"/>
      <c r="L495" s="414"/>
      <c r="M495" s="414"/>
      <c r="N495" s="414"/>
      <c r="O495" s="414"/>
      <c r="P495" s="414"/>
      <c r="Q495" s="414"/>
      <c r="R495" s="414"/>
      <c r="S495" s="414"/>
      <c r="T495" s="414"/>
      <c r="U495" s="414"/>
      <c r="V495" s="414"/>
      <c r="W495" s="414"/>
      <c r="X495" s="414"/>
      <c r="Y495" s="251"/>
      <c r="Z495" s="372"/>
      <c r="AA495" s="284"/>
      <c r="AB495" s="164"/>
      <c r="AC495" s="328"/>
      <c r="AD495" s="164"/>
      <c r="AE495" s="164"/>
      <c r="AF495" s="284">
        <f t="shared" si="249"/>
        <v>0</v>
      </c>
      <c r="AG495" s="164" t="b">
        <f t="shared" si="250"/>
        <v>1</v>
      </c>
      <c r="AH495" s="164"/>
      <c r="AI495" s="164"/>
      <c r="AK495" s="335"/>
      <c r="AL495" s="72"/>
      <c r="AM495" s="335"/>
      <c r="AN495" s="336"/>
      <c r="AO495" s="152"/>
    </row>
    <row r="496" spans="1:41" s="40" customFormat="1">
      <c r="A496" s="231"/>
      <c r="B496" s="44"/>
      <c r="C496" s="44"/>
      <c r="D496" s="44"/>
      <c r="E496" s="44"/>
      <c r="F496" s="232"/>
      <c r="G496" s="233"/>
      <c r="H496" s="233"/>
      <c r="I496" s="234"/>
      <c r="J496" s="234"/>
      <c r="K496" s="235"/>
      <c r="L496" s="235"/>
      <c r="M496" s="235"/>
      <c r="N496" s="235"/>
      <c r="O496" s="235"/>
      <c r="P496" s="235"/>
      <c r="Q496" s="235"/>
      <c r="R496" s="235"/>
      <c r="S496" s="235"/>
      <c r="T496" s="235"/>
      <c r="U496" s="235"/>
      <c r="V496" s="235"/>
      <c r="W496" s="235"/>
      <c r="X496" s="235"/>
      <c r="Y496" s="44"/>
      <c r="Z496" s="374"/>
      <c r="AA496" s="284"/>
      <c r="AB496" s="164"/>
      <c r="AC496" s="232"/>
      <c r="AD496" s="232"/>
      <c r="AE496" s="232"/>
      <c r="AF496" s="284">
        <f t="shared" si="249"/>
        <v>0</v>
      </c>
      <c r="AG496" s="164" t="b">
        <f t="shared" si="250"/>
        <v>1</v>
      </c>
      <c r="AH496" s="232"/>
      <c r="AI496" s="232"/>
      <c r="AJ496" s="153"/>
      <c r="AK496" s="41"/>
      <c r="AL496" s="42"/>
      <c r="AM496" s="96"/>
      <c r="AN496" s="118"/>
      <c r="AO496" s="152"/>
    </row>
    <row r="497" spans="1:41" s="40" customFormat="1">
      <c r="A497" s="231"/>
      <c r="B497" s="44"/>
      <c r="C497" s="44"/>
      <c r="D497" s="44"/>
      <c r="E497" s="44"/>
      <c r="F497" s="232"/>
      <c r="G497" s="233"/>
      <c r="H497" s="233"/>
      <c r="I497" s="234"/>
      <c r="J497" s="234"/>
      <c r="K497" s="235"/>
      <c r="L497" s="235"/>
      <c r="M497" s="235"/>
      <c r="N497" s="235"/>
      <c r="O497" s="235"/>
      <c r="P497" s="235"/>
      <c r="Q497" s="235"/>
      <c r="R497" s="235"/>
      <c r="S497" s="235"/>
      <c r="T497" s="235"/>
      <c r="U497" s="235"/>
      <c r="V497" s="235"/>
      <c r="W497" s="235"/>
      <c r="X497" s="235"/>
      <c r="Y497" s="44"/>
      <c r="Z497" s="374"/>
      <c r="AA497" s="284"/>
      <c r="AB497" s="164"/>
      <c r="AC497" s="232"/>
      <c r="AD497" s="232"/>
      <c r="AE497" s="232"/>
      <c r="AF497" s="284">
        <f t="shared" si="249"/>
        <v>0</v>
      </c>
      <c r="AG497" s="164" t="b">
        <f t="shared" si="250"/>
        <v>1</v>
      </c>
      <c r="AH497" s="232"/>
      <c r="AI497" s="232"/>
      <c r="AJ497" s="153"/>
      <c r="AK497" s="41"/>
      <c r="AL497" s="42"/>
      <c r="AM497" s="96"/>
      <c r="AN497" s="118"/>
      <c r="AO497" s="152"/>
    </row>
    <row r="498" spans="1:41" s="40" customFormat="1">
      <c r="A498" s="231"/>
      <c r="B498" s="44"/>
      <c r="C498" s="44"/>
      <c r="D498" s="44"/>
      <c r="E498" s="44"/>
      <c r="F498" s="232"/>
      <c r="G498" s="233"/>
      <c r="H498" s="233"/>
      <c r="I498" s="234"/>
      <c r="J498" s="234"/>
      <c r="K498" s="235"/>
      <c r="L498" s="235"/>
      <c r="M498" s="235"/>
      <c r="N498" s="235"/>
      <c r="O498" s="235"/>
      <c r="P498" s="235"/>
      <c r="Q498" s="235"/>
      <c r="R498" s="235"/>
      <c r="S498" s="235"/>
      <c r="T498" s="235"/>
      <c r="U498" s="235"/>
      <c r="V498" s="235"/>
      <c r="W498" s="235"/>
      <c r="X498" s="235"/>
      <c r="Y498" s="44"/>
      <c r="Z498" s="374"/>
      <c r="AA498" s="284"/>
      <c r="AB498" s="164"/>
      <c r="AC498" s="232"/>
      <c r="AD498" s="232"/>
      <c r="AE498" s="232"/>
      <c r="AF498" s="284">
        <f t="shared" si="249"/>
        <v>0</v>
      </c>
      <c r="AG498" s="164" t="b">
        <f t="shared" si="250"/>
        <v>1</v>
      </c>
      <c r="AH498" s="232"/>
      <c r="AI498" s="232"/>
      <c r="AJ498" s="153"/>
      <c r="AK498" s="41"/>
      <c r="AL498" s="42"/>
      <c r="AM498" s="96"/>
      <c r="AN498" s="118"/>
      <c r="AO498" s="152"/>
    </row>
    <row r="499" spans="1:41" s="40" customFormat="1">
      <c r="A499" s="231"/>
      <c r="B499" s="44"/>
      <c r="C499" s="44"/>
      <c r="D499" s="44"/>
      <c r="E499" s="44"/>
      <c r="F499" s="232"/>
      <c r="G499" s="233"/>
      <c r="H499" s="233"/>
      <c r="I499" s="234"/>
      <c r="J499" s="234"/>
      <c r="K499" s="235"/>
      <c r="L499" s="235"/>
      <c r="M499" s="235"/>
      <c r="N499" s="235"/>
      <c r="O499" s="235"/>
      <c r="P499" s="235"/>
      <c r="Q499" s="235"/>
      <c r="R499" s="235"/>
      <c r="S499" s="235"/>
      <c r="T499" s="235"/>
      <c r="U499" s="235"/>
      <c r="V499" s="235"/>
      <c r="W499" s="235"/>
      <c r="X499" s="235"/>
      <c r="Y499" s="44"/>
      <c r="Z499" s="374"/>
      <c r="AA499" s="284">
        <f t="shared" ref="AA499:AA505" si="251">H499+I499+J499+K499+L499+M499+N499+O499+P499</f>
        <v>0</v>
      </c>
      <c r="AB499" s="164" t="b">
        <f t="shared" ref="AB499:AB505" si="252">AA499=G499</f>
        <v>1</v>
      </c>
      <c r="AC499" s="232"/>
      <c r="AD499" s="232"/>
      <c r="AE499" s="232"/>
      <c r="AF499" s="284">
        <f t="shared" si="249"/>
        <v>0</v>
      </c>
      <c r="AG499" s="164" t="b">
        <f t="shared" si="250"/>
        <v>1</v>
      </c>
      <c r="AH499" s="232"/>
      <c r="AI499" s="232"/>
      <c r="AJ499" s="153"/>
      <c r="AK499" s="41"/>
      <c r="AL499" s="42"/>
      <c r="AM499" s="96"/>
      <c r="AN499" s="118"/>
      <c r="AO499" s="152"/>
    </row>
    <row r="500" spans="1:41" s="40" customFormat="1">
      <c r="A500" s="231"/>
      <c r="B500" s="44"/>
      <c r="C500" s="44"/>
      <c r="D500" s="44"/>
      <c r="E500" s="44"/>
      <c r="F500" s="232"/>
      <c r="G500" s="233"/>
      <c r="H500" s="233"/>
      <c r="I500" s="234"/>
      <c r="J500" s="234"/>
      <c r="K500" s="235"/>
      <c r="L500" s="235"/>
      <c r="M500" s="235"/>
      <c r="N500" s="235"/>
      <c r="O500" s="235"/>
      <c r="P500" s="235"/>
      <c r="Q500" s="235"/>
      <c r="R500" s="235"/>
      <c r="S500" s="235"/>
      <c r="T500" s="235"/>
      <c r="U500" s="235"/>
      <c r="V500" s="235"/>
      <c r="W500" s="235"/>
      <c r="X500" s="235"/>
      <c r="Y500" s="44"/>
      <c r="Z500" s="374"/>
      <c r="AA500" s="284">
        <f t="shared" si="251"/>
        <v>0</v>
      </c>
      <c r="AB500" s="164" t="b">
        <f t="shared" si="252"/>
        <v>1</v>
      </c>
      <c r="AC500" s="232"/>
      <c r="AD500" s="232"/>
      <c r="AE500" s="232"/>
      <c r="AF500" s="284">
        <f t="shared" si="249"/>
        <v>0</v>
      </c>
      <c r="AG500" s="164" t="b">
        <f t="shared" si="250"/>
        <v>1</v>
      </c>
      <c r="AH500" s="232"/>
      <c r="AI500" s="232"/>
      <c r="AJ500" s="153"/>
      <c r="AK500" s="41"/>
      <c r="AL500" s="42"/>
      <c r="AM500" s="96"/>
      <c r="AN500" s="118"/>
      <c r="AO500" s="152"/>
    </row>
    <row r="501" spans="1:41" s="40" customFormat="1">
      <c r="A501" s="231"/>
      <c r="B501" s="44"/>
      <c r="C501" s="44"/>
      <c r="D501" s="44"/>
      <c r="E501" s="44"/>
      <c r="F501" s="232"/>
      <c r="G501" s="233"/>
      <c r="H501" s="233"/>
      <c r="I501" s="234"/>
      <c r="J501" s="234"/>
      <c r="K501" s="235"/>
      <c r="L501" s="235"/>
      <c r="M501" s="235"/>
      <c r="N501" s="235"/>
      <c r="O501" s="235"/>
      <c r="P501" s="235"/>
      <c r="Q501" s="235"/>
      <c r="R501" s="235"/>
      <c r="S501" s="235"/>
      <c r="T501" s="235"/>
      <c r="U501" s="235"/>
      <c r="V501" s="235"/>
      <c r="W501" s="235"/>
      <c r="X501" s="235"/>
      <c r="Y501" s="44"/>
      <c r="Z501" s="374"/>
      <c r="AA501" s="284">
        <f t="shared" si="251"/>
        <v>0</v>
      </c>
      <c r="AB501" s="164" t="b">
        <f t="shared" si="252"/>
        <v>1</v>
      </c>
      <c r="AC501" s="232"/>
      <c r="AD501" s="232"/>
      <c r="AE501" s="232"/>
      <c r="AF501" s="284">
        <f t="shared" si="249"/>
        <v>0</v>
      </c>
      <c r="AG501" s="164" t="b">
        <f t="shared" si="250"/>
        <v>1</v>
      </c>
      <c r="AH501" s="232"/>
      <c r="AI501" s="232"/>
      <c r="AJ501" s="153"/>
      <c r="AK501" s="41"/>
      <c r="AL501" s="42"/>
      <c r="AM501" s="96"/>
      <c r="AN501" s="118"/>
      <c r="AO501" s="152"/>
    </row>
    <row r="502" spans="1:41" s="40" customFormat="1">
      <c r="A502" s="231"/>
      <c r="B502" s="44"/>
      <c r="C502" s="44"/>
      <c r="D502" s="44"/>
      <c r="E502" s="44"/>
      <c r="F502" s="232"/>
      <c r="G502" s="233"/>
      <c r="H502" s="233"/>
      <c r="I502" s="234"/>
      <c r="J502" s="234"/>
      <c r="K502" s="235"/>
      <c r="L502" s="235"/>
      <c r="M502" s="235"/>
      <c r="N502" s="235"/>
      <c r="O502" s="235"/>
      <c r="P502" s="235"/>
      <c r="Q502" s="235"/>
      <c r="R502" s="235"/>
      <c r="S502" s="235"/>
      <c r="T502" s="235"/>
      <c r="U502" s="235"/>
      <c r="V502" s="235"/>
      <c r="W502" s="235"/>
      <c r="X502" s="235"/>
      <c r="Y502" s="44"/>
      <c r="Z502" s="374"/>
      <c r="AA502" s="284">
        <f t="shared" si="251"/>
        <v>0</v>
      </c>
      <c r="AB502" s="164" t="b">
        <f t="shared" si="252"/>
        <v>1</v>
      </c>
      <c r="AC502" s="232"/>
      <c r="AD502" s="232"/>
      <c r="AE502" s="232"/>
      <c r="AF502" s="284">
        <f t="shared" si="249"/>
        <v>0</v>
      </c>
      <c r="AG502" s="164" t="b">
        <f t="shared" si="250"/>
        <v>1</v>
      </c>
      <c r="AH502" s="232"/>
      <c r="AI502" s="232"/>
      <c r="AJ502" s="153"/>
      <c r="AK502" s="41"/>
      <c r="AL502" s="42"/>
      <c r="AM502" s="96"/>
      <c r="AN502" s="118"/>
      <c r="AO502" s="152"/>
    </row>
    <row r="503" spans="1:41" s="40" customFormat="1">
      <c r="A503" s="231"/>
      <c r="B503" s="44"/>
      <c r="C503" s="44"/>
      <c r="D503" s="44"/>
      <c r="E503" s="44"/>
      <c r="F503" s="232"/>
      <c r="G503" s="233"/>
      <c r="H503" s="233"/>
      <c r="I503" s="234"/>
      <c r="J503" s="234"/>
      <c r="K503" s="235"/>
      <c r="L503" s="235"/>
      <c r="M503" s="235"/>
      <c r="N503" s="235"/>
      <c r="O503" s="235"/>
      <c r="P503" s="235"/>
      <c r="Q503" s="235"/>
      <c r="R503" s="235"/>
      <c r="S503" s="235"/>
      <c r="T503" s="235"/>
      <c r="U503" s="235"/>
      <c r="V503" s="235"/>
      <c r="W503" s="235"/>
      <c r="X503" s="235"/>
      <c r="Y503" s="44"/>
      <c r="Z503" s="374"/>
      <c r="AA503" s="284">
        <f t="shared" si="251"/>
        <v>0</v>
      </c>
      <c r="AB503" s="164" t="b">
        <f t="shared" si="252"/>
        <v>1</v>
      </c>
      <c r="AC503" s="232"/>
      <c r="AD503" s="232"/>
      <c r="AE503" s="232"/>
      <c r="AF503" s="284">
        <f t="shared" si="249"/>
        <v>0</v>
      </c>
      <c r="AG503" s="164" t="b">
        <f t="shared" si="250"/>
        <v>1</v>
      </c>
      <c r="AH503" s="232"/>
      <c r="AI503" s="232"/>
      <c r="AJ503" s="153"/>
      <c r="AK503" s="41"/>
      <c r="AL503" s="42"/>
      <c r="AM503" s="96"/>
      <c r="AN503" s="118"/>
      <c r="AO503" s="152"/>
    </row>
    <row r="504" spans="1:41" s="40" customFormat="1">
      <c r="A504" s="231"/>
      <c r="B504" s="44"/>
      <c r="C504" s="44"/>
      <c r="D504" s="44"/>
      <c r="E504" s="44"/>
      <c r="F504" s="232"/>
      <c r="G504" s="233"/>
      <c r="H504" s="233"/>
      <c r="I504" s="234"/>
      <c r="J504" s="234"/>
      <c r="K504" s="235"/>
      <c r="L504" s="235"/>
      <c r="M504" s="235"/>
      <c r="N504" s="235"/>
      <c r="O504" s="235"/>
      <c r="P504" s="235"/>
      <c r="Q504" s="235"/>
      <c r="R504" s="235"/>
      <c r="S504" s="235"/>
      <c r="T504" s="235"/>
      <c r="U504" s="235"/>
      <c r="V504" s="235"/>
      <c r="W504" s="235"/>
      <c r="X504" s="235"/>
      <c r="Y504" s="44"/>
      <c r="Z504" s="374"/>
      <c r="AA504" s="284">
        <f t="shared" si="251"/>
        <v>0</v>
      </c>
      <c r="AB504" s="164" t="b">
        <f t="shared" si="252"/>
        <v>1</v>
      </c>
      <c r="AC504" s="232"/>
      <c r="AD504" s="232"/>
      <c r="AE504" s="232"/>
      <c r="AF504" s="284">
        <f t="shared" si="249"/>
        <v>0</v>
      </c>
      <c r="AG504" s="164" t="b">
        <f t="shared" si="250"/>
        <v>1</v>
      </c>
      <c r="AH504" s="232"/>
      <c r="AI504" s="232"/>
      <c r="AJ504" s="153"/>
      <c r="AK504" s="41"/>
      <c r="AL504" s="42"/>
      <c r="AM504" s="96"/>
      <c r="AN504" s="118"/>
      <c r="AO504" s="152"/>
    </row>
    <row r="505" spans="1:41" s="40" customFormat="1">
      <c r="A505" s="231"/>
      <c r="B505" s="44"/>
      <c r="C505" s="44"/>
      <c r="D505" s="44"/>
      <c r="E505" s="44"/>
      <c r="F505" s="232"/>
      <c r="G505" s="233"/>
      <c r="H505" s="233"/>
      <c r="I505" s="234"/>
      <c r="J505" s="234"/>
      <c r="K505" s="235"/>
      <c r="L505" s="235"/>
      <c r="M505" s="235"/>
      <c r="N505" s="235"/>
      <c r="O505" s="235"/>
      <c r="P505" s="235"/>
      <c r="Q505" s="235"/>
      <c r="R505" s="235"/>
      <c r="S505" s="235"/>
      <c r="T505" s="235"/>
      <c r="U505" s="235"/>
      <c r="V505" s="235"/>
      <c r="W505" s="235"/>
      <c r="X505" s="235"/>
      <c r="Y505" s="44"/>
      <c r="Z505" s="374"/>
      <c r="AA505" s="284">
        <f t="shared" si="251"/>
        <v>0</v>
      </c>
      <c r="AB505" s="164" t="b">
        <f t="shared" si="252"/>
        <v>1</v>
      </c>
      <c r="AC505" s="232"/>
      <c r="AD505" s="232"/>
      <c r="AE505" s="232"/>
      <c r="AF505" s="284">
        <f t="shared" si="249"/>
        <v>0</v>
      </c>
      <c r="AG505" s="164" t="b">
        <f t="shared" si="250"/>
        <v>1</v>
      </c>
      <c r="AH505" s="232"/>
      <c r="AI505" s="232"/>
      <c r="AJ505" s="153"/>
      <c r="AK505" s="41"/>
      <c r="AL505" s="42"/>
      <c r="AM505" s="96"/>
      <c r="AN505" s="118"/>
      <c r="AO505" s="152"/>
    </row>
    <row r="506" spans="1:41" s="40" customFormat="1">
      <c r="A506" s="231"/>
      <c r="B506" s="44"/>
      <c r="C506" s="44"/>
      <c r="D506" s="44"/>
      <c r="E506" s="44"/>
      <c r="F506" s="232"/>
      <c r="G506" s="233"/>
      <c r="H506" s="233"/>
      <c r="I506" s="234"/>
      <c r="J506" s="234"/>
      <c r="K506" s="235"/>
      <c r="L506" s="235"/>
      <c r="M506" s="235"/>
      <c r="N506" s="235"/>
      <c r="O506" s="235"/>
      <c r="P506" s="235"/>
      <c r="Q506" s="235"/>
      <c r="R506" s="235"/>
      <c r="S506" s="235"/>
      <c r="T506" s="235"/>
      <c r="U506" s="235"/>
      <c r="V506" s="235"/>
      <c r="W506" s="235"/>
      <c r="X506" s="235"/>
      <c r="Y506" s="44"/>
      <c r="Z506" s="374"/>
      <c r="AA506" s="284"/>
      <c r="AB506" s="164"/>
      <c r="AC506" s="232"/>
      <c r="AD506" s="232"/>
      <c r="AE506" s="232"/>
      <c r="AF506" s="284"/>
      <c r="AG506" s="164"/>
      <c r="AH506" s="232"/>
      <c r="AI506" s="232"/>
      <c r="AJ506" s="153"/>
      <c r="AK506" s="41"/>
      <c r="AL506" s="42"/>
      <c r="AM506" s="96"/>
      <c r="AN506" s="118"/>
      <c r="AO506" s="152"/>
    </row>
    <row r="507" spans="1:41" s="40" customFormat="1">
      <c r="A507" s="231"/>
      <c r="B507" s="44"/>
      <c r="C507" s="44"/>
      <c r="D507" s="44"/>
      <c r="E507" s="44"/>
      <c r="F507" s="232"/>
      <c r="G507" s="233"/>
      <c r="H507" s="233"/>
      <c r="I507" s="234"/>
      <c r="J507" s="234"/>
      <c r="K507" s="235"/>
      <c r="L507" s="235"/>
      <c r="M507" s="235"/>
      <c r="N507" s="235"/>
      <c r="O507" s="235"/>
      <c r="P507" s="235"/>
      <c r="Q507" s="235"/>
      <c r="R507" s="235"/>
      <c r="S507" s="235"/>
      <c r="T507" s="235"/>
      <c r="U507" s="235"/>
      <c r="V507" s="235"/>
      <c r="W507" s="235"/>
      <c r="X507" s="235"/>
      <c r="Y507" s="44"/>
      <c r="Z507" s="374"/>
      <c r="AA507" s="284"/>
      <c r="AB507" s="164"/>
      <c r="AC507" s="232"/>
      <c r="AD507" s="232"/>
      <c r="AE507" s="232"/>
      <c r="AF507" s="284"/>
      <c r="AG507" s="164"/>
      <c r="AH507" s="232"/>
      <c r="AI507" s="232"/>
      <c r="AJ507" s="153"/>
      <c r="AK507" s="41"/>
      <c r="AL507" s="42"/>
      <c r="AM507" s="96"/>
      <c r="AN507" s="118"/>
      <c r="AO507" s="152"/>
    </row>
    <row r="508" spans="1:41" s="40" customFormat="1">
      <c r="A508" s="231"/>
      <c r="B508" s="44"/>
      <c r="C508" s="44"/>
      <c r="D508" s="44"/>
      <c r="E508" s="44"/>
      <c r="F508" s="232"/>
      <c r="G508" s="233"/>
      <c r="H508" s="233"/>
      <c r="I508" s="234"/>
      <c r="J508" s="234"/>
      <c r="K508" s="235"/>
      <c r="L508" s="235"/>
      <c r="M508" s="235"/>
      <c r="N508" s="235"/>
      <c r="O508" s="235"/>
      <c r="P508" s="235"/>
      <c r="Q508" s="235"/>
      <c r="R508" s="235"/>
      <c r="S508" s="235"/>
      <c r="T508" s="235"/>
      <c r="U508" s="235"/>
      <c r="V508" s="235"/>
      <c r="W508" s="235"/>
      <c r="X508" s="235"/>
      <c r="Y508" s="44"/>
      <c r="Z508" s="374"/>
      <c r="AA508" s="284"/>
      <c r="AB508" s="164"/>
      <c r="AC508" s="232"/>
      <c r="AD508" s="232"/>
      <c r="AE508" s="232"/>
      <c r="AF508" s="284"/>
      <c r="AG508" s="164"/>
      <c r="AH508" s="232"/>
      <c r="AI508" s="232"/>
      <c r="AJ508" s="153"/>
      <c r="AK508" s="41"/>
      <c r="AL508" s="42"/>
      <c r="AM508" s="96"/>
      <c r="AN508" s="118"/>
      <c r="AO508" s="152"/>
    </row>
    <row r="509" spans="1:41" s="40" customFormat="1">
      <c r="A509" s="231"/>
      <c r="B509" s="44"/>
      <c r="C509" s="44"/>
      <c r="D509" s="44"/>
      <c r="E509" s="44"/>
      <c r="F509" s="232"/>
      <c r="G509" s="233"/>
      <c r="H509" s="233"/>
      <c r="I509" s="234"/>
      <c r="J509" s="234"/>
      <c r="K509" s="235"/>
      <c r="L509" s="235"/>
      <c r="M509" s="235"/>
      <c r="N509" s="235"/>
      <c r="O509" s="235"/>
      <c r="P509" s="235"/>
      <c r="Q509" s="235"/>
      <c r="R509" s="235"/>
      <c r="S509" s="235"/>
      <c r="T509" s="235"/>
      <c r="U509" s="235"/>
      <c r="V509" s="235"/>
      <c r="W509" s="235"/>
      <c r="X509" s="235"/>
      <c r="Y509" s="44"/>
      <c r="Z509" s="374"/>
      <c r="AA509" s="284"/>
      <c r="AB509" s="164"/>
      <c r="AC509" s="232"/>
      <c r="AD509" s="232"/>
      <c r="AE509" s="232"/>
      <c r="AF509" s="284"/>
      <c r="AG509" s="164"/>
      <c r="AH509" s="232"/>
      <c r="AI509" s="232"/>
      <c r="AJ509" s="153"/>
      <c r="AK509" s="41"/>
      <c r="AL509" s="42"/>
      <c r="AM509" s="96"/>
      <c r="AN509" s="118"/>
      <c r="AO509" s="152"/>
    </row>
    <row r="510" spans="1:41" s="40" customFormat="1">
      <c r="A510" s="231"/>
      <c r="B510" s="44"/>
      <c r="C510" s="44"/>
      <c r="D510" s="44"/>
      <c r="E510" s="44"/>
      <c r="F510" s="232"/>
      <c r="G510" s="233"/>
      <c r="H510" s="233"/>
      <c r="I510" s="234"/>
      <c r="J510" s="234"/>
      <c r="K510" s="235"/>
      <c r="L510" s="235"/>
      <c r="M510" s="235"/>
      <c r="N510" s="235"/>
      <c r="O510" s="235"/>
      <c r="P510" s="235"/>
      <c r="Q510" s="235"/>
      <c r="R510" s="235"/>
      <c r="S510" s="235"/>
      <c r="T510" s="235"/>
      <c r="U510" s="235"/>
      <c r="V510" s="235"/>
      <c r="W510" s="235"/>
      <c r="X510" s="235"/>
      <c r="Y510" s="44"/>
      <c r="Z510" s="374"/>
      <c r="AA510" s="284"/>
      <c r="AB510" s="164"/>
      <c r="AC510" s="232"/>
      <c r="AD510" s="232"/>
      <c r="AE510" s="232"/>
      <c r="AF510" s="284"/>
      <c r="AG510" s="164"/>
      <c r="AH510" s="232"/>
      <c r="AI510" s="232"/>
      <c r="AJ510" s="153"/>
      <c r="AK510" s="41"/>
      <c r="AL510" s="42"/>
      <c r="AM510" s="96"/>
      <c r="AN510" s="118"/>
      <c r="AO510" s="152"/>
    </row>
    <row r="511" spans="1:41" s="40" customFormat="1">
      <c r="A511" s="231"/>
      <c r="B511" s="44"/>
      <c r="C511" s="44"/>
      <c r="D511" s="44"/>
      <c r="E511" s="44"/>
      <c r="F511" s="232"/>
      <c r="G511" s="233"/>
      <c r="H511" s="233"/>
      <c r="I511" s="234"/>
      <c r="J511" s="234"/>
      <c r="K511" s="235"/>
      <c r="L511" s="235"/>
      <c r="M511" s="235"/>
      <c r="N511" s="235"/>
      <c r="O511" s="235"/>
      <c r="P511" s="235"/>
      <c r="Q511" s="235"/>
      <c r="R511" s="235"/>
      <c r="S511" s="235"/>
      <c r="T511" s="235"/>
      <c r="U511" s="235"/>
      <c r="V511" s="235"/>
      <c r="W511" s="235"/>
      <c r="X511" s="235"/>
      <c r="Y511" s="44"/>
      <c r="Z511" s="374"/>
      <c r="AA511" s="284">
        <f>H511+I511+J511+K511+L511+M511+N511+O511+P511</f>
        <v>0</v>
      </c>
      <c r="AB511" s="164" t="b">
        <f>AA511=G511</f>
        <v>1</v>
      </c>
      <c r="AC511" s="232"/>
      <c r="AD511" s="232"/>
      <c r="AE511" s="232"/>
      <c r="AF511" s="284">
        <f>H511+I511+J511+K511+L511+M511+N511+O511+P511</f>
        <v>0</v>
      </c>
      <c r="AG511" s="164" t="b">
        <f>AF511=G511</f>
        <v>1</v>
      </c>
      <c r="AH511" s="232"/>
      <c r="AI511" s="232"/>
      <c r="AJ511" s="153"/>
      <c r="AK511" s="41"/>
      <c r="AL511" s="42"/>
      <c r="AM511" s="96"/>
      <c r="AN511" s="118"/>
      <c r="AO511" s="152"/>
    </row>
    <row r="512" spans="1:41" s="40" customFormat="1">
      <c r="A512" s="231"/>
      <c r="B512" s="44"/>
      <c r="C512" s="44"/>
      <c r="D512" s="44"/>
      <c r="E512" s="44"/>
      <c r="F512" s="232"/>
      <c r="G512" s="233"/>
      <c r="H512" s="233"/>
      <c r="I512" s="234"/>
      <c r="J512" s="234"/>
      <c r="K512" s="235"/>
      <c r="L512" s="235"/>
      <c r="M512" s="235"/>
      <c r="N512" s="235"/>
      <c r="O512" s="235"/>
      <c r="P512" s="235"/>
      <c r="Q512" s="235"/>
      <c r="R512" s="235"/>
      <c r="S512" s="235"/>
      <c r="T512" s="235"/>
      <c r="U512" s="235"/>
      <c r="V512" s="235"/>
      <c r="W512" s="235"/>
      <c r="X512" s="235"/>
      <c r="Y512" s="44"/>
      <c r="Z512" s="374"/>
      <c r="AA512" s="284"/>
      <c r="AB512" s="164"/>
      <c r="AC512" s="232"/>
      <c r="AD512" s="232"/>
      <c r="AE512" s="232"/>
      <c r="AF512" s="284"/>
      <c r="AG512" s="164"/>
      <c r="AH512" s="232"/>
      <c r="AI512" s="232"/>
      <c r="AJ512" s="153"/>
      <c r="AK512" s="41"/>
      <c r="AL512" s="42"/>
      <c r="AM512" s="96"/>
      <c r="AN512" s="118"/>
      <c r="AO512" s="152"/>
    </row>
    <row r="513" spans="1:41" s="40" customFormat="1">
      <c r="A513" s="231"/>
      <c r="B513" s="44"/>
      <c r="C513" s="44"/>
      <c r="D513" s="44"/>
      <c r="E513" s="44"/>
      <c r="F513" s="232"/>
      <c r="G513" s="233"/>
      <c r="H513" s="233"/>
      <c r="I513" s="234"/>
      <c r="J513" s="234"/>
      <c r="K513" s="235"/>
      <c r="L513" s="235"/>
      <c r="M513" s="235"/>
      <c r="N513" s="235"/>
      <c r="O513" s="235"/>
      <c r="P513" s="235"/>
      <c r="Q513" s="235"/>
      <c r="R513" s="235"/>
      <c r="S513" s="235"/>
      <c r="T513" s="235"/>
      <c r="U513" s="235"/>
      <c r="V513" s="235"/>
      <c r="W513" s="235"/>
      <c r="X513" s="235"/>
      <c r="Y513" s="44"/>
      <c r="Z513" s="374"/>
      <c r="AA513" s="284"/>
      <c r="AB513" s="164"/>
      <c r="AC513" s="232"/>
      <c r="AD513" s="232"/>
      <c r="AE513" s="232"/>
      <c r="AF513" s="284"/>
      <c r="AG513" s="164"/>
      <c r="AH513" s="232"/>
      <c r="AI513" s="232"/>
      <c r="AJ513" s="153"/>
      <c r="AK513" s="41"/>
      <c r="AL513" s="42"/>
      <c r="AM513" s="96"/>
      <c r="AN513" s="118"/>
      <c r="AO513" s="152"/>
    </row>
    <row r="514" spans="1:41" s="40" customFormat="1">
      <c r="A514" s="231"/>
      <c r="B514" s="44"/>
      <c r="C514" s="44"/>
      <c r="D514" s="44"/>
      <c r="E514" s="44"/>
      <c r="F514" s="232"/>
      <c r="G514" s="233"/>
      <c r="H514" s="233"/>
      <c r="I514" s="234"/>
      <c r="J514" s="234"/>
      <c r="K514" s="235"/>
      <c r="L514" s="235"/>
      <c r="M514" s="235"/>
      <c r="N514" s="235"/>
      <c r="O514" s="235"/>
      <c r="P514" s="235"/>
      <c r="Q514" s="235"/>
      <c r="R514" s="235"/>
      <c r="S514" s="235"/>
      <c r="T514" s="235"/>
      <c r="U514" s="235"/>
      <c r="V514" s="235"/>
      <c r="W514" s="235"/>
      <c r="X514" s="235"/>
      <c r="Y514" s="44"/>
      <c r="Z514" s="374"/>
      <c r="AA514" s="284"/>
      <c r="AB514" s="164"/>
      <c r="AC514" s="232"/>
      <c r="AD514" s="232"/>
      <c r="AE514" s="232"/>
      <c r="AF514" s="284"/>
      <c r="AG514" s="164"/>
      <c r="AH514" s="232"/>
      <c r="AI514" s="232"/>
      <c r="AJ514" s="153"/>
      <c r="AK514" s="41"/>
      <c r="AL514" s="42"/>
      <c r="AM514" s="96"/>
      <c r="AN514" s="118"/>
      <c r="AO514" s="152"/>
    </row>
    <row r="515" spans="1:41" s="40" customFormat="1">
      <c r="A515" s="231"/>
      <c r="B515" s="44"/>
      <c r="C515" s="44"/>
      <c r="D515" s="44"/>
      <c r="E515" s="44"/>
      <c r="F515" s="232"/>
      <c r="G515" s="233"/>
      <c r="H515" s="233"/>
      <c r="I515" s="234"/>
      <c r="J515" s="234"/>
      <c r="K515" s="235"/>
      <c r="L515" s="235"/>
      <c r="M515" s="235"/>
      <c r="N515" s="235"/>
      <c r="O515" s="235"/>
      <c r="P515" s="235"/>
      <c r="Q515" s="235"/>
      <c r="R515" s="235"/>
      <c r="S515" s="235"/>
      <c r="T515" s="235"/>
      <c r="U515" s="235"/>
      <c r="V515" s="235"/>
      <c r="W515" s="235"/>
      <c r="X515" s="235"/>
      <c r="Y515" s="44"/>
      <c r="Z515" s="374"/>
      <c r="AA515" s="284"/>
      <c r="AB515" s="164"/>
      <c r="AC515" s="232"/>
      <c r="AD515" s="232"/>
      <c r="AE515" s="232"/>
      <c r="AF515" s="284"/>
      <c r="AG515" s="164"/>
      <c r="AH515" s="232"/>
      <c r="AI515" s="232"/>
      <c r="AJ515" s="153"/>
      <c r="AK515" s="41"/>
      <c r="AL515" s="42"/>
      <c r="AM515" s="96"/>
      <c r="AN515" s="118"/>
      <c r="AO515" s="152"/>
    </row>
    <row r="516" spans="1:41" s="40" customFormat="1">
      <c r="A516" s="231"/>
      <c r="B516" s="44"/>
      <c r="C516" s="44"/>
      <c r="D516" s="44"/>
      <c r="E516" s="44"/>
      <c r="F516" s="232"/>
      <c r="G516" s="233"/>
      <c r="H516" s="233"/>
      <c r="I516" s="234"/>
      <c r="J516" s="234"/>
      <c r="K516" s="235"/>
      <c r="L516" s="235"/>
      <c r="M516" s="235"/>
      <c r="N516" s="235"/>
      <c r="O516" s="235"/>
      <c r="P516" s="235"/>
      <c r="Q516" s="235"/>
      <c r="R516" s="235"/>
      <c r="S516" s="235"/>
      <c r="T516" s="235"/>
      <c r="U516" s="235"/>
      <c r="V516" s="235"/>
      <c r="W516" s="235"/>
      <c r="X516" s="235"/>
      <c r="Y516" s="44"/>
      <c r="Z516" s="374"/>
      <c r="AA516" s="284"/>
      <c r="AB516" s="164"/>
      <c r="AC516" s="232"/>
      <c r="AD516" s="232"/>
      <c r="AE516" s="232"/>
      <c r="AF516" s="284"/>
      <c r="AG516" s="164"/>
      <c r="AH516" s="232"/>
      <c r="AI516" s="232"/>
      <c r="AJ516" s="153"/>
      <c r="AK516" s="41"/>
      <c r="AL516" s="42"/>
      <c r="AM516" s="96"/>
      <c r="AN516" s="118"/>
      <c r="AO516" s="152"/>
    </row>
    <row r="517" spans="1:41" s="40" customFormat="1">
      <c r="A517" s="231"/>
      <c r="B517" s="44"/>
      <c r="C517" s="44"/>
      <c r="D517" s="44"/>
      <c r="E517" s="44"/>
      <c r="F517" s="232"/>
      <c r="G517" s="233"/>
      <c r="H517" s="233"/>
      <c r="I517" s="234"/>
      <c r="J517" s="234"/>
      <c r="K517" s="235"/>
      <c r="L517" s="235"/>
      <c r="M517" s="235"/>
      <c r="N517" s="235"/>
      <c r="O517" s="235"/>
      <c r="P517" s="235"/>
      <c r="Q517" s="235"/>
      <c r="R517" s="235"/>
      <c r="S517" s="235"/>
      <c r="T517" s="235"/>
      <c r="U517" s="235"/>
      <c r="V517" s="235"/>
      <c r="W517" s="235"/>
      <c r="X517" s="235"/>
      <c r="Y517" s="44"/>
      <c r="Z517" s="374"/>
      <c r="AA517" s="284">
        <f>H517+I517+J517+K517+L517+M517+N517+O517+P517</f>
        <v>0</v>
      </c>
      <c r="AB517" s="164" t="b">
        <f>AA517=G517</f>
        <v>1</v>
      </c>
      <c r="AC517" s="232"/>
      <c r="AD517" s="232"/>
      <c r="AE517" s="232"/>
      <c r="AF517" s="284">
        <f>H517+I517+J517+K517+L517+M517+N517+O517+P517</f>
        <v>0</v>
      </c>
      <c r="AG517" s="164" t="b">
        <f>AF517=G517</f>
        <v>1</v>
      </c>
      <c r="AH517" s="232"/>
      <c r="AI517" s="232"/>
      <c r="AJ517" s="153"/>
      <c r="AK517" s="41"/>
      <c r="AL517" s="42"/>
      <c r="AM517" s="96"/>
      <c r="AN517" s="118"/>
      <c r="AO517" s="152"/>
    </row>
    <row r="518" spans="1:41" s="40" customFormat="1">
      <c r="A518" s="231"/>
      <c r="B518" s="44"/>
      <c r="C518" s="44"/>
      <c r="D518" s="44"/>
      <c r="E518" s="44"/>
      <c r="F518" s="232"/>
      <c r="G518" s="233"/>
      <c r="H518" s="233"/>
      <c r="I518" s="234"/>
      <c r="J518" s="234"/>
      <c r="K518" s="235"/>
      <c r="L518" s="235"/>
      <c r="M518" s="235"/>
      <c r="N518" s="235"/>
      <c r="O518" s="235"/>
      <c r="P518" s="235"/>
      <c r="Q518" s="235"/>
      <c r="R518" s="235"/>
      <c r="S518" s="235"/>
      <c r="T518" s="235"/>
      <c r="U518" s="235"/>
      <c r="V518" s="235"/>
      <c r="W518" s="235"/>
      <c r="X518" s="235"/>
      <c r="Y518" s="44"/>
      <c r="Z518" s="374"/>
      <c r="AA518" s="284">
        <f>H518+I518+J518+K518+L518+M518+N518+O518+P518</f>
        <v>0</v>
      </c>
      <c r="AB518" s="164" t="b">
        <f>AA518=G518</f>
        <v>1</v>
      </c>
      <c r="AC518" s="232"/>
      <c r="AD518" s="232"/>
      <c r="AE518" s="232"/>
      <c r="AF518" s="284">
        <f>H518+I518+J518+K518+L518+M518+N518+O518+P518</f>
        <v>0</v>
      </c>
      <c r="AG518" s="164" t="b">
        <f>AF518=G518</f>
        <v>1</v>
      </c>
      <c r="AH518" s="232"/>
      <c r="AI518" s="232"/>
      <c r="AJ518" s="153"/>
      <c r="AK518" s="41"/>
      <c r="AL518" s="42"/>
      <c r="AM518" s="96"/>
      <c r="AN518" s="118"/>
      <c r="AO518" s="152"/>
    </row>
    <row r="519" spans="1:41" s="40" customFormat="1">
      <c r="A519" s="231"/>
      <c r="B519" s="44"/>
      <c r="C519" s="44"/>
      <c r="D519" s="44"/>
      <c r="E519" s="44"/>
      <c r="F519" s="232"/>
      <c r="G519" s="233"/>
      <c r="H519" s="233"/>
      <c r="I519" s="234"/>
      <c r="J519" s="234"/>
      <c r="K519" s="235"/>
      <c r="L519" s="235"/>
      <c r="M519" s="235"/>
      <c r="N519" s="235"/>
      <c r="O519" s="235"/>
      <c r="P519" s="235"/>
      <c r="Q519" s="235"/>
      <c r="R519" s="235"/>
      <c r="S519" s="235"/>
      <c r="T519" s="235"/>
      <c r="U519" s="235"/>
      <c r="V519" s="235"/>
      <c r="W519" s="235"/>
      <c r="X519" s="235"/>
      <c r="Y519" s="44"/>
      <c r="Z519" s="374"/>
      <c r="AA519" s="284"/>
      <c r="AB519" s="164"/>
      <c r="AC519" s="232"/>
      <c r="AD519" s="232"/>
      <c r="AE519" s="232"/>
      <c r="AF519" s="284"/>
      <c r="AG519" s="164"/>
      <c r="AH519" s="232"/>
      <c r="AI519" s="232"/>
      <c r="AJ519" s="153"/>
      <c r="AK519" s="41"/>
      <c r="AL519" s="42"/>
      <c r="AM519" s="96"/>
      <c r="AN519" s="118"/>
      <c r="AO519" s="152"/>
    </row>
    <row r="520" spans="1:41" s="40" customFormat="1">
      <c r="A520" s="231"/>
      <c r="B520" s="44"/>
      <c r="C520" s="44"/>
      <c r="D520" s="44"/>
      <c r="E520" s="44"/>
      <c r="F520" s="232"/>
      <c r="G520" s="233"/>
      <c r="H520" s="233"/>
      <c r="I520" s="234"/>
      <c r="J520" s="234"/>
      <c r="K520" s="235"/>
      <c r="L520" s="235"/>
      <c r="M520" s="235"/>
      <c r="N520" s="235"/>
      <c r="O520" s="235"/>
      <c r="P520" s="235"/>
      <c r="Q520" s="235"/>
      <c r="R520" s="235"/>
      <c r="S520" s="235"/>
      <c r="T520" s="235"/>
      <c r="U520" s="235"/>
      <c r="V520" s="235"/>
      <c r="W520" s="235"/>
      <c r="X520" s="235"/>
      <c r="Y520" s="44"/>
      <c r="Z520" s="374"/>
      <c r="AA520" s="284"/>
      <c r="AB520" s="164"/>
      <c r="AC520" s="232"/>
      <c r="AD520" s="232"/>
      <c r="AE520" s="232"/>
      <c r="AF520" s="284"/>
      <c r="AG520" s="164"/>
      <c r="AH520" s="232"/>
      <c r="AI520" s="232"/>
      <c r="AJ520" s="153"/>
      <c r="AK520" s="41"/>
      <c r="AL520" s="42"/>
      <c r="AM520" s="96"/>
      <c r="AN520" s="118"/>
      <c r="AO520" s="152"/>
    </row>
    <row r="521" spans="1:41" s="40" customFormat="1">
      <c r="A521" s="231"/>
      <c r="B521" s="44"/>
      <c r="C521" s="44"/>
      <c r="D521" s="44"/>
      <c r="E521" s="44"/>
      <c r="F521" s="232"/>
      <c r="G521" s="233"/>
      <c r="H521" s="233"/>
      <c r="I521" s="234"/>
      <c r="J521" s="234"/>
      <c r="K521" s="235"/>
      <c r="L521" s="235"/>
      <c r="M521" s="235"/>
      <c r="N521" s="235"/>
      <c r="O521" s="235"/>
      <c r="P521" s="235"/>
      <c r="Q521" s="235"/>
      <c r="R521" s="235"/>
      <c r="S521" s="235"/>
      <c r="T521" s="235"/>
      <c r="U521" s="235"/>
      <c r="V521" s="235"/>
      <c r="W521" s="235"/>
      <c r="X521" s="235"/>
      <c r="Y521" s="44"/>
      <c r="Z521" s="374"/>
      <c r="AA521" s="284"/>
      <c r="AB521" s="164"/>
      <c r="AC521" s="232"/>
      <c r="AD521" s="232"/>
      <c r="AE521" s="232"/>
      <c r="AF521" s="284"/>
      <c r="AG521" s="164"/>
      <c r="AH521" s="232"/>
      <c r="AI521" s="232"/>
      <c r="AJ521" s="153"/>
      <c r="AK521" s="41"/>
      <c r="AL521" s="42"/>
      <c r="AM521" s="96"/>
      <c r="AN521" s="118"/>
      <c r="AO521" s="152"/>
    </row>
    <row r="522" spans="1:41" s="40" customFormat="1">
      <c r="A522" s="231"/>
      <c r="B522" s="44"/>
      <c r="C522" s="44"/>
      <c r="D522" s="44"/>
      <c r="E522" s="44"/>
      <c r="F522" s="232"/>
      <c r="G522" s="233"/>
      <c r="H522" s="233"/>
      <c r="I522" s="234"/>
      <c r="J522" s="234"/>
      <c r="K522" s="235"/>
      <c r="L522" s="235"/>
      <c r="M522" s="235"/>
      <c r="N522" s="235"/>
      <c r="O522" s="235"/>
      <c r="P522" s="235"/>
      <c r="Q522" s="235"/>
      <c r="R522" s="235"/>
      <c r="S522" s="235"/>
      <c r="T522" s="235"/>
      <c r="U522" s="235"/>
      <c r="V522" s="235"/>
      <c r="W522" s="235"/>
      <c r="X522" s="235"/>
      <c r="Y522" s="44"/>
      <c r="Z522" s="374"/>
      <c r="AA522" s="284">
        <f>H522+I522+J522+K522+L522+M522+N522+O522+P522</f>
        <v>0</v>
      </c>
      <c r="AB522" s="164" t="b">
        <f>AA522=G522</f>
        <v>1</v>
      </c>
      <c r="AC522" s="232"/>
      <c r="AD522" s="232"/>
      <c r="AE522" s="232"/>
      <c r="AF522" s="284">
        <f>H522+I522+J522+K522+L522+M522+N522+O522+P522</f>
        <v>0</v>
      </c>
      <c r="AG522" s="164" t="b">
        <f>AF522=G522</f>
        <v>1</v>
      </c>
      <c r="AH522" s="232"/>
      <c r="AI522" s="232"/>
      <c r="AJ522" s="153"/>
      <c r="AK522" s="41"/>
      <c r="AL522" s="42"/>
      <c r="AM522" s="96"/>
      <c r="AN522" s="118"/>
      <c r="AO522" s="152"/>
    </row>
    <row r="523" spans="1:41" s="40" customFormat="1">
      <c r="A523" s="231"/>
      <c r="B523" s="44"/>
      <c r="C523" s="44"/>
      <c r="D523" s="44"/>
      <c r="E523" s="44"/>
      <c r="F523" s="232"/>
      <c r="G523" s="233"/>
      <c r="H523" s="233"/>
      <c r="I523" s="234"/>
      <c r="J523" s="234"/>
      <c r="K523" s="235"/>
      <c r="L523" s="235"/>
      <c r="M523" s="235"/>
      <c r="N523" s="235"/>
      <c r="O523" s="235"/>
      <c r="P523" s="235"/>
      <c r="Q523" s="235"/>
      <c r="R523" s="235"/>
      <c r="S523" s="235"/>
      <c r="T523" s="235"/>
      <c r="U523" s="235"/>
      <c r="V523" s="235"/>
      <c r="W523" s="235"/>
      <c r="X523" s="235"/>
      <c r="Y523" s="44"/>
      <c r="Z523" s="374"/>
      <c r="AA523" s="284">
        <f>H523+I523+J523+K523+L523+M523+N523+O523+P523</f>
        <v>0</v>
      </c>
      <c r="AB523" s="164" t="b">
        <f>AA523=G523</f>
        <v>1</v>
      </c>
      <c r="AC523" s="232"/>
      <c r="AD523" s="232"/>
      <c r="AE523" s="232"/>
      <c r="AF523" s="284">
        <f>H523+I523+J523+K523+L523+M523+N523+O523+P523</f>
        <v>0</v>
      </c>
      <c r="AG523" s="164" t="b">
        <f>AF523=G523</f>
        <v>1</v>
      </c>
      <c r="AH523" s="232"/>
      <c r="AI523" s="232"/>
      <c r="AJ523" s="153"/>
      <c r="AK523" s="41"/>
      <c r="AL523" s="42"/>
      <c r="AM523" s="96"/>
      <c r="AN523" s="118"/>
      <c r="AO523" s="152"/>
    </row>
    <row r="524" spans="1:41" s="40" customFormat="1">
      <c r="A524" s="231"/>
      <c r="B524" s="44"/>
      <c r="C524" s="44"/>
      <c r="D524" s="44"/>
      <c r="E524" s="44"/>
      <c r="F524" s="232"/>
      <c r="G524" s="233"/>
      <c r="H524" s="233"/>
      <c r="I524" s="234"/>
      <c r="J524" s="234"/>
      <c r="K524" s="235"/>
      <c r="L524" s="235"/>
      <c r="M524" s="235"/>
      <c r="N524" s="235"/>
      <c r="O524" s="235"/>
      <c r="P524" s="235"/>
      <c r="Q524" s="235"/>
      <c r="R524" s="235"/>
      <c r="S524" s="235"/>
      <c r="T524" s="235"/>
      <c r="U524" s="235"/>
      <c r="V524" s="235"/>
      <c r="W524" s="235"/>
      <c r="X524" s="235"/>
      <c r="Y524" s="44"/>
      <c r="Z524" s="374"/>
      <c r="AA524" s="284">
        <f>H524+I524+J524+K524+L524+M524+N524+O524+P524</f>
        <v>0</v>
      </c>
      <c r="AB524" s="164" t="b">
        <f>AA524=G524</f>
        <v>1</v>
      </c>
      <c r="AC524" s="232"/>
      <c r="AD524" s="232"/>
      <c r="AE524" s="232"/>
      <c r="AF524" s="284">
        <f>H524+I524+J524+K524+L524+M524+N524+O524+P524</f>
        <v>0</v>
      </c>
      <c r="AG524" s="164" t="b">
        <f>AF524=G524</f>
        <v>1</v>
      </c>
      <c r="AH524" s="232"/>
      <c r="AI524" s="232"/>
      <c r="AJ524" s="153"/>
      <c r="AK524" s="41"/>
      <c r="AL524" s="42"/>
      <c r="AM524" s="96"/>
      <c r="AN524" s="118"/>
      <c r="AO524" s="152"/>
    </row>
    <row r="525" spans="1:41" s="40" customFormat="1">
      <c r="A525" s="231"/>
      <c r="B525" s="44"/>
      <c r="C525" s="44"/>
      <c r="D525" s="44"/>
      <c r="E525" s="44"/>
      <c r="F525" s="232"/>
      <c r="G525" s="233"/>
      <c r="H525" s="329"/>
      <c r="I525" s="234"/>
      <c r="J525" s="234"/>
      <c r="K525" s="235"/>
      <c r="L525" s="235"/>
      <c r="M525" s="235"/>
      <c r="N525" s="235"/>
      <c r="O525" s="235"/>
      <c r="P525" s="235"/>
      <c r="Q525" s="235"/>
      <c r="R525" s="235"/>
      <c r="S525" s="235"/>
      <c r="T525" s="235"/>
      <c r="U525" s="235"/>
      <c r="V525" s="235"/>
      <c r="W525" s="235"/>
      <c r="X525" s="235"/>
      <c r="Y525" s="44"/>
      <c r="Z525" s="374"/>
      <c r="AA525" s="284">
        <f>H525+I525+J525+K525+L525+M525+N525+O525+P525</f>
        <v>0</v>
      </c>
      <c r="AB525" s="164" t="b">
        <f>AA525=G525</f>
        <v>1</v>
      </c>
      <c r="AC525" s="232"/>
      <c r="AD525" s="232"/>
      <c r="AE525" s="232"/>
      <c r="AF525" s="284">
        <f>H525+I525+J525+K525+L525+M525+N525+O525+P525</f>
        <v>0</v>
      </c>
      <c r="AG525" s="164" t="b">
        <f>AF525=G525</f>
        <v>1</v>
      </c>
      <c r="AH525" s="232"/>
      <c r="AI525" s="232"/>
      <c r="AJ525" s="153"/>
      <c r="AK525" s="41"/>
      <c r="AL525" s="42"/>
      <c r="AM525" s="96"/>
      <c r="AN525" s="118"/>
      <c r="AO525" s="152"/>
    </row>
    <row r="526" spans="1:41" s="40" customFormat="1">
      <c r="A526" s="231"/>
      <c r="B526" s="44"/>
      <c r="C526" s="44"/>
      <c r="D526" s="44"/>
      <c r="E526" s="44"/>
      <c r="F526" s="232"/>
      <c r="G526" s="233"/>
      <c r="H526" s="233"/>
      <c r="I526" s="234"/>
      <c r="J526" s="234"/>
      <c r="K526" s="235"/>
      <c r="L526" s="235"/>
      <c r="M526" s="235"/>
      <c r="N526" s="235"/>
      <c r="O526" s="235"/>
      <c r="P526" s="235"/>
      <c r="Q526" s="235"/>
      <c r="R526" s="235"/>
      <c r="S526" s="235"/>
      <c r="T526" s="235"/>
      <c r="U526" s="235"/>
      <c r="V526" s="235"/>
      <c r="W526" s="235"/>
      <c r="X526" s="235"/>
      <c r="Y526" s="44"/>
      <c r="Z526" s="374"/>
      <c r="AA526" s="284">
        <f>H526+I526+J526+K526+L526+M526+N526+O526+P526</f>
        <v>0</v>
      </c>
      <c r="AB526" s="164" t="b">
        <f>AA526=G526</f>
        <v>1</v>
      </c>
      <c r="AC526" s="232"/>
      <c r="AD526" s="232"/>
      <c r="AE526" s="232"/>
      <c r="AF526" s="284">
        <f>H526+I526+J526+K526+L526+M526+N526+O526+P526</f>
        <v>0</v>
      </c>
      <c r="AG526" s="164" t="b">
        <f>AF526=G526</f>
        <v>1</v>
      </c>
      <c r="AH526" s="232"/>
      <c r="AI526" s="232"/>
      <c r="AJ526" s="153"/>
      <c r="AK526" s="41"/>
      <c r="AL526" s="42"/>
      <c r="AM526" s="96"/>
      <c r="AN526" s="118"/>
      <c r="AO526" s="152"/>
    </row>
    <row r="527" spans="1:41" s="40" customFormat="1">
      <c r="A527" s="231"/>
      <c r="B527" s="44"/>
      <c r="C527" s="44"/>
      <c r="D527" s="44"/>
      <c r="E527" s="44"/>
      <c r="F527" s="232"/>
      <c r="G527" s="233"/>
      <c r="H527" s="233"/>
      <c r="I527" s="234"/>
      <c r="J527" s="234"/>
      <c r="K527" s="235"/>
      <c r="L527" s="235"/>
      <c r="M527" s="235"/>
      <c r="N527" s="235"/>
      <c r="O527" s="235"/>
      <c r="P527" s="235"/>
      <c r="Q527" s="235"/>
      <c r="R527" s="235"/>
      <c r="S527" s="235"/>
      <c r="T527" s="235"/>
      <c r="U527" s="235"/>
      <c r="V527" s="235"/>
      <c r="W527" s="235"/>
      <c r="X527" s="235"/>
      <c r="Y527" s="44"/>
      <c r="Z527" s="374"/>
      <c r="AA527" s="284"/>
      <c r="AB527" s="164"/>
      <c r="AC527" s="232"/>
      <c r="AD527" s="232"/>
      <c r="AE527" s="232"/>
      <c r="AF527" s="284"/>
      <c r="AG527" s="164"/>
      <c r="AH527" s="232"/>
      <c r="AI527" s="232"/>
      <c r="AJ527" s="153"/>
      <c r="AK527" s="41"/>
      <c r="AL527" s="42"/>
      <c r="AM527" s="96"/>
      <c r="AN527" s="118"/>
      <c r="AO527" s="152"/>
    </row>
    <row r="528" spans="1:41" s="40" customFormat="1">
      <c r="A528" s="231"/>
      <c r="B528" s="44"/>
      <c r="C528" s="44"/>
      <c r="D528" s="44"/>
      <c r="E528" s="44"/>
      <c r="F528" s="232"/>
      <c r="G528" s="233"/>
      <c r="H528" s="233"/>
      <c r="I528" s="234"/>
      <c r="J528" s="234"/>
      <c r="K528" s="235"/>
      <c r="L528" s="235"/>
      <c r="M528" s="235"/>
      <c r="N528" s="235"/>
      <c r="O528" s="235"/>
      <c r="P528" s="235"/>
      <c r="Q528" s="235"/>
      <c r="R528" s="235"/>
      <c r="S528" s="235"/>
      <c r="T528" s="235"/>
      <c r="U528" s="235"/>
      <c r="V528" s="235"/>
      <c r="W528" s="235"/>
      <c r="X528" s="235"/>
      <c r="Y528" s="44"/>
      <c r="Z528" s="374"/>
      <c r="AA528" s="284">
        <f>H528+I528+J528+K528+L528+M528+N528+O528+P528</f>
        <v>0</v>
      </c>
      <c r="AB528" s="164" t="b">
        <f>AA528=G528</f>
        <v>1</v>
      </c>
      <c r="AC528" s="232"/>
      <c r="AD528" s="232"/>
      <c r="AE528" s="232"/>
      <c r="AF528" s="284">
        <f t="shared" ref="AF528:AF557" si="253">H528+I528+J528+K528+L528+M528+N528+O528+P528</f>
        <v>0</v>
      </c>
      <c r="AG528" s="164" t="b">
        <f t="shared" ref="AG528:AG557" si="254">AF528=G528</f>
        <v>1</v>
      </c>
      <c r="AH528" s="232"/>
      <c r="AI528" s="232"/>
      <c r="AJ528" s="153"/>
      <c r="AK528" s="41"/>
      <c r="AL528" s="42"/>
      <c r="AM528" s="96" t="e">
        <f>#REF!+#REF!+#REF!+#REF!+#REF!+#REF!</f>
        <v>#REF!</v>
      </c>
      <c r="AN528" s="118">
        <f>H528+I528+J528+K528+L528+M528</f>
        <v>0</v>
      </c>
      <c r="AO528" s="152" t="b">
        <f t="shared" ref="AO528:AO536" si="255">G528=AN528</f>
        <v>1</v>
      </c>
    </row>
    <row r="529" spans="1:41" s="40" customFormat="1">
      <c r="A529" s="231"/>
      <c r="B529" s="44"/>
      <c r="C529" s="44"/>
      <c r="D529" s="44"/>
      <c r="E529" s="44"/>
      <c r="F529" s="232"/>
      <c r="G529" s="233"/>
      <c r="H529" s="233"/>
      <c r="I529" s="234"/>
      <c r="J529" s="234"/>
      <c r="K529" s="235"/>
      <c r="L529" s="235"/>
      <c r="M529" s="235"/>
      <c r="N529" s="235"/>
      <c r="O529" s="235"/>
      <c r="P529" s="235"/>
      <c r="Q529" s="235"/>
      <c r="R529" s="235"/>
      <c r="S529" s="235"/>
      <c r="T529" s="235"/>
      <c r="U529" s="235"/>
      <c r="V529" s="235"/>
      <c r="W529" s="235"/>
      <c r="X529" s="235"/>
      <c r="Y529" s="44"/>
      <c r="Z529" s="374"/>
      <c r="AA529" s="284">
        <f>H529+I529+J529+K529+L529+M529+N529+O529+P529</f>
        <v>0</v>
      </c>
      <c r="AB529" s="164" t="b">
        <f>AA529=G529</f>
        <v>1</v>
      </c>
      <c r="AC529" s="232"/>
      <c r="AD529" s="232"/>
      <c r="AE529" s="232"/>
      <c r="AF529" s="284">
        <f t="shared" si="253"/>
        <v>0</v>
      </c>
      <c r="AG529" s="164" t="b">
        <f t="shared" si="254"/>
        <v>1</v>
      </c>
      <c r="AH529" s="232"/>
      <c r="AI529" s="232"/>
      <c r="AJ529" s="153"/>
      <c r="AK529" s="41"/>
      <c r="AL529" s="42"/>
      <c r="AM529" s="96" t="e">
        <f>#REF!+#REF!+#REF!+#REF!+#REF!+#REF!</f>
        <v>#REF!</v>
      </c>
      <c r="AN529" s="118">
        <f>H529+I529+J529+K529+L529+M529</f>
        <v>0</v>
      </c>
      <c r="AO529" s="152" t="b">
        <f t="shared" si="255"/>
        <v>1</v>
      </c>
    </row>
    <row r="530" spans="1:41" s="40" customFormat="1">
      <c r="A530" s="181"/>
      <c r="B530" s="182"/>
      <c r="C530" s="182"/>
      <c r="D530" s="182"/>
      <c r="E530" s="182"/>
      <c r="F530" s="183"/>
      <c r="G530" s="184"/>
      <c r="H530" s="184"/>
      <c r="I530" s="185"/>
      <c r="J530" s="185"/>
      <c r="K530" s="186"/>
      <c r="L530" s="186"/>
      <c r="M530" s="186"/>
      <c r="N530" s="186"/>
      <c r="O530" s="186"/>
      <c r="P530" s="186"/>
      <c r="Q530" s="186"/>
      <c r="R530" s="186"/>
      <c r="S530" s="186"/>
      <c r="T530" s="186"/>
      <c r="U530" s="186"/>
      <c r="V530" s="186"/>
      <c r="W530" s="186"/>
      <c r="X530" s="186"/>
      <c r="Y530" s="182"/>
      <c r="Z530" s="374"/>
      <c r="AA530" s="284">
        <f>H530+I530+J530+K530+L530+M530+N530+O530+P530</f>
        <v>0</v>
      </c>
      <c r="AB530" s="164" t="b">
        <f>AA530=G530</f>
        <v>1</v>
      </c>
      <c r="AC530" s="232"/>
      <c r="AD530" s="232"/>
      <c r="AE530" s="232"/>
      <c r="AF530" s="284">
        <f t="shared" si="253"/>
        <v>0</v>
      </c>
      <c r="AG530" s="164" t="b">
        <f t="shared" si="254"/>
        <v>1</v>
      </c>
      <c r="AH530" s="232"/>
      <c r="AI530" s="232"/>
      <c r="AJ530" s="153"/>
      <c r="AK530" s="41"/>
      <c r="AL530" s="42"/>
      <c r="AM530" s="96" t="e">
        <f>#REF!+#REF!+#REF!+#REF!+#REF!+#REF!</f>
        <v>#REF!</v>
      </c>
      <c r="AN530" s="118">
        <f>H530+I530+J530+K530+L530+M530</f>
        <v>0</v>
      </c>
      <c r="AO530" s="152" t="b">
        <f t="shared" si="255"/>
        <v>1</v>
      </c>
    </row>
    <row r="531" spans="1:41" s="3" customFormat="1">
      <c r="A531" s="632" t="s">
        <v>0</v>
      </c>
      <c r="B531" s="632" t="s">
        <v>1</v>
      </c>
      <c r="C531" s="632"/>
      <c r="D531" s="632"/>
      <c r="E531" s="632"/>
      <c r="F531" s="632" t="s">
        <v>3</v>
      </c>
      <c r="G531" s="632" t="s">
        <v>4</v>
      </c>
      <c r="H531" s="637" t="s">
        <v>387</v>
      </c>
      <c r="I531" s="638"/>
      <c r="J531" s="638"/>
      <c r="K531" s="638"/>
      <c r="L531" s="638"/>
      <c r="M531" s="638"/>
      <c r="N531" s="638"/>
      <c r="O531" s="638"/>
      <c r="P531" s="638"/>
      <c r="Q531" s="609"/>
      <c r="R531" s="609"/>
      <c r="S531" s="609"/>
      <c r="T531" s="609"/>
      <c r="U531" s="609"/>
      <c r="V531" s="609"/>
      <c r="W531" s="609"/>
      <c r="X531" s="609"/>
      <c r="Y531" s="632" t="s">
        <v>11</v>
      </c>
      <c r="Z531" s="375"/>
      <c r="AA531" s="284"/>
      <c r="AB531" s="164"/>
      <c r="AC531" s="328" t="e">
        <f>G531-AA531</f>
        <v>#VALUE!</v>
      </c>
      <c r="AD531" s="311"/>
      <c r="AE531" s="311"/>
      <c r="AF531" s="284" t="e">
        <f t="shared" si="253"/>
        <v>#VALUE!</v>
      </c>
      <c r="AG531" s="164" t="e">
        <f t="shared" si="254"/>
        <v>#VALUE!</v>
      </c>
      <c r="AH531" s="311"/>
      <c r="AI531" s="311"/>
      <c r="AJ531" s="152"/>
      <c r="AM531" s="96" t="e">
        <f>#REF!+#REF!+#REF!+#REF!+#REF!+#REF!</f>
        <v>#REF!</v>
      </c>
      <c r="AN531" s="118" t="e">
        <f>H531+I531+J531+K531+L531+M531</f>
        <v>#VALUE!</v>
      </c>
      <c r="AO531" s="152" t="e">
        <f t="shared" si="255"/>
        <v>#VALUE!</v>
      </c>
    </row>
    <row r="532" spans="1:41" s="3" customFormat="1">
      <c r="A532" s="633"/>
      <c r="B532" s="633"/>
      <c r="C532" s="633"/>
      <c r="D532" s="633"/>
      <c r="E532" s="633"/>
      <c r="F532" s="633"/>
      <c r="G532" s="633"/>
      <c r="H532" s="563" t="s">
        <v>5</v>
      </c>
      <c r="I532" s="563" t="s">
        <v>240</v>
      </c>
      <c r="J532" s="563" t="s">
        <v>6</v>
      </c>
      <c r="K532" s="563" t="s">
        <v>273</v>
      </c>
      <c r="L532" s="563" t="s">
        <v>9</v>
      </c>
      <c r="M532" s="564" t="s">
        <v>374</v>
      </c>
      <c r="N532" s="563" t="s">
        <v>272</v>
      </c>
      <c r="O532" s="564" t="s">
        <v>375</v>
      </c>
      <c r="P532" s="564" t="s">
        <v>376</v>
      </c>
      <c r="Q532" s="563"/>
      <c r="R532" s="563"/>
      <c r="S532" s="563"/>
      <c r="T532" s="563"/>
      <c r="U532" s="563"/>
      <c r="V532" s="563"/>
      <c r="W532" s="563"/>
      <c r="X532" s="563"/>
      <c r="Y532" s="633"/>
      <c r="Z532" s="375"/>
      <c r="AA532" s="284"/>
      <c r="AB532" s="164"/>
      <c r="AC532" s="328">
        <f>G532-AA532</f>
        <v>0</v>
      </c>
      <c r="AD532" s="311"/>
      <c r="AE532" s="311"/>
      <c r="AF532" s="284" t="e">
        <f t="shared" si="253"/>
        <v>#VALUE!</v>
      </c>
      <c r="AG532" s="164" t="e">
        <f t="shared" si="254"/>
        <v>#VALUE!</v>
      </c>
      <c r="AH532" s="311"/>
      <c r="AI532" s="311"/>
      <c r="AJ532" s="152"/>
      <c r="AM532" s="96" t="e">
        <f>#REF!+#REF!+#REF!+#REF!+#REF!+M532</f>
        <v>#REF!</v>
      </c>
      <c r="AN532" s="118" t="e">
        <f>H532+I532+J532+K532+L532+#REF!</f>
        <v>#VALUE!</v>
      </c>
      <c r="AO532" s="152" t="e">
        <f t="shared" si="255"/>
        <v>#VALUE!</v>
      </c>
    </row>
    <row r="533" spans="1:41">
      <c r="A533" s="142"/>
      <c r="B533" s="143"/>
      <c r="C533" s="144"/>
      <c r="D533" s="144"/>
      <c r="E533" s="145"/>
      <c r="F533" s="146"/>
      <c r="G533" s="146"/>
      <c r="H533" s="562" t="s">
        <v>237</v>
      </c>
      <c r="I533" s="562" t="s">
        <v>237</v>
      </c>
      <c r="J533" s="562" t="s">
        <v>237</v>
      </c>
      <c r="K533" s="562" t="s">
        <v>237</v>
      </c>
      <c r="L533" s="562" t="s">
        <v>237</v>
      </c>
      <c r="M533" s="562" t="s">
        <v>237</v>
      </c>
      <c r="N533" s="562" t="s">
        <v>237</v>
      </c>
      <c r="O533" s="562" t="s">
        <v>237</v>
      </c>
      <c r="P533" s="562" t="s">
        <v>237</v>
      </c>
      <c r="Q533" s="562"/>
      <c r="R533" s="562"/>
      <c r="S533" s="562"/>
      <c r="T533" s="562"/>
      <c r="U533" s="562"/>
      <c r="V533" s="562"/>
      <c r="W533" s="562"/>
      <c r="X533" s="562"/>
      <c r="Y533" s="146"/>
      <c r="Z533" s="376"/>
      <c r="AA533" s="284"/>
      <c r="AB533" s="164"/>
      <c r="AC533" s="328">
        <f>G533-AA533</f>
        <v>0</v>
      </c>
      <c r="AD533" s="278"/>
      <c r="AE533" s="278"/>
      <c r="AF533" s="284" t="e">
        <f t="shared" si="253"/>
        <v>#VALUE!</v>
      </c>
      <c r="AG533" s="164" t="e">
        <f t="shared" si="254"/>
        <v>#VALUE!</v>
      </c>
      <c r="AH533" s="278"/>
      <c r="AI533" s="278"/>
      <c r="AM533" s="96" t="e">
        <f>#REF!+#REF!+#REF!+#REF!+#REF!+#REF!</f>
        <v>#REF!</v>
      </c>
      <c r="AN533" s="118" t="e">
        <f>H533+I533+J533+K533+L533+M533</f>
        <v>#VALUE!</v>
      </c>
      <c r="AO533" s="152" t="e">
        <f t="shared" si="255"/>
        <v>#VALUE!</v>
      </c>
    </row>
    <row r="534" spans="1:41">
      <c r="A534" s="147"/>
      <c r="B534" s="148"/>
      <c r="C534" s="149"/>
      <c r="D534" s="149"/>
      <c r="E534" s="150"/>
      <c r="F534" s="151"/>
      <c r="G534" s="151"/>
      <c r="H534" s="151"/>
      <c r="I534" s="151"/>
      <c r="J534" s="151"/>
      <c r="K534" s="151"/>
      <c r="L534" s="151"/>
      <c r="M534" s="151"/>
      <c r="N534" s="151"/>
      <c r="O534" s="151"/>
      <c r="P534" s="151"/>
      <c r="Q534" s="151"/>
      <c r="R534" s="151"/>
      <c r="S534" s="151"/>
      <c r="T534" s="151"/>
      <c r="U534" s="151"/>
      <c r="V534" s="151"/>
      <c r="W534" s="151"/>
      <c r="X534" s="151"/>
      <c r="Y534" s="151"/>
      <c r="Z534" s="376"/>
      <c r="AA534" s="284">
        <f>H534+I534+J534+K534+L534+M534+N534+O534+P534</f>
        <v>0</v>
      </c>
      <c r="AB534" s="164" t="b">
        <f>AA534=G534</f>
        <v>1</v>
      </c>
      <c r="AC534" s="278"/>
      <c r="AD534" s="278"/>
      <c r="AE534" s="278"/>
      <c r="AF534" s="284">
        <f t="shared" si="253"/>
        <v>0</v>
      </c>
      <c r="AG534" s="164" t="b">
        <f t="shared" si="254"/>
        <v>1</v>
      </c>
      <c r="AH534" s="278"/>
      <c r="AI534" s="278"/>
      <c r="AL534" s="42" t="b">
        <f>G534=AK534</f>
        <v>1</v>
      </c>
      <c r="AM534" s="96" t="e">
        <f>#REF!+#REF!+#REF!+#REF!+#REF!+#REF!</f>
        <v>#REF!</v>
      </c>
      <c r="AN534" s="118">
        <f>H534+I534+J534+K534+L534+M534</f>
        <v>0</v>
      </c>
      <c r="AO534" s="152" t="b">
        <f t="shared" si="255"/>
        <v>1</v>
      </c>
    </row>
    <row r="535" spans="1:41" s="16" customFormat="1">
      <c r="A535" s="26">
        <v>10</v>
      </c>
      <c r="B535" s="653" t="s">
        <v>205</v>
      </c>
      <c r="C535" s="654"/>
      <c r="D535" s="654"/>
      <c r="E535" s="655"/>
      <c r="F535" s="56">
        <v>16</v>
      </c>
      <c r="G535" s="17">
        <f>G536</f>
        <v>1412000000</v>
      </c>
      <c r="H535" s="17">
        <f t="shared" ref="H535:P535" si="256">H536</f>
        <v>143380000</v>
      </c>
      <c r="I535" s="17">
        <f t="shared" si="256"/>
        <v>125119600</v>
      </c>
      <c r="J535" s="17">
        <f t="shared" si="256"/>
        <v>0</v>
      </c>
      <c r="K535" s="17">
        <f t="shared" si="256"/>
        <v>0</v>
      </c>
      <c r="L535" s="17">
        <f t="shared" si="256"/>
        <v>700000000</v>
      </c>
      <c r="M535" s="17">
        <f t="shared" si="256"/>
        <v>0</v>
      </c>
      <c r="N535" s="17">
        <f t="shared" si="256"/>
        <v>43500400</v>
      </c>
      <c r="O535" s="17">
        <f t="shared" si="256"/>
        <v>400000000</v>
      </c>
      <c r="P535" s="17">
        <f t="shared" si="256"/>
        <v>0</v>
      </c>
      <c r="Q535" s="17"/>
      <c r="R535" s="17"/>
      <c r="S535" s="17"/>
      <c r="T535" s="17"/>
      <c r="U535" s="17"/>
      <c r="V535" s="17"/>
      <c r="W535" s="17"/>
      <c r="X535" s="17"/>
      <c r="Y535" s="15"/>
      <c r="Z535" s="373"/>
      <c r="AA535" s="284">
        <f>H535+I535+J535+K535+L535+M535+N535+O535+P535</f>
        <v>1412000000</v>
      </c>
      <c r="AB535" s="164" t="b">
        <f>AA535=G535</f>
        <v>1</v>
      </c>
      <c r="AC535" s="221"/>
      <c r="AD535" s="221"/>
      <c r="AE535" s="221"/>
      <c r="AF535" s="284">
        <f t="shared" si="253"/>
        <v>1412000000</v>
      </c>
      <c r="AG535" s="164" t="b">
        <f t="shared" si="254"/>
        <v>1</v>
      </c>
      <c r="AH535" s="221"/>
      <c r="AI535" s="221"/>
      <c r="AJ535" s="25"/>
      <c r="AK535" s="96">
        <f>SUM(I535:M535)</f>
        <v>825119600</v>
      </c>
      <c r="AL535" s="97" t="b">
        <f>G535=AK535</f>
        <v>0</v>
      </c>
      <c r="AM535" s="96" t="e">
        <f>#REF!+#REF!+#REF!+#REF!+#REF!+#REF!</f>
        <v>#REF!</v>
      </c>
      <c r="AN535" s="118">
        <f>H535+I535+J535+K535+L535+M535</f>
        <v>968499600</v>
      </c>
      <c r="AO535" s="152" t="b">
        <f t="shared" si="255"/>
        <v>0</v>
      </c>
    </row>
    <row r="536" spans="1:41" s="131" customFormat="1">
      <c r="A536" s="126"/>
      <c r="B536" s="127" t="s">
        <v>22</v>
      </c>
      <c r="C536" s="630" t="s">
        <v>206</v>
      </c>
      <c r="D536" s="651"/>
      <c r="E536" s="652"/>
      <c r="F536" s="128">
        <v>16004</v>
      </c>
      <c r="G536" s="129">
        <f>G537+G539</f>
        <v>1412000000</v>
      </c>
      <c r="H536" s="129">
        <f t="shared" ref="H536:P536" si="257">H537+H539</f>
        <v>143380000</v>
      </c>
      <c r="I536" s="129">
        <f t="shared" si="257"/>
        <v>125119600</v>
      </c>
      <c r="J536" s="129">
        <f t="shared" si="257"/>
        <v>0</v>
      </c>
      <c r="K536" s="129">
        <f t="shared" si="257"/>
        <v>0</v>
      </c>
      <c r="L536" s="129">
        <f t="shared" si="257"/>
        <v>700000000</v>
      </c>
      <c r="M536" s="129">
        <f t="shared" si="257"/>
        <v>0</v>
      </c>
      <c r="N536" s="129">
        <f t="shared" si="257"/>
        <v>43500400</v>
      </c>
      <c r="O536" s="129">
        <f t="shared" si="257"/>
        <v>400000000</v>
      </c>
      <c r="P536" s="129">
        <f t="shared" si="257"/>
        <v>0</v>
      </c>
      <c r="Q536" s="129"/>
      <c r="R536" s="129"/>
      <c r="S536" s="129"/>
      <c r="T536" s="129"/>
      <c r="U536" s="129"/>
      <c r="V536" s="129"/>
      <c r="W536" s="129"/>
      <c r="X536" s="129"/>
      <c r="Y536" s="130"/>
      <c r="Z536" s="378"/>
      <c r="AA536" s="284">
        <f>H536+I536+J536+K536+L536+M536+N536+O536+P536</f>
        <v>1412000000</v>
      </c>
      <c r="AB536" s="164" t="b">
        <f>AA536=G536</f>
        <v>1</v>
      </c>
      <c r="AC536" s="307"/>
      <c r="AD536" s="307"/>
      <c r="AE536" s="307"/>
      <c r="AF536" s="284">
        <f t="shared" si="253"/>
        <v>1412000000</v>
      </c>
      <c r="AG536" s="164" t="b">
        <f t="shared" si="254"/>
        <v>1</v>
      </c>
      <c r="AH536" s="307"/>
      <c r="AI536" s="307"/>
      <c r="AJ536" s="154"/>
      <c r="AK536" s="123">
        <f>SUM(I536:M536)</f>
        <v>825119600</v>
      </c>
      <c r="AL536" s="124" t="b">
        <f>G536=AK536</f>
        <v>0</v>
      </c>
      <c r="AM536" s="96" t="e">
        <f>#REF!+#REF!+#REF!+#REF!+#REF!+#REF!</f>
        <v>#REF!</v>
      </c>
      <c r="AN536" s="118">
        <f>H536+I536+J536+K536+L536+M536</f>
        <v>968499600</v>
      </c>
      <c r="AO536" s="152" t="b">
        <f t="shared" si="255"/>
        <v>0</v>
      </c>
    </row>
    <row r="537" spans="1:41" s="131" customFormat="1">
      <c r="A537" s="465"/>
      <c r="B537" s="457"/>
      <c r="C537" s="458"/>
      <c r="D537" s="462" t="s">
        <v>14</v>
      </c>
      <c r="E537" s="463"/>
      <c r="F537" s="466" t="s">
        <v>131</v>
      </c>
      <c r="G537" s="468">
        <f>G538</f>
        <v>9000000</v>
      </c>
      <c r="H537" s="468">
        <f t="shared" ref="H537:P537" si="258">H538</f>
        <v>0</v>
      </c>
      <c r="I537" s="468">
        <f t="shared" si="258"/>
        <v>0</v>
      </c>
      <c r="J537" s="468">
        <f t="shared" si="258"/>
        <v>0</v>
      </c>
      <c r="K537" s="468">
        <f t="shared" si="258"/>
        <v>0</v>
      </c>
      <c r="L537" s="468">
        <f t="shared" si="258"/>
        <v>9000000</v>
      </c>
      <c r="M537" s="468">
        <f t="shared" si="258"/>
        <v>0</v>
      </c>
      <c r="N537" s="468">
        <f t="shared" si="258"/>
        <v>0</v>
      </c>
      <c r="O537" s="468">
        <f t="shared" si="258"/>
        <v>0</v>
      </c>
      <c r="P537" s="468">
        <f t="shared" si="258"/>
        <v>0</v>
      </c>
      <c r="Q537" s="468"/>
      <c r="R537" s="468"/>
      <c r="S537" s="468"/>
      <c r="T537" s="468"/>
      <c r="U537" s="468"/>
      <c r="V537" s="468"/>
      <c r="W537" s="468"/>
      <c r="X537" s="468"/>
      <c r="Y537" s="77"/>
      <c r="Z537" s="378"/>
      <c r="AA537" s="284"/>
      <c r="AB537" s="164"/>
      <c r="AC537" s="307"/>
      <c r="AD537" s="307"/>
      <c r="AE537" s="307"/>
      <c r="AF537" s="284">
        <f t="shared" si="253"/>
        <v>9000000</v>
      </c>
      <c r="AG537" s="164" t="b">
        <f t="shared" si="254"/>
        <v>1</v>
      </c>
      <c r="AH537" s="307"/>
      <c r="AI537" s="307"/>
      <c r="AJ537" s="154"/>
      <c r="AK537" s="123"/>
      <c r="AL537" s="124"/>
      <c r="AM537" s="96"/>
      <c r="AN537" s="118"/>
      <c r="AO537" s="152"/>
    </row>
    <row r="538" spans="1:41" s="131" customFormat="1">
      <c r="A538" s="465"/>
      <c r="B538" s="457"/>
      <c r="C538" s="458"/>
      <c r="D538" s="462"/>
      <c r="E538" s="464" t="s">
        <v>47</v>
      </c>
      <c r="F538" s="467" t="s">
        <v>48</v>
      </c>
      <c r="G538" s="468">
        <v>9000000</v>
      </c>
      <c r="H538" s="535"/>
      <c r="I538" s="535"/>
      <c r="J538" s="535"/>
      <c r="K538" s="535"/>
      <c r="L538" s="69">
        <v>9000000</v>
      </c>
      <c r="M538" s="535"/>
      <c r="N538" s="535"/>
      <c r="O538" s="535"/>
      <c r="P538" s="535"/>
      <c r="Q538" s="535"/>
      <c r="R538" s="535"/>
      <c r="S538" s="535"/>
      <c r="T538" s="535"/>
      <c r="U538" s="535"/>
      <c r="V538" s="535"/>
      <c r="W538" s="535"/>
      <c r="X538" s="535"/>
      <c r="Y538" s="77"/>
      <c r="Z538" s="378"/>
      <c r="AA538" s="284"/>
      <c r="AB538" s="164"/>
      <c r="AC538" s="307"/>
      <c r="AD538" s="307"/>
      <c r="AE538" s="307"/>
      <c r="AF538" s="284">
        <f t="shared" si="253"/>
        <v>9000000</v>
      </c>
      <c r="AG538" s="164" t="b">
        <f t="shared" si="254"/>
        <v>1</v>
      </c>
      <c r="AH538" s="307"/>
      <c r="AI538" s="307"/>
      <c r="AJ538" s="154"/>
      <c r="AK538" s="123"/>
      <c r="AL538" s="124"/>
      <c r="AM538" s="96"/>
      <c r="AN538" s="118"/>
      <c r="AO538" s="152"/>
    </row>
    <row r="539" spans="1:41" s="153" customFormat="1">
      <c r="A539" s="572"/>
      <c r="B539" s="333"/>
      <c r="C539" s="334"/>
      <c r="D539" s="656" t="s">
        <v>15</v>
      </c>
      <c r="E539" s="657"/>
      <c r="F539" s="51" t="s">
        <v>130</v>
      </c>
      <c r="G539" s="69">
        <f>SUM(G540:G553)</f>
        <v>1403000000</v>
      </c>
      <c r="H539" s="69">
        <f t="shared" ref="H539:Y539" si="259">SUM(H540:H553)</f>
        <v>143380000</v>
      </c>
      <c r="I539" s="69">
        <f t="shared" si="259"/>
        <v>125119600</v>
      </c>
      <c r="J539" s="69">
        <f t="shared" si="259"/>
        <v>0</v>
      </c>
      <c r="K539" s="69">
        <f t="shared" si="259"/>
        <v>0</v>
      </c>
      <c r="L539" s="69">
        <f t="shared" si="259"/>
        <v>691000000</v>
      </c>
      <c r="M539" s="69">
        <f t="shared" si="259"/>
        <v>0</v>
      </c>
      <c r="N539" s="69">
        <f t="shared" si="259"/>
        <v>43500400</v>
      </c>
      <c r="O539" s="69">
        <f t="shared" si="259"/>
        <v>400000000</v>
      </c>
      <c r="P539" s="69">
        <f t="shared" si="259"/>
        <v>0</v>
      </c>
      <c r="Q539" s="69"/>
      <c r="R539" s="69"/>
      <c r="S539" s="69"/>
      <c r="T539" s="69"/>
      <c r="U539" s="69"/>
      <c r="V539" s="69"/>
      <c r="W539" s="69"/>
      <c r="X539" s="69"/>
      <c r="Y539" s="69">
        <f t="shared" si="259"/>
        <v>0</v>
      </c>
      <c r="Z539" s="374"/>
      <c r="AA539" s="284">
        <f t="shared" ref="AA539:AA551" si="260">H539+I539+J539+K539+L539+M539+N539+O539+P539</f>
        <v>1403000000</v>
      </c>
      <c r="AB539" s="164" t="b">
        <f t="shared" ref="AB539:AB551" si="261">AA539=G539</f>
        <v>1</v>
      </c>
      <c r="AC539" s="232"/>
      <c r="AD539" s="232"/>
      <c r="AE539" s="232"/>
      <c r="AF539" s="284">
        <f t="shared" si="253"/>
        <v>1403000000</v>
      </c>
      <c r="AG539" s="164" t="b">
        <f t="shared" si="254"/>
        <v>1</v>
      </c>
      <c r="AH539" s="232"/>
      <c r="AI539" s="232"/>
      <c r="AK539" s="335">
        <f t="shared" ref="AK539:AK551" si="262">SUM(I539:M539)</f>
        <v>816119600</v>
      </c>
      <c r="AL539" s="72" t="b">
        <f t="shared" ref="AL539:AL551" si="263">G539=AK539</f>
        <v>0</v>
      </c>
      <c r="AM539" s="335" t="e">
        <f>#REF!+#REF!+#REF!+#REF!+#REF!+#REF!</f>
        <v>#REF!</v>
      </c>
      <c r="AN539" s="336">
        <f t="shared" ref="AN539:AN551" si="264">H539+I539+J539+K539+L539+M539</f>
        <v>959499600</v>
      </c>
      <c r="AO539" s="152" t="b">
        <f t="shared" ref="AO539:AO551" si="265">G539=AN539</f>
        <v>0</v>
      </c>
    </row>
    <row r="540" spans="1:41" s="153" customFormat="1">
      <c r="A540" s="572"/>
      <c r="B540" s="333"/>
      <c r="C540" s="334"/>
      <c r="D540" s="573"/>
      <c r="E540" s="67" t="s">
        <v>55</v>
      </c>
      <c r="F540" s="71" t="s">
        <v>56</v>
      </c>
      <c r="G540" s="69">
        <v>5849600</v>
      </c>
      <c r="H540" s="69">
        <v>4000000</v>
      </c>
      <c r="I540" s="70">
        <f>G540-H540</f>
        <v>1849600</v>
      </c>
      <c r="J540" s="70"/>
      <c r="K540" s="70"/>
      <c r="L540" s="70"/>
      <c r="M540" s="70"/>
      <c r="N540" s="70"/>
      <c r="O540" s="70"/>
      <c r="P540" s="70"/>
      <c r="Q540" s="70"/>
      <c r="R540" s="70"/>
      <c r="S540" s="70"/>
      <c r="T540" s="70"/>
      <c r="U540" s="70"/>
      <c r="V540" s="70"/>
      <c r="W540" s="70"/>
      <c r="X540" s="70"/>
      <c r="Y540" s="71"/>
      <c r="Z540" s="374"/>
      <c r="AA540" s="284">
        <f t="shared" si="260"/>
        <v>5849600</v>
      </c>
      <c r="AB540" s="164" t="b">
        <f t="shared" si="261"/>
        <v>1</v>
      </c>
      <c r="AC540" s="232"/>
      <c r="AD540" s="232"/>
      <c r="AE540" s="232"/>
      <c r="AF540" s="284">
        <f t="shared" si="253"/>
        <v>5849600</v>
      </c>
      <c r="AG540" s="164" t="b">
        <f t="shared" si="254"/>
        <v>1</v>
      </c>
      <c r="AH540" s="232"/>
      <c r="AI540" s="232"/>
      <c r="AK540" s="335">
        <f t="shared" si="262"/>
        <v>1849600</v>
      </c>
      <c r="AL540" s="72" t="b">
        <f t="shared" si="263"/>
        <v>0</v>
      </c>
      <c r="AM540" s="335" t="e">
        <f>#REF!+#REF!+#REF!+#REF!+#REF!+#REF!</f>
        <v>#REF!</v>
      </c>
      <c r="AN540" s="336">
        <f t="shared" si="264"/>
        <v>5849600</v>
      </c>
      <c r="AO540" s="152" t="b">
        <f t="shared" si="265"/>
        <v>1</v>
      </c>
    </row>
    <row r="541" spans="1:41" s="153" customFormat="1">
      <c r="A541" s="572"/>
      <c r="B541" s="333"/>
      <c r="C541" s="334"/>
      <c r="D541" s="573"/>
      <c r="E541" s="88" t="s">
        <v>16</v>
      </c>
      <c r="F541" s="71" t="s">
        <v>19</v>
      </c>
      <c r="G541" s="69">
        <v>480000</v>
      </c>
      <c r="H541" s="69">
        <v>480000</v>
      </c>
      <c r="I541" s="70"/>
      <c r="J541" s="70"/>
      <c r="K541" s="70"/>
      <c r="L541" s="70"/>
      <c r="M541" s="70"/>
      <c r="N541" s="70"/>
      <c r="O541" s="70"/>
      <c r="P541" s="70"/>
      <c r="Q541" s="70"/>
      <c r="R541" s="70"/>
      <c r="S541" s="70"/>
      <c r="T541" s="70"/>
      <c r="U541" s="70"/>
      <c r="V541" s="70"/>
      <c r="W541" s="70"/>
      <c r="X541" s="70"/>
      <c r="Y541" s="71"/>
      <c r="Z541" s="374"/>
      <c r="AA541" s="284">
        <f t="shared" si="260"/>
        <v>480000</v>
      </c>
      <c r="AB541" s="164" t="b">
        <f t="shared" si="261"/>
        <v>1</v>
      </c>
      <c r="AC541" s="232"/>
      <c r="AD541" s="232"/>
      <c r="AE541" s="232"/>
      <c r="AF541" s="284">
        <f t="shared" si="253"/>
        <v>480000</v>
      </c>
      <c r="AG541" s="164" t="b">
        <f t="shared" si="254"/>
        <v>1</v>
      </c>
      <c r="AH541" s="232"/>
      <c r="AI541" s="232"/>
      <c r="AK541" s="335">
        <f t="shared" si="262"/>
        <v>0</v>
      </c>
      <c r="AL541" s="72" t="b">
        <f t="shared" si="263"/>
        <v>0</v>
      </c>
      <c r="AM541" s="335" t="e">
        <f>#REF!+#REF!+#REF!+#REF!+#REF!+#REF!</f>
        <v>#REF!</v>
      </c>
      <c r="AN541" s="336">
        <f t="shared" si="264"/>
        <v>480000</v>
      </c>
      <c r="AO541" s="152" t="b">
        <f t="shared" si="265"/>
        <v>1</v>
      </c>
    </row>
    <row r="542" spans="1:41" s="153" customFormat="1" ht="30">
      <c r="A542" s="572"/>
      <c r="B542" s="333"/>
      <c r="C542" s="334"/>
      <c r="D542" s="334"/>
      <c r="E542" s="88" t="s">
        <v>170</v>
      </c>
      <c r="F542" s="71" t="s">
        <v>65</v>
      </c>
      <c r="G542" s="69">
        <v>19470000</v>
      </c>
      <c r="H542" s="69">
        <v>9000000</v>
      </c>
      <c r="I542" s="70"/>
      <c r="J542" s="70"/>
      <c r="K542" s="70"/>
      <c r="L542" s="70"/>
      <c r="M542" s="70"/>
      <c r="N542" s="70">
        <v>10470000</v>
      </c>
      <c r="O542" s="70"/>
      <c r="P542" s="70"/>
      <c r="Q542" s="70"/>
      <c r="R542" s="70"/>
      <c r="S542" s="70"/>
      <c r="T542" s="70"/>
      <c r="U542" s="70"/>
      <c r="V542" s="70"/>
      <c r="W542" s="70"/>
      <c r="X542" s="70"/>
      <c r="Y542" s="71"/>
      <c r="Z542" s="374"/>
      <c r="AA542" s="284">
        <f t="shared" si="260"/>
        <v>19470000</v>
      </c>
      <c r="AB542" s="164" t="b">
        <f t="shared" si="261"/>
        <v>1</v>
      </c>
      <c r="AC542" s="232"/>
      <c r="AD542" s="232"/>
      <c r="AE542" s="232"/>
      <c r="AF542" s="284">
        <f t="shared" si="253"/>
        <v>19470000</v>
      </c>
      <c r="AG542" s="164" t="b">
        <f t="shared" si="254"/>
        <v>1</v>
      </c>
      <c r="AH542" s="232"/>
      <c r="AI542" s="232"/>
      <c r="AK542" s="335">
        <f t="shared" si="262"/>
        <v>0</v>
      </c>
      <c r="AL542" s="72" t="b">
        <f t="shared" si="263"/>
        <v>0</v>
      </c>
      <c r="AM542" s="335" t="e">
        <f>#REF!+#REF!+#REF!+#REF!+#REF!+#REF!</f>
        <v>#REF!</v>
      </c>
      <c r="AN542" s="336">
        <f t="shared" si="264"/>
        <v>9000000</v>
      </c>
      <c r="AO542" s="152" t="b">
        <f t="shared" si="265"/>
        <v>0</v>
      </c>
    </row>
    <row r="543" spans="1:41" s="153" customFormat="1">
      <c r="A543" s="572"/>
      <c r="B543" s="333"/>
      <c r="C543" s="334"/>
      <c r="D543" s="334"/>
      <c r="E543" s="88" t="s">
        <v>17</v>
      </c>
      <c r="F543" s="71" t="s">
        <v>18</v>
      </c>
      <c r="G543" s="69">
        <v>174770000</v>
      </c>
      <c r="H543" s="69">
        <v>55000000</v>
      </c>
      <c r="I543" s="70">
        <f>G543-H543-L543</f>
        <v>94770000</v>
      </c>
      <c r="J543" s="70"/>
      <c r="K543" s="70"/>
      <c r="L543" s="70">
        <v>25000000</v>
      </c>
      <c r="M543" s="70"/>
      <c r="N543" s="70"/>
      <c r="O543" s="70"/>
      <c r="P543" s="70"/>
      <c r="Q543" s="70"/>
      <c r="R543" s="70"/>
      <c r="S543" s="70"/>
      <c r="T543" s="70"/>
      <c r="U543" s="70"/>
      <c r="V543" s="70"/>
      <c r="W543" s="70"/>
      <c r="X543" s="70"/>
      <c r="Y543" s="71"/>
      <c r="Z543" s="374"/>
      <c r="AA543" s="284">
        <f t="shared" si="260"/>
        <v>174770000</v>
      </c>
      <c r="AB543" s="164" t="b">
        <f t="shared" si="261"/>
        <v>1</v>
      </c>
      <c r="AC543" s="232"/>
      <c r="AD543" s="232"/>
      <c r="AE543" s="232"/>
      <c r="AF543" s="284">
        <f t="shared" si="253"/>
        <v>174770000</v>
      </c>
      <c r="AG543" s="164" t="b">
        <f t="shared" si="254"/>
        <v>1</v>
      </c>
      <c r="AH543" s="232"/>
      <c r="AI543" s="232"/>
      <c r="AK543" s="335">
        <f t="shared" si="262"/>
        <v>119770000</v>
      </c>
      <c r="AL543" s="72" t="b">
        <f t="shared" si="263"/>
        <v>0</v>
      </c>
      <c r="AM543" s="335" t="e">
        <f>#REF!+#REF!+#REF!+#REF!+#REF!+#REF!</f>
        <v>#REF!</v>
      </c>
      <c r="AN543" s="336">
        <f t="shared" si="264"/>
        <v>174770000</v>
      </c>
      <c r="AO543" s="152" t="b">
        <f t="shared" si="265"/>
        <v>1</v>
      </c>
    </row>
    <row r="544" spans="1:41" s="153" customFormat="1">
      <c r="A544" s="572"/>
      <c r="B544" s="333"/>
      <c r="C544" s="334"/>
      <c r="D544" s="334"/>
      <c r="E544" s="88" t="s">
        <v>106</v>
      </c>
      <c r="F544" s="71" t="s">
        <v>107</v>
      </c>
      <c r="G544" s="69">
        <v>12500000</v>
      </c>
      <c r="H544" s="69">
        <v>5000000</v>
      </c>
      <c r="I544" s="70">
        <f>G544-H544</f>
        <v>7500000</v>
      </c>
      <c r="J544" s="70"/>
      <c r="K544" s="70"/>
      <c r="L544" s="70"/>
      <c r="M544" s="70"/>
      <c r="N544" s="70"/>
      <c r="O544" s="70"/>
      <c r="P544" s="70"/>
      <c r="Q544" s="70"/>
      <c r="R544" s="70"/>
      <c r="S544" s="70"/>
      <c r="T544" s="70"/>
      <c r="U544" s="70"/>
      <c r="V544" s="70"/>
      <c r="W544" s="70"/>
      <c r="X544" s="70"/>
      <c r="Y544" s="71"/>
      <c r="Z544" s="374"/>
      <c r="AA544" s="284">
        <f t="shared" si="260"/>
        <v>12500000</v>
      </c>
      <c r="AB544" s="164" t="b">
        <f t="shared" si="261"/>
        <v>1</v>
      </c>
      <c r="AC544" s="232"/>
      <c r="AD544" s="232"/>
      <c r="AE544" s="232"/>
      <c r="AF544" s="284">
        <f t="shared" si="253"/>
        <v>12500000</v>
      </c>
      <c r="AG544" s="164" t="b">
        <f t="shared" si="254"/>
        <v>1</v>
      </c>
      <c r="AH544" s="232"/>
      <c r="AI544" s="232"/>
      <c r="AK544" s="335">
        <f t="shared" si="262"/>
        <v>7500000</v>
      </c>
      <c r="AL544" s="72" t="b">
        <f t="shared" si="263"/>
        <v>0</v>
      </c>
      <c r="AM544" s="335" t="e">
        <f>#REF!+#REF!+#REF!+#REF!+#REF!+#REF!</f>
        <v>#REF!</v>
      </c>
      <c r="AN544" s="336">
        <f t="shared" si="264"/>
        <v>12500000</v>
      </c>
      <c r="AO544" s="152" t="b">
        <f t="shared" si="265"/>
        <v>1</v>
      </c>
    </row>
    <row r="545" spans="1:41" s="153" customFormat="1">
      <c r="A545" s="572"/>
      <c r="B545" s="333"/>
      <c r="C545" s="334"/>
      <c r="D545" s="334"/>
      <c r="E545" s="88" t="s">
        <v>108</v>
      </c>
      <c r="F545" s="71" t="s">
        <v>109</v>
      </c>
      <c r="G545" s="69">
        <v>22750000</v>
      </c>
      <c r="H545" s="69">
        <v>15000000</v>
      </c>
      <c r="I545" s="70"/>
      <c r="J545" s="70"/>
      <c r="K545" s="70"/>
      <c r="L545" s="70"/>
      <c r="M545" s="70"/>
      <c r="N545" s="70">
        <v>7750000</v>
      </c>
      <c r="O545" s="70"/>
      <c r="P545" s="70"/>
      <c r="Q545" s="70"/>
      <c r="R545" s="70"/>
      <c r="S545" s="70"/>
      <c r="T545" s="70"/>
      <c r="U545" s="70"/>
      <c r="V545" s="70"/>
      <c r="W545" s="70"/>
      <c r="X545" s="70"/>
      <c r="Y545" s="71"/>
      <c r="Z545" s="374"/>
      <c r="AA545" s="284">
        <f t="shared" si="260"/>
        <v>22750000</v>
      </c>
      <c r="AB545" s="164" t="b">
        <f t="shared" si="261"/>
        <v>1</v>
      </c>
      <c r="AC545" s="232"/>
      <c r="AD545" s="232"/>
      <c r="AE545" s="232"/>
      <c r="AF545" s="284">
        <f t="shared" si="253"/>
        <v>22750000</v>
      </c>
      <c r="AG545" s="164" t="b">
        <f t="shared" si="254"/>
        <v>1</v>
      </c>
      <c r="AH545" s="232"/>
      <c r="AI545" s="232"/>
      <c r="AK545" s="335">
        <f t="shared" si="262"/>
        <v>0</v>
      </c>
      <c r="AL545" s="72" t="b">
        <f t="shared" si="263"/>
        <v>0</v>
      </c>
      <c r="AM545" s="335" t="e">
        <f>#REF!+#REF!+#REF!+#REF!+#REF!+#REF!</f>
        <v>#REF!</v>
      </c>
      <c r="AN545" s="336">
        <f t="shared" si="264"/>
        <v>15000000</v>
      </c>
      <c r="AO545" s="152" t="b">
        <f t="shared" si="265"/>
        <v>0</v>
      </c>
    </row>
    <row r="546" spans="1:41" s="153" customFormat="1">
      <c r="A546" s="572"/>
      <c r="B546" s="333"/>
      <c r="C546" s="334"/>
      <c r="D546" s="334"/>
      <c r="E546" s="88" t="s">
        <v>110</v>
      </c>
      <c r="F546" s="71" t="s">
        <v>111</v>
      </c>
      <c r="G546" s="69">
        <v>5000000</v>
      </c>
      <c r="H546" s="69">
        <v>5000000</v>
      </c>
      <c r="I546" s="70"/>
      <c r="J546" s="70"/>
      <c r="K546" s="70"/>
      <c r="L546" s="70"/>
      <c r="M546" s="70"/>
      <c r="N546" s="70"/>
      <c r="O546" s="70"/>
      <c r="P546" s="70"/>
      <c r="Q546" s="70"/>
      <c r="R546" s="70"/>
      <c r="S546" s="70"/>
      <c r="T546" s="70"/>
      <c r="U546" s="70"/>
      <c r="V546" s="70"/>
      <c r="W546" s="70"/>
      <c r="X546" s="70"/>
      <c r="Y546" s="71"/>
      <c r="Z546" s="374"/>
      <c r="AA546" s="284">
        <f t="shared" si="260"/>
        <v>5000000</v>
      </c>
      <c r="AB546" s="164" t="b">
        <f t="shared" si="261"/>
        <v>1</v>
      </c>
      <c r="AC546" s="232"/>
      <c r="AD546" s="232"/>
      <c r="AE546" s="232"/>
      <c r="AF546" s="284">
        <f t="shared" si="253"/>
        <v>5000000</v>
      </c>
      <c r="AG546" s="164" t="b">
        <f t="shared" si="254"/>
        <v>1</v>
      </c>
      <c r="AH546" s="232"/>
      <c r="AI546" s="232"/>
      <c r="AK546" s="335">
        <f t="shared" si="262"/>
        <v>0</v>
      </c>
      <c r="AL546" s="72" t="b">
        <f t="shared" si="263"/>
        <v>0</v>
      </c>
      <c r="AM546" s="335" t="e">
        <f>#REF!+#REF!+#REF!+#REF!+#REF!+#REF!</f>
        <v>#REF!</v>
      </c>
      <c r="AN546" s="336">
        <f t="shared" si="264"/>
        <v>5000000</v>
      </c>
      <c r="AO546" s="152" t="b">
        <f t="shared" si="265"/>
        <v>1</v>
      </c>
    </row>
    <row r="547" spans="1:41" s="153" customFormat="1">
      <c r="A547" s="572"/>
      <c r="B547" s="333"/>
      <c r="C547" s="334"/>
      <c r="D547" s="334"/>
      <c r="E547" s="88" t="s">
        <v>59</v>
      </c>
      <c r="F547" s="71" t="s">
        <v>60</v>
      </c>
      <c r="G547" s="69">
        <v>400000</v>
      </c>
      <c r="H547" s="69">
        <v>400000</v>
      </c>
      <c r="I547" s="70"/>
      <c r="J547" s="70"/>
      <c r="K547" s="70"/>
      <c r="L547" s="70"/>
      <c r="M547" s="70"/>
      <c r="N547" s="70"/>
      <c r="O547" s="70"/>
      <c r="P547" s="70"/>
      <c r="Q547" s="70"/>
      <c r="R547" s="70"/>
      <c r="S547" s="70"/>
      <c r="T547" s="70"/>
      <c r="U547" s="70"/>
      <c r="V547" s="70"/>
      <c r="W547" s="70"/>
      <c r="X547" s="70"/>
      <c r="Y547" s="71"/>
      <c r="Z547" s="374"/>
      <c r="AA547" s="284">
        <f t="shared" si="260"/>
        <v>400000</v>
      </c>
      <c r="AB547" s="164" t="b">
        <f t="shared" si="261"/>
        <v>1</v>
      </c>
      <c r="AC547" s="232"/>
      <c r="AD547" s="232"/>
      <c r="AE547" s="232"/>
      <c r="AF547" s="284">
        <f t="shared" si="253"/>
        <v>400000</v>
      </c>
      <c r="AG547" s="164" t="b">
        <f t="shared" si="254"/>
        <v>1</v>
      </c>
      <c r="AH547" s="232"/>
      <c r="AI547" s="232"/>
      <c r="AK547" s="335">
        <f t="shared" si="262"/>
        <v>0</v>
      </c>
      <c r="AL547" s="72" t="b">
        <f t="shared" si="263"/>
        <v>0</v>
      </c>
      <c r="AM547" s="335" t="e">
        <f>#REF!+#REF!+#REF!+#REF!+#REF!+#REF!</f>
        <v>#REF!</v>
      </c>
      <c r="AN547" s="336">
        <f t="shared" si="264"/>
        <v>400000</v>
      </c>
      <c r="AO547" s="152" t="b">
        <f t="shared" si="265"/>
        <v>1</v>
      </c>
    </row>
    <row r="548" spans="1:41" s="80" customFormat="1">
      <c r="A548" s="337"/>
      <c r="B548" s="338"/>
      <c r="C548" s="339"/>
      <c r="D548" s="339"/>
      <c r="E548" s="340" t="s">
        <v>125</v>
      </c>
      <c r="F548" s="71" t="s">
        <v>126</v>
      </c>
      <c r="G548" s="87">
        <v>2250000</v>
      </c>
      <c r="H548" s="69">
        <v>1500000</v>
      </c>
      <c r="I548" s="102"/>
      <c r="J548" s="70"/>
      <c r="K548" s="102"/>
      <c r="L548" s="70"/>
      <c r="M548" s="70"/>
      <c r="N548" s="102">
        <f>G548-H548</f>
        <v>750000</v>
      </c>
      <c r="O548" s="102"/>
      <c r="P548" s="102"/>
      <c r="Q548" s="102"/>
      <c r="R548" s="102"/>
      <c r="S548" s="102"/>
      <c r="T548" s="102"/>
      <c r="U548" s="102"/>
      <c r="V548" s="102"/>
      <c r="W548" s="102"/>
      <c r="X548" s="102"/>
      <c r="Y548" s="81"/>
      <c r="Z548" s="372"/>
      <c r="AA548" s="284">
        <f t="shared" si="260"/>
        <v>2250000</v>
      </c>
      <c r="AB548" s="164" t="b">
        <f t="shared" si="261"/>
        <v>1</v>
      </c>
      <c r="AC548" s="164"/>
      <c r="AD548" s="164"/>
      <c r="AE548" s="164"/>
      <c r="AF548" s="284">
        <f t="shared" si="253"/>
        <v>2250000</v>
      </c>
      <c r="AG548" s="164" t="b">
        <f t="shared" si="254"/>
        <v>1</v>
      </c>
      <c r="AH548" s="164"/>
      <c r="AI548" s="164"/>
      <c r="AK548" s="335">
        <f t="shared" si="262"/>
        <v>0</v>
      </c>
      <c r="AL548" s="72" t="b">
        <f t="shared" si="263"/>
        <v>0</v>
      </c>
      <c r="AM548" s="335" t="e">
        <f>#REF!+#REF!+#REF!+#REF!+#REF!+#REF!</f>
        <v>#REF!</v>
      </c>
      <c r="AN548" s="336">
        <f t="shared" si="264"/>
        <v>1500000</v>
      </c>
      <c r="AO548" s="152" t="b">
        <f t="shared" si="265"/>
        <v>0</v>
      </c>
    </row>
    <row r="549" spans="1:41" s="80" customFormat="1">
      <c r="A549" s="337"/>
      <c r="B549" s="338"/>
      <c r="C549" s="339"/>
      <c r="D549" s="339"/>
      <c r="E549" s="88" t="s">
        <v>61</v>
      </c>
      <c r="F549" s="71" t="s">
        <v>62</v>
      </c>
      <c r="G549" s="87">
        <v>7000000</v>
      </c>
      <c r="H549" s="69">
        <v>3000000</v>
      </c>
      <c r="I549" s="102"/>
      <c r="J549" s="70"/>
      <c r="K549" s="102"/>
      <c r="L549" s="70"/>
      <c r="M549" s="70"/>
      <c r="N549" s="102">
        <f>G549-H549</f>
        <v>4000000</v>
      </c>
      <c r="O549" s="102"/>
      <c r="P549" s="102"/>
      <c r="Q549" s="102"/>
      <c r="R549" s="102"/>
      <c r="S549" s="102"/>
      <c r="T549" s="102"/>
      <c r="U549" s="102"/>
      <c r="V549" s="102"/>
      <c r="W549" s="102"/>
      <c r="X549" s="102"/>
      <c r="Y549" s="81"/>
      <c r="Z549" s="372"/>
      <c r="AA549" s="284">
        <f t="shared" si="260"/>
        <v>7000000</v>
      </c>
      <c r="AB549" s="164" t="b">
        <f t="shared" si="261"/>
        <v>1</v>
      </c>
      <c r="AC549" s="164"/>
      <c r="AD549" s="164"/>
      <c r="AE549" s="164"/>
      <c r="AF549" s="284">
        <f t="shared" si="253"/>
        <v>7000000</v>
      </c>
      <c r="AG549" s="164" t="b">
        <f t="shared" si="254"/>
        <v>1</v>
      </c>
      <c r="AH549" s="164"/>
      <c r="AI549" s="164"/>
      <c r="AK549" s="335">
        <f t="shared" si="262"/>
        <v>0</v>
      </c>
      <c r="AL549" s="72" t="b">
        <f t="shared" si="263"/>
        <v>0</v>
      </c>
      <c r="AM549" s="335" t="e">
        <f>#REF!+#REF!+#REF!+#REF!+#REF!+#REF!</f>
        <v>#REF!</v>
      </c>
      <c r="AN549" s="336">
        <f t="shared" si="264"/>
        <v>3000000</v>
      </c>
      <c r="AO549" s="152" t="b">
        <f t="shared" si="265"/>
        <v>0</v>
      </c>
    </row>
    <row r="550" spans="1:41" s="80" customFormat="1">
      <c r="A550" s="337"/>
      <c r="B550" s="338"/>
      <c r="C550" s="339"/>
      <c r="D550" s="339"/>
      <c r="E550" s="88" t="s">
        <v>83</v>
      </c>
      <c r="F550" s="71" t="s">
        <v>84</v>
      </c>
      <c r="G550" s="87">
        <v>45000000</v>
      </c>
      <c r="H550" s="69">
        <v>30000000</v>
      </c>
      <c r="I550" s="102">
        <f>G550-H550</f>
        <v>15000000</v>
      </c>
      <c r="J550" s="70"/>
      <c r="K550" s="102"/>
      <c r="L550" s="70"/>
      <c r="M550" s="70"/>
      <c r="N550" s="102"/>
      <c r="O550" s="102"/>
      <c r="P550" s="102"/>
      <c r="Q550" s="102"/>
      <c r="R550" s="102"/>
      <c r="S550" s="102"/>
      <c r="T550" s="102"/>
      <c r="U550" s="102"/>
      <c r="V550" s="102"/>
      <c r="W550" s="102"/>
      <c r="X550" s="102"/>
      <c r="Y550" s="81"/>
      <c r="Z550" s="372"/>
      <c r="AA550" s="284">
        <f t="shared" si="260"/>
        <v>45000000</v>
      </c>
      <c r="AB550" s="164" t="b">
        <f t="shared" si="261"/>
        <v>1</v>
      </c>
      <c r="AC550" s="164"/>
      <c r="AD550" s="164"/>
      <c r="AE550" s="164"/>
      <c r="AF550" s="284">
        <f t="shared" si="253"/>
        <v>45000000</v>
      </c>
      <c r="AG550" s="164" t="b">
        <f t="shared" si="254"/>
        <v>1</v>
      </c>
      <c r="AH550" s="164"/>
      <c r="AI550" s="164"/>
      <c r="AK550" s="335">
        <f t="shared" si="262"/>
        <v>15000000</v>
      </c>
      <c r="AL550" s="72" t="b">
        <f t="shared" si="263"/>
        <v>0</v>
      </c>
      <c r="AM550" s="335" t="e">
        <f>#REF!+#REF!+#REF!+#REF!+#REF!+#REF!</f>
        <v>#REF!</v>
      </c>
      <c r="AN550" s="336">
        <f t="shared" si="264"/>
        <v>45000000</v>
      </c>
      <c r="AO550" s="152" t="b">
        <f t="shared" si="265"/>
        <v>1</v>
      </c>
    </row>
    <row r="551" spans="1:41" s="80" customFormat="1" ht="45">
      <c r="A551" s="337"/>
      <c r="B551" s="338"/>
      <c r="C551" s="339"/>
      <c r="D551" s="339"/>
      <c r="E551" s="88" t="s">
        <v>344</v>
      </c>
      <c r="F551" s="81" t="s">
        <v>208</v>
      </c>
      <c r="G551" s="87">
        <v>666000000</v>
      </c>
      <c r="H551" s="69"/>
      <c r="I551" s="102"/>
      <c r="J551" s="70"/>
      <c r="K551" s="102"/>
      <c r="L551" s="70">
        <v>666000000</v>
      </c>
      <c r="M551" s="70"/>
      <c r="N551" s="102"/>
      <c r="O551" s="102"/>
      <c r="P551" s="102"/>
      <c r="Q551" s="102"/>
      <c r="R551" s="102"/>
      <c r="S551" s="102"/>
      <c r="T551" s="102"/>
      <c r="U551" s="102"/>
      <c r="V551" s="102"/>
      <c r="W551" s="102"/>
      <c r="X551" s="102"/>
      <c r="Y551" s="81"/>
      <c r="Z551" s="372"/>
      <c r="AA551" s="284">
        <f t="shared" si="260"/>
        <v>666000000</v>
      </c>
      <c r="AB551" s="164" t="b">
        <f t="shared" si="261"/>
        <v>1</v>
      </c>
      <c r="AC551" s="164"/>
      <c r="AD551" s="164"/>
      <c r="AE551" s="164"/>
      <c r="AF551" s="284">
        <f t="shared" si="253"/>
        <v>666000000</v>
      </c>
      <c r="AG551" s="164" t="b">
        <f t="shared" si="254"/>
        <v>1</v>
      </c>
      <c r="AH551" s="164"/>
      <c r="AI551" s="164"/>
      <c r="AK551" s="335">
        <f t="shared" si="262"/>
        <v>666000000</v>
      </c>
      <c r="AL551" s="72" t="b">
        <f t="shared" si="263"/>
        <v>1</v>
      </c>
      <c r="AM551" s="335" t="e">
        <f>#REF!+#REF!+#REF!+#REF!+#REF!+#REF!</f>
        <v>#REF!</v>
      </c>
      <c r="AN551" s="336">
        <f t="shared" si="264"/>
        <v>666000000</v>
      </c>
      <c r="AO551" s="152" t="b">
        <f t="shared" si="265"/>
        <v>1</v>
      </c>
    </row>
    <row r="552" spans="1:41" s="80" customFormat="1" ht="30">
      <c r="A552" s="337"/>
      <c r="B552" s="338"/>
      <c r="C552" s="339"/>
      <c r="D552" s="339"/>
      <c r="E552" s="88" t="s">
        <v>345</v>
      </c>
      <c r="F552" s="81" t="s">
        <v>346</v>
      </c>
      <c r="G552" s="87">
        <v>400000000</v>
      </c>
      <c r="H552" s="69"/>
      <c r="I552" s="102"/>
      <c r="J552" s="70"/>
      <c r="K552" s="102"/>
      <c r="L552" s="70"/>
      <c r="M552" s="70"/>
      <c r="N552" s="102"/>
      <c r="O552" s="102">
        <v>400000000</v>
      </c>
      <c r="P552" s="102"/>
      <c r="Q552" s="102"/>
      <c r="R552" s="102"/>
      <c r="S552" s="102"/>
      <c r="T552" s="102"/>
      <c r="U552" s="102"/>
      <c r="V552" s="102"/>
      <c r="W552" s="102"/>
      <c r="X552" s="102"/>
      <c r="Y552" s="81"/>
      <c r="Z552" s="372"/>
      <c r="AA552" s="284"/>
      <c r="AB552" s="164"/>
      <c r="AC552" s="164"/>
      <c r="AD552" s="164"/>
      <c r="AE552" s="164"/>
      <c r="AF552" s="284">
        <f t="shared" si="253"/>
        <v>400000000</v>
      </c>
      <c r="AG552" s="164" t="b">
        <f t="shared" si="254"/>
        <v>1</v>
      </c>
      <c r="AH552" s="164"/>
      <c r="AI552" s="164"/>
      <c r="AK552" s="335"/>
      <c r="AL552" s="72"/>
      <c r="AM552" s="335"/>
      <c r="AN552" s="336"/>
      <c r="AO552" s="152"/>
    </row>
    <row r="553" spans="1:41" s="80" customFormat="1">
      <c r="A553" s="337"/>
      <c r="B553" s="338"/>
      <c r="C553" s="339"/>
      <c r="D553" s="339"/>
      <c r="E553" s="88" t="s">
        <v>20</v>
      </c>
      <c r="F553" s="71" t="s">
        <v>21</v>
      </c>
      <c r="G553" s="87">
        <v>41530400</v>
      </c>
      <c r="H553" s="69">
        <v>15000000</v>
      </c>
      <c r="I553" s="102">
        <v>6000000</v>
      </c>
      <c r="J553" s="70"/>
      <c r="K553" s="102"/>
      <c r="L553" s="70"/>
      <c r="M553" s="70"/>
      <c r="N553" s="102">
        <v>20530400</v>
      </c>
      <c r="O553" s="102"/>
      <c r="P553" s="102"/>
      <c r="Q553" s="102"/>
      <c r="R553" s="102"/>
      <c r="S553" s="102"/>
      <c r="T553" s="102"/>
      <c r="U553" s="102"/>
      <c r="V553" s="102"/>
      <c r="W553" s="102"/>
      <c r="X553" s="102"/>
      <c r="Y553" s="81"/>
      <c r="Z553" s="372"/>
      <c r="AA553" s="284">
        <f>H553+I553+J553+K553+L553+M553+N553+O553+P553</f>
        <v>41530400</v>
      </c>
      <c r="AB553" s="164" t="b">
        <f>AA553=G553</f>
        <v>1</v>
      </c>
      <c r="AC553" s="164"/>
      <c r="AD553" s="164"/>
      <c r="AE553" s="164"/>
      <c r="AF553" s="284">
        <f t="shared" si="253"/>
        <v>41530400</v>
      </c>
      <c r="AG553" s="164" t="b">
        <f t="shared" si="254"/>
        <v>1</v>
      </c>
      <c r="AH553" s="164"/>
      <c r="AI553" s="164"/>
      <c r="AK553" s="335">
        <f>SUM(I553:M553)</f>
        <v>6000000</v>
      </c>
      <c r="AL553" s="72" t="b">
        <f>G553=AK553</f>
        <v>0</v>
      </c>
      <c r="AM553" s="335" t="e">
        <f>#REF!+#REF!+#REF!+#REF!+#REF!+#REF!</f>
        <v>#REF!</v>
      </c>
      <c r="AN553" s="336">
        <f>H553+I553+J553+K553+L553+M553</f>
        <v>21000000</v>
      </c>
      <c r="AO553" s="152" t="b">
        <f>G553=AN553</f>
        <v>0</v>
      </c>
    </row>
    <row r="554" spans="1:41">
      <c r="A554" s="28"/>
      <c r="B554" s="11"/>
      <c r="C554" s="12"/>
      <c r="D554" s="12"/>
      <c r="E554" s="13"/>
      <c r="F554" s="81"/>
      <c r="G554" s="87"/>
      <c r="H554" s="87"/>
      <c r="I554" s="102"/>
      <c r="J554" s="102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10"/>
      <c r="Z554" s="372"/>
      <c r="AA554" s="284">
        <f>H554+I554+J554+K554+L554+M554+N554+O554+P554</f>
        <v>0</v>
      </c>
      <c r="AB554" s="164" t="b">
        <f>AA554=G554</f>
        <v>1</v>
      </c>
      <c r="AC554" s="164"/>
      <c r="AD554" s="164"/>
      <c r="AE554" s="164"/>
      <c r="AF554" s="284">
        <f t="shared" si="253"/>
        <v>0</v>
      </c>
      <c r="AG554" s="164" t="b">
        <f t="shared" si="254"/>
        <v>1</v>
      </c>
      <c r="AH554" s="164"/>
      <c r="AI554" s="164"/>
      <c r="AK554" s="41">
        <f>SUM(I554:M554)</f>
        <v>0</v>
      </c>
      <c r="AL554" s="42" t="b">
        <f>G554=AK554</f>
        <v>1</v>
      </c>
      <c r="AM554" s="96" t="e">
        <f>#REF!+#REF!+#REF!+#REF!+#REF!+#REF!</f>
        <v>#REF!</v>
      </c>
      <c r="AN554" s="118">
        <f>H554+I554+J554+K554+L554+M554</f>
        <v>0</v>
      </c>
      <c r="AO554" s="152" t="b">
        <f>G554=AN554</f>
        <v>1</v>
      </c>
    </row>
    <row r="555" spans="1:41">
      <c r="A555" s="28"/>
      <c r="B555" s="11"/>
      <c r="C555" s="12"/>
      <c r="D555" s="12"/>
      <c r="E555" s="13"/>
      <c r="F555" s="81"/>
      <c r="G555" s="87"/>
      <c r="H555" s="87"/>
      <c r="I555" s="102"/>
      <c r="J555" s="102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10"/>
      <c r="Z555" s="372"/>
      <c r="AA555" s="284"/>
      <c r="AB555" s="164"/>
      <c r="AC555" s="164"/>
      <c r="AD555" s="164"/>
      <c r="AE555" s="164"/>
      <c r="AF555" s="284">
        <f t="shared" si="253"/>
        <v>0</v>
      </c>
      <c r="AG555" s="164" t="b">
        <f t="shared" si="254"/>
        <v>1</v>
      </c>
      <c r="AH555" s="164"/>
      <c r="AI555" s="164"/>
      <c r="AK555" s="41"/>
      <c r="AL555" s="42"/>
      <c r="AM555" s="96"/>
      <c r="AN555" s="118"/>
      <c r="AO555" s="152"/>
    </row>
    <row r="556" spans="1:41">
      <c r="A556" s="158"/>
      <c r="B556" s="159"/>
      <c r="C556" s="159"/>
      <c r="D556" s="159"/>
      <c r="E556" s="159"/>
      <c r="F556" s="160"/>
      <c r="G556" s="172"/>
      <c r="H556" s="172"/>
      <c r="I556" s="161"/>
      <c r="J556" s="161"/>
      <c r="K556" s="162"/>
      <c r="L556" s="162"/>
      <c r="M556" s="162"/>
      <c r="N556" s="162"/>
      <c r="O556" s="162"/>
      <c r="P556" s="162"/>
      <c r="Q556" s="162"/>
      <c r="R556" s="162"/>
      <c r="S556" s="162"/>
      <c r="T556" s="162"/>
      <c r="U556" s="162"/>
      <c r="V556" s="162"/>
      <c r="W556" s="162"/>
      <c r="X556" s="162"/>
      <c r="Y556" s="159"/>
      <c r="Z556" s="372"/>
      <c r="AA556" s="284"/>
      <c r="AB556" s="164"/>
      <c r="AC556" s="164"/>
      <c r="AD556" s="164"/>
      <c r="AE556" s="164"/>
      <c r="AF556" s="284">
        <f t="shared" si="253"/>
        <v>0</v>
      </c>
      <c r="AG556" s="164" t="b">
        <f t="shared" si="254"/>
        <v>1</v>
      </c>
      <c r="AH556" s="164"/>
      <c r="AI556" s="164"/>
      <c r="AK556" s="41"/>
      <c r="AL556" s="42"/>
      <c r="AM556" s="96"/>
      <c r="AN556" s="118"/>
      <c r="AO556" s="152"/>
    </row>
    <row r="557" spans="1:41">
      <c r="A557" s="163"/>
      <c r="B557" s="14"/>
      <c r="C557" s="14"/>
      <c r="D557" s="14"/>
      <c r="E557" s="14"/>
      <c r="F557" s="164"/>
      <c r="G557" s="173"/>
      <c r="H557" s="173"/>
      <c r="I557" s="165"/>
      <c r="J557" s="165"/>
      <c r="K557" s="166"/>
      <c r="L557" s="166"/>
      <c r="M557" s="166"/>
      <c r="N557" s="166"/>
      <c r="O557" s="166"/>
      <c r="P557" s="166"/>
      <c r="Q557" s="166"/>
      <c r="R557" s="166"/>
      <c r="S557" s="166"/>
      <c r="T557" s="166"/>
      <c r="U557" s="166"/>
      <c r="V557" s="166"/>
      <c r="W557" s="166"/>
      <c r="X557" s="166"/>
      <c r="Y557" s="14"/>
      <c r="Z557" s="372"/>
      <c r="AA557" s="284"/>
      <c r="AB557" s="164"/>
      <c r="AC557" s="164"/>
      <c r="AD557" s="164"/>
      <c r="AE557" s="164"/>
      <c r="AF557" s="284">
        <f t="shared" si="253"/>
        <v>0</v>
      </c>
      <c r="AG557" s="164" t="b">
        <f t="shared" si="254"/>
        <v>1</v>
      </c>
      <c r="AH557" s="164"/>
      <c r="AI557" s="164"/>
      <c r="AK557" s="41"/>
      <c r="AL557" s="42"/>
      <c r="AM557" s="96"/>
      <c r="AN557" s="118"/>
      <c r="AO557" s="152"/>
    </row>
    <row r="558" spans="1:41">
      <c r="A558" s="163"/>
      <c r="B558" s="14"/>
      <c r="C558" s="14"/>
      <c r="D558" s="14"/>
      <c r="E558" s="14"/>
      <c r="F558" s="164"/>
      <c r="G558" s="173"/>
      <c r="H558" s="173"/>
      <c r="I558" s="165"/>
      <c r="J558" s="165"/>
      <c r="K558" s="166"/>
      <c r="L558" s="166"/>
      <c r="M558" s="166"/>
      <c r="N558" s="166"/>
      <c r="O558" s="166"/>
      <c r="P558" s="166"/>
      <c r="Q558" s="166"/>
      <c r="R558" s="166"/>
      <c r="S558" s="166"/>
      <c r="T558" s="166"/>
      <c r="U558" s="166"/>
      <c r="V558" s="166"/>
      <c r="W558" s="166"/>
      <c r="X558" s="166"/>
      <c r="Y558" s="14"/>
      <c r="Z558" s="372"/>
      <c r="AA558" s="284"/>
      <c r="AB558" s="164"/>
      <c r="AC558" s="164"/>
      <c r="AD558" s="164"/>
      <c r="AE558" s="164"/>
      <c r="AF558" s="284"/>
      <c r="AG558" s="164"/>
      <c r="AH558" s="164"/>
      <c r="AI558" s="164"/>
      <c r="AK558" s="41"/>
      <c r="AL558" s="42"/>
      <c r="AM558" s="96"/>
      <c r="AN558" s="118"/>
      <c r="AO558" s="152"/>
    </row>
    <row r="559" spans="1:41">
      <c r="A559" s="163"/>
      <c r="B559" s="14"/>
      <c r="C559" s="14"/>
      <c r="D559" s="14"/>
      <c r="E559" s="14"/>
      <c r="F559" s="164"/>
      <c r="G559" s="173"/>
      <c r="H559" s="173"/>
      <c r="I559" s="165"/>
      <c r="J559" s="165"/>
      <c r="K559" s="166"/>
      <c r="L559" s="166"/>
      <c r="M559" s="166"/>
      <c r="N559" s="166"/>
      <c r="O559" s="166"/>
      <c r="P559" s="166"/>
      <c r="Q559" s="166"/>
      <c r="R559" s="166"/>
      <c r="S559" s="166"/>
      <c r="T559" s="166"/>
      <c r="U559" s="166"/>
      <c r="V559" s="166"/>
      <c r="W559" s="166"/>
      <c r="X559" s="166"/>
      <c r="Y559" s="14"/>
      <c r="Z559" s="372"/>
      <c r="AA559" s="284"/>
      <c r="AB559" s="164"/>
      <c r="AC559" s="164"/>
      <c r="AD559" s="164"/>
      <c r="AE559" s="164"/>
      <c r="AF559" s="284"/>
      <c r="AG559" s="164"/>
      <c r="AH559" s="164"/>
      <c r="AI559" s="164"/>
      <c r="AK559" s="41"/>
      <c r="AL559" s="42"/>
      <c r="AM559" s="96"/>
      <c r="AN559" s="118"/>
      <c r="AO559" s="152"/>
    </row>
    <row r="560" spans="1:41">
      <c r="A560" s="163"/>
      <c r="B560" s="14"/>
      <c r="C560" s="14"/>
      <c r="D560" s="14"/>
      <c r="E560" s="14"/>
      <c r="F560" s="164"/>
      <c r="G560" s="173"/>
      <c r="H560" s="173"/>
      <c r="I560" s="165"/>
      <c r="J560" s="165"/>
      <c r="K560" s="166"/>
      <c r="L560" s="166"/>
      <c r="M560" s="166"/>
      <c r="N560" s="166"/>
      <c r="O560" s="166"/>
      <c r="P560" s="166"/>
      <c r="Q560" s="166"/>
      <c r="R560" s="166"/>
      <c r="S560" s="166"/>
      <c r="T560" s="166"/>
      <c r="U560" s="166"/>
      <c r="V560" s="166"/>
      <c r="W560" s="166"/>
      <c r="X560" s="166"/>
      <c r="Y560" s="14"/>
      <c r="Z560" s="372"/>
      <c r="AA560" s="284"/>
      <c r="AB560" s="164"/>
      <c r="AC560" s="164"/>
      <c r="AD560" s="164"/>
      <c r="AE560" s="164"/>
      <c r="AF560" s="284"/>
      <c r="AG560" s="164"/>
      <c r="AH560" s="164"/>
      <c r="AI560" s="164"/>
      <c r="AK560" s="41"/>
      <c r="AL560" s="42"/>
      <c r="AM560" s="96"/>
      <c r="AN560" s="118"/>
      <c r="AO560" s="152"/>
    </row>
    <row r="561" spans="1:41">
      <c r="A561" s="163"/>
      <c r="B561" s="14"/>
      <c r="C561" s="14"/>
      <c r="D561" s="14"/>
      <c r="E561" s="14"/>
      <c r="F561" s="164"/>
      <c r="G561" s="173"/>
      <c r="H561" s="173"/>
      <c r="I561" s="165"/>
      <c r="J561" s="165"/>
      <c r="K561" s="166"/>
      <c r="L561" s="166"/>
      <c r="M561" s="166"/>
      <c r="N561" s="166"/>
      <c r="O561" s="166"/>
      <c r="P561" s="166"/>
      <c r="Q561" s="166"/>
      <c r="R561" s="166"/>
      <c r="S561" s="166"/>
      <c r="T561" s="166"/>
      <c r="U561" s="166"/>
      <c r="V561" s="166"/>
      <c r="W561" s="166"/>
      <c r="X561" s="166"/>
      <c r="Y561" s="14"/>
      <c r="Z561" s="372"/>
      <c r="AA561" s="284"/>
      <c r="AB561" s="164"/>
      <c r="AC561" s="164"/>
      <c r="AD561" s="164"/>
      <c r="AE561" s="164"/>
      <c r="AF561" s="284"/>
      <c r="AG561" s="164"/>
      <c r="AH561" s="164"/>
      <c r="AI561" s="164"/>
      <c r="AK561" s="41"/>
      <c r="AL561" s="42"/>
      <c r="AM561" s="96"/>
      <c r="AN561" s="118"/>
      <c r="AO561" s="152"/>
    </row>
    <row r="562" spans="1:41">
      <c r="A562" s="163"/>
      <c r="B562" s="14"/>
      <c r="C562" s="14"/>
      <c r="D562" s="14"/>
      <c r="E562" s="14"/>
      <c r="F562" s="164"/>
      <c r="G562" s="173"/>
      <c r="H562" s="173"/>
      <c r="I562" s="165"/>
      <c r="J562" s="165"/>
      <c r="K562" s="166"/>
      <c r="L562" s="166"/>
      <c r="M562" s="166"/>
      <c r="N562" s="166"/>
      <c r="O562" s="166"/>
      <c r="P562" s="166"/>
      <c r="Q562" s="166"/>
      <c r="R562" s="166"/>
      <c r="S562" s="166"/>
      <c r="T562" s="166"/>
      <c r="U562" s="166"/>
      <c r="V562" s="166"/>
      <c r="W562" s="166"/>
      <c r="X562" s="166"/>
      <c r="Y562" s="14"/>
      <c r="Z562" s="372"/>
      <c r="AA562" s="284"/>
      <c r="AB562" s="164"/>
      <c r="AC562" s="164"/>
      <c r="AD562" s="164"/>
      <c r="AE562" s="164"/>
      <c r="AF562" s="284"/>
      <c r="AG562" s="164"/>
      <c r="AH562" s="164"/>
      <c r="AI562" s="164"/>
      <c r="AK562" s="41"/>
      <c r="AL562" s="42"/>
      <c r="AM562" s="96"/>
      <c r="AN562" s="118"/>
      <c r="AO562" s="152"/>
    </row>
    <row r="563" spans="1:41">
      <c r="A563" s="163"/>
      <c r="B563" s="14"/>
      <c r="C563" s="14"/>
      <c r="D563" s="14"/>
      <c r="E563" s="14"/>
      <c r="F563" s="164"/>
      <c r="G563" s="173"/>
      <c r="H563" s="173"/>
      <c r="I563" s="165"/>
      <c r="J563" s="165"/>
      <c r="K563" s="166"/>
      <c r="L563" s="166"/>
      <c r="M563" s="166"/>
      <c r="N563" s="166"/>
      <c r="O563" s="166"/>
      <c r="P563" s="166"/>
      <c r="Q563" s="166"/>
      <c r="R563" s="166"/>
      <c r="S563" s="166"/>
      <c r="T563" s="166"/>
      <c r="U563" s="166"/>
      <c r="V563" s="166"/>
      <c r="W563" s="166"/>
      <c r="X563" s="166"/>
      <c r="Y563" s="14"/>
      <c r="Z563" s="372"/>
      <c r="AA563" s="284"/>
      <c r="AB563" s="164"/>
      <c r="AC563" s="164"/>
      <c r="AD563" s="164"/>
      <c r="AE563" s="164"/>
      <c r="AF563" s="284"/>
      <c r="AG563" s="164"/>
      <c r="AH563" s="164"/>
      <c r="AI563" s="164"/>
      <c r="AK563" s="41"/>
      <c r="AL563" s="42"/>
      <c r="AM563" s="96"/>
      <c r="AN563" s="118"/>
      <c r="AO563" s="152"/>
    </row>
    <row r="564" spans="1:41">
      <c r="A564" s="163"/>
      <c r="B564" s="14"/>
      <c r="C564" s="14"/>
      <c r="D564" s="14"/>
      <c r="E564" s="14"/>
      <c r="F564" s="164"/>
      <c r="G564" s="173"/>
      <c r="H564" s="173"/>
      <c r="I564" s="165"/>
      <c r="J564" s="165"/>
      <c r="K564" s="166"/>
      <c r="L564" s="166"/>
      <c r="M564" s="166"/>
      <c r="N564" s="166"/>
      <c r="O564" s="166"/>
      <c r="P564" s="166"/>
      <c r="Q564" s="166"/>
      <c r="R564" s="166"/>
      <c r="S564" s="166"/>
      <c r="T564" s="166"/>
      <c r="U564" s="166"/>
      <c r="V564" s="166"/>
      <c r="W564" s="166"/>
      <c r="X564" s="166"/>
      <c r="Y564" s="14"/>
      <c r="Z564" s="372"/>
      <c r="AA564" s="284"/>
      <c r="AB564" s="164"/>
      <c r="AC564" s="164"/>
      <c r="AD564" s="164"/>
      <c r="AE564" s="164"/>
      <c r="AF564" s="284"/>
      <c r="AG564" s="164"/>
      <c r="AH564" s="164"/>
      <c r="AI564" s="164"/>
      <c r="AK564" s="41"/>
      <c r="AL564" s="42"/>
      <c r="AM564" s="96"/>
      <c r="AN564" s="118"/>
      <c r="AO564" s="152"/>
    </row>
    <row r="565" spans="1:41">
      <c r="A565" s="163"/>
      <c r="B565" s="14"/>
      <c r="C565" s="14"/>
      <c r="D565" s="14"/>
      <c r="E565" s="14"/>
      <c r="F565" s="164"/>
      <c r="G565" s="173"/>
      <c r="H565" s="173"/>
      <c r="I565" s="165"/>
      <c r="J565" s="165"/>
      <c r="K565" s="166"/>
      <c r="L565" s="166"/>
      <c r="M565" s="166"/>
      <c r="N565" s="166"/>
      <c r="O565" s="166"/>
      <c r="P565" s="166"/>
      <c r="Q565" s="166"/>
      <c r="R565" s="166"/>
      <c r="S565" s="166"/>
      <c r="T565" s="166"/>
      <c r="U565" s="166"/>
      <c r="V565" s="166"/>
      <c r="W565" s="166"/>
      <c r="X565" s="166"/>
      <c r="Y565" s="14"/>
      <c r="Z565" s="372"/>
      <c r="AA565" s="284"/>
      <c r="AB565" s="164"/>
      <c r="AC565" s="164"/>
      <c r="AD565" s="164"/>
      <c r="AE565" s="164"/>
      <c r="AF565" s="284"/>
      <c r="AG565" s="164"/>
      <c r="AH565" s="164"/>
      <c r="AI565" s="164"/>
      <c r="AK565" s="41"/>
      <c r="AL565" s="42"/>
      <c r="AM565" s="96"/>
      <c r="AN565" s="118"/>
      <c r="AO565" s="152"/>
    </row>
    <row r="566" spans="1:41">
      <c r="A566" s="163"/>
      <c r="B566" s="14"/>
      <c r="C566" s="14"/>
      <c r="D566" s="14"/>
      <c r="E566" s="14"/>
      <c r="F566" s="164"/>
      <c r="G566" s="173"/>
      <c r="H566" s="173"/>
      <c r="I566" s="165"/>
      <c r="J566" s="165"/>
      <c r="K566" s="166"/>
      <c r="L566" s="166"/>
      <c r="M566" s="166"/>
      <c r="N566" s="166"/>
      <c r="O566" s="166"/>
      <c r="P566" s="166"/>
      <c r="Q566" s="166"/>
      <c r="R566" s="166"/>
      <c r="S566" s="166"/>
      <c r="T566" s="166"/>
      <c r="U566" s="166"/>
      <c r="V566" s="166"/>
      <c r="W566" s="166"/>
      <c r="X566" s="166"/>
      <c r="Y566" s="14"/>
      <c r="Z566" s="372"/>
      <c r="AA566" s="284"/>
      <c r="AB566" s="164"/>
      <c r="AC566" s="164"/>
      <c r="AD566" s="164"/>
      <c r="AE566" s="164"/>
      <c r="AF566" s="284"/>
      <c r="AG566" s="164"/>
      <c r="AH566" s="164"/>
      <c r="AI566" s="164"/>
      <c r="AK566" s="41"/>
      <c r="AL566" s="42"/>
      <c r="AM566" s="96"/>
      <c r="AN566" s="118"/>
      <c r="AO566" s="152"/>
    </row>
    <row r="567" spans="1:41">
      <c r="A567" s="163"/>
      <c r="B567" s="14"/>
      <c r="C567" s="14"/>
      <c r="D567" s="14"/>
      <c r="E567" s="14"/>
      <c r="F567" s="164"/>
      <c r="G567" s="173"/>
      <c r="H567" s="173"/>
      <c r="I567" s="165"/>
      <c r="J567" s="165"/>
      <c r="K567" s="166"/>
      <c r="L567" s="166"/>
      <c r="M567" s="166"/>
      <c r="N567" s="166"/>
      <c r="O567" s="166"/>
      <c r="P567" s="166"/>
      <c r="Q567" s="166"/>
      <c r="R567" s="166"/>
      <c r="S567" s="166"/>
      <c r="T567" s="166"/>
      <c r="U567" s="166"/>
      <c r="V567" s="166"/>
      <c r="W567" s="166"/>
      <c r="X567" s="166"/>
      <c r="Y567" s="14"/>
      <c r="Z567" s="372"/>
      <c r="AA567" s="284"/>
      <c r="AB567" s="164"/>
      <c r="AC567" s="164"/>
      <c r="AD567" s="164"/>
      <c r="AE567" s="164"/>
      <c r="AF567" s="284"/>
      <c r="AG567" s="164"/>
      <c r="AH567" s="164"/>
      <c r="AI567" s="164"/>
      <c r="AK567" s="41"/>
      <c r="AL567" s="42"/>
      <c r="AM567" s="96"/>
      <c r="AN567" s="118"/>
      <c r="AO567" s="152"/>
    </row>
    <row r="568" spans="1:41">
      <c r="A568" s="163"/>
      <c r="B568" s="14"/>
      <c r="C568" s="14"/>
      <c r="D568" s="14"/>
      <c r="E568" s="14"/>
      <c r="F568" s="164"/>
      <c r="G568" s="173"/>
      <c r="H568" s="173"/>
      <c r="I568" s="165"/>
      <c r="J568" s="165"/>
      <c r="K568" s="166"/>
      <c r="L568" s="166"/>
      <c r="M568" s="166"/>
      <c r="N568" s="166"/>
      <c r="O568" s="166"/>
      <c r="P568" s="166"/>
      <c r="Q568" s="166"/>
      <c r="R568" s="166"/>
      <c r="S568" s="166"/>
      <c r="T568" s="166"/>
      <c r="U568" s="166"/>
      <c r="V568" s="166"/>
      <c r="W568" s="166"/>
      <c r="X568" s="166"/>
      <c r="Y568" s="14"/>
      <c r="Z568" s="372"/>
      <c r="AA568" s="284"/>
      <c r="AB568" s="164"/>
      <c r="AC568" s="164"/>
      <c r="AD568" s="164"/>
      <c r="AE568" s="164"/>
      <c r="AF568" s="284"/>
      <c r="AG568" s="164"/>
      <c r="AH568" s="164"/>
      <c r="AI568" s="164"/>
      <c r="AK568" s="41"/>
      <c r="AL568" s="42"/>
      <c r="AM568" s="96"/>
      <c r="AN568" s="118"/>
      <c r="AO568" s="152"/>
    </row>
    <row r="569" spans="1:41">
      <c r="A569" s="163"/>
      <c r="B569" s="14"/>
      <c r="C569" s="14"/>
      <c r="D569" s="14"/>
      <c r="E569" s="14"/>
      <c r="F569" s="164"/>
      <c r="G569" s="173"/>
      <c r="H569" s="173"/>
      <c r="I569" s="165"/>
      <c r="J569" s="165"/>
      <c r="K569" s="166"/>
      <c r="L569" s="166"/>
      <c r="M569" s="166"/>
      <c r="N569" s="166"/>
      <c r="O569" s="166"/>
      <c r="P569" s="166"/>
      <c r="Q569" s="166"/>
      <c r="R569" s="166"/>
      <c r="S569" s="166"/>
      <c r="T569" s="166"/>
      <c r="U569" s="166"/>
      <c r="V569" s="166"/>
      <c r="W569" s="166"/>
      <c r="X569" s="166"/>
      <c r="Y569" s="14"/>
      <c r="Z569" s="372"/>
      <c r="AA569" s="284"/>
      <c r="AB569" s="164"/>
      <c r="AC569" s="164"/>
      <c r="AD569" s="164"/>
      <c r="AE569" s="164"/>
      <c r="AF569" s="284"/>
      <c r="AG569" s="164"/>
      <c r="AH569" s="164"/>
      <c r="AI569" s="164"/>
      <c r="AK569" s="41"/>
      <c r="AL569" s="42"/>
      <c r="AM569" s="96"/>
      <c r="AN569" s="118"/>
      <c r="AO569" s="152"/>
    </row>
    <row r="570" spans="1:41">
      <c r="A570" s="163"/>
      <c r="B570" s="14"/>
      <c r="C570" s="14"/>
      <c r="D570" s="14"/>
      <c r="E570" s="14"/>
      <c r="F570" s="164"/>
      <c r="G570" s="173"/>
      <c r="H570" s="173"/>
      <c r="I570" s="165"/>
      <c r="J570" s="165"/>
      <c r="K570" s="166"/>
      <c r="L570" s="166"/>
      <c r="M570" s="166"/>
      <c r="N570" s="166"/>
      <c r="O570" s="166"/>
      <c r="P570" s="166"/>
      <c r="Q570" s="166"/>
      <c r="R570" s="166"/>
      <c r="S570" s="166"/>
      <c r="T570" s="166"/>
      <c r="U570" s="166"/>
      <c r="V570" s="166"/>
      <c r="W570" s="166"/>
      <c r="X570" s="166"/>
      <c r="Y570" s="14"/>
      <c r="Z570" s="372"/>
      <c r="AA570" s="284"/>
      <c r="AB570" s="164"/>
      <c r="AC570" s="164"/>
      <c r="AD570" s="164"/>
      <c r="AE570" s="164"/>
      <c r="AF570" s="284"/>
      <c r="AG570" s="164"/>
      <c r="AH570" s="164"/>
      <c r="AI570" s="164"/>
      <c r="AK570" s="41"/>
      <c r="AL570" s="42"/>
      <c r="AM570" s="96"/>
      <c r="AN570" s="118"/>
      <c r="AO570" s="152"/>
    </row>
    <row r="571" spans="1:41">
      <c r="A571" s="163"/>
      <c r="B571" s="14"/>
      <c r="C571" s="14"/>
      <c r="D571" s="14"/>
      <c r="E571" s="14"/>
      <c r="F571" s="164"/>
      <c r="G571" s="173"/>
      <c r="H571" s="173"/>
      <c r="I571" s="165"/>
      <c r="J571" s="165"/>
      <c r="K571" s="166"/>
      <c r="L571" s="166"/>
      <c r="M571" s="166"/>
      <c r="N571" s="166"/>
      <c r="O571" s="166"/>
      <c r="P571" s="166"/>
      <c r="Q571" s="166"/>
      <c r="R571" s="166"/>
      <c r="S571" s="166"/>
      <c r="T571" s="166"/>
      <c r="U571" s="166"/>
      <c r="V571" s="166"/>
      <c r="W571" s="166"/>
      <c r="X571" s="166"/>
      <c r="Y571" s="14"/>
      <c r="Z571" s="372"/>
      <c r="AA571" s="284"/>
      <c r="AB571" s="164"/>
      <c r="AC571" s="164"/>
      <c r="AD571" s="164"/>
      <c r="AE571" s="164"/>
      <c r="AF571" s="284"/>
      <c r="AG571" s="164"/>
      <c r="AH571" s="164"/>
      <c r="AI571" s="164"/>
      <c r="AK571" s="41"/>
      <c r="AL571" s="42"/>
      <c r="AM571" s="96"/>
      <c r="AN571" s="118"/>
      <c r="AO571" s="152"/>
    </row>
    <row r="572" spans="1:41">
      <c r="A572" s="163"/>
      <c r="B572" s="14"/>
      <c r="C572" s="14"/>
      <c r="D572" s="14"/>
      <c r="E572" s="14"/>
      <c r="F572" s="164"/>
      <c r="G572" s="173"/>
      <c r="H572" s="173"/>
      <c r="I572" s="165"/>
      <c r="J572" s="165"/>
      <c r="K572" s="166"/>
      <c r="L572" s="166"/>
      <c r="M572" s="166"/>
      <c r="N572" s="166"/>
      <c r="O572" s="166"/>
      <c r="P572" s="166"/>
      <c r="Q572" s="166"/>
      <c r="R572" s="166"/>
      <c r="S572" s="166"/>
      <c r="T572" s="166"/>
      <c r="U572" s="166"/>
      <c r="V572" s="166"/>
      <c r="W572" s="166"/>
      <c r="X572" s="166"/>
      <c r="Y572" s="14"/>
      <c r="Z572" s="372"/>
      <c r="AA572" s="284"/>
      <c r="AB572" s="164"/>
      <c r="AC572" s="164"/>
      <c r="AD572" s="164"/>
      <c r="AE572" s="164"/>
      <c r="AF572" s="284"/>
      <c r="AG572" s="164"/>
      <c r="AH572" s="164"/>
      <c r="AI572" s="164"/>
      <c r="AK572" s="41"/>
      <c r="AL572" s="42"/>
      <c r="AM572" s="96"/>
      <c r="AN572" s="118"/>
      <c r="AO572" s="152"/>
    </row>
    <row r="573" spans="1:41">
      <c r="A573" s="163"/>
      <c r="B573" s="14"/>
      <c r="C573" s="14"/>
      <c r="D573" s="14"/>
      <c r="E573" s="14"/>
      <c r="F573" s="164"/>
      <c r="G573" s="173"/>
      <c r="H573" s="173"/>
      <c r="I573" s="165"/>
      <c r="J573" s="165"/>
      <c r="K573" s="166"/>
      <c r="L573" s="166"/>
      <c r="M573" s="166"/>
      <c r="N573" s="166"/>
      <c r="O573" s="166"/>
      <c r="P573" s="166"/>
      <c r="Q573" s="166"/>
      <c r="R573" s="166"/>
      <c r="S573" s="166"/>
      <c r="T573" s="166"/>
      <c r="U573" s="166"/>
      <c r="V573" s="166"/>
      <c r="W573" s="166"/>
      <c r="X573" s="166"/>
      <c r="Y573" s="14"/>
      <c r="Z573" s="372"/>
      <c r="AA573" s="284"/>
      <c r="AB573" s="164"/>
      <c r="AC573" s="164"/>
      <c r="AD573" s="164"/>
      <c r="AE573" s="164"/>
      <c r="AF573" s="284"/>
      <c r="AG573" s="164"/>
      <c r="AH573" s="164"/>
      <c r="AI573" s="164"/>
      <c r="AK573" s="41"/>
      <c r="AL573" s="42"/>
      <c r="AM573" s="96"/>
      <c r="AN573" s="118"/>
      <c r="AO573" s="152"/>
    </row>
    <row r="574" spans="1:41">
      <c r="A574" s="163"/>
      <c r="B574" s="14"/>
      <c r="C574" s="14"/>
      <c r="D574" s="14"/>
      <c r="E574" s="14"/>
      <c r="F574" s="164"/>
      <c r="G574" s="173"/>
      <c r="H574" s="173"/>
      <c r="I574" s="165"/>
      <c r="J574" s="165"/>
      <c r="K574" s="166"/>
      <c r="L574" s="166"/>
      <c r="M574" s="166"/>
      <c r="N574" s="166"/>
      <c r="O574" s="166"/>
      <c r="P574" s="166"/>
      <c r="Q574" s="166"/>
      <c r="R574" s="166"/>
      <c r="S574" s="166"/>
      <c r="T574" s="166"/>
      <c r="U574" s="166"/>
      <c r="V574" s="166"/>
      <c r="W574" s="166"/>
      <c r="X574" s="166"/>
      <c r="Y574" s="14"/>
      <c r="Z574" s="372"/>
      <c r="AA574" s="284"/>
      <c r="AB574" s="164"/>
      <c r="AC574" s="164"/>
      <c r="AD574" s="164"/>
      <c r="AE574" s="164"/>
      <c r="AF574" s="284"/>
      <c r="AG574" s="164"/>
      <c r="AH574" s="164"/>
      <c r="AI574" s="164"/>
      <c r="AK574" s="41"/>
      <c r="AL574" s="42"/>
      <c r="AM574" s="96"/>
      <c r="AN574" s="118"/>
      <c r="AO574" s="152"/>
    </row>
    <row r="575" spans="1:41">
      <c r="A575" s="163"/>
      <c r="B575" s="14"/>
      <c r="C575" s="14"/>
      <c r="D575" s="14"/>
      <c r="E575" s="14"/>
      <c r="F575" s="164"/>
      <c r="G575" s="173"/>
      <c r="H575" s="173"/>
      <c r="I575" s="165"/>
      <c r="J575" s="165"/>
      <c r="K575" s="166"/>
      <c r="L575" s="166"/>
      <c r="M575" s="166"/>
      <c r="N575" s="166"/>
      <c r="O575" s="166"/>
      <c r="P575" s="166"/>
      <c r="Q575" s="166"/>
      <c r="R575" s="166"/>
      <c r="S575" s="166"/>
      <c r="T575" s="166"/>
      <c r="U575" s="166"/>
      <c r="V575" s="166"/>
      <c r="W575" s="166"/>
      <c r="X575" s="166"/>
      <c r="Y575" s="14"/>
      <c r="Z575" s="372"/>
      <c r="AA575" s="284"/>
      <c r="AB575" s="164"/>
      <c r="AC575" s="164"/>
      <c r="AD575" s="164"/>
      <c r="AE575" s="164"/>
      <c r="AF575" s="284">
        <f>H575+I575+J575+K575+L575+M575+N575+O575+P575</f>
        <v>0</v>
      </c>
      <c r="AG575" s="164" t="b">
        <f>AF575=G575</f>
        <v>1</v>
      </c>
      <c r="AH575" s="164"/>
      <c r="AI575" s="164"/>
      <c r="AK575" s="41"/>
      <c r="AL575" s="42"/>
      <c r="AM575" s="96"/>
      <c r="AN575" s="118"/>
      <c r="AO575" s="152"/>
    </row>
    <row r="576" spans="1:41">
      <c r="A576" s="163"/>
      <c r="B576" s="14"/>
      <c r="C576" s="14"/>
      <c r="D576" s="14"/>
      <c r="E576" s="14"/>
      <c r="F576" s="164"/>
      <c r="G576" s="173"/>
      <c r="H576" s="173"/>
      <c r="I576" s="165"/>
      <c r="J576" s="165"/>
      <c r="K576" s="166"/>
      <c r="L576" s="166"/>
      <c r="M576" s="166"/>
      <c r="N576" s="166"/>
      <c r="O576" s="166"/>
      <c r="P576" s="166"/>
      <c r="Q576" s="166"/>
      <c r="R576" s="166"/>
      <c r="S576" s="166"/>
      <c r="T576" s="166"/>
      <c r="U576" s="166"/>
      <c r="V576" s="166"/>
      <c r="W576" s="166"/>
      <c r="X576" s="166"/>
      <c r="Y576" s="14"/>
      <c r="Z576" s="372"/>
      <c r="AA576" s="284"/>
      <c r="AB576" s="164"/>
      <c r="AC576" s="164"/>
      <c r="AD576" s="164"/>
      <c r="AE576" s="164"/>
      <c r="AF576" s="284">
        <f>H576+I576+J576+K576+L576+M576+N576+O576+P576</f>
        <v>0</v>
      </c>
      <c r="AG576" s="164" t="b">
        <f>AF576=G576</f>
        <v>1</v>
      </c>
      <c r="AH576" s="164"/>
      <c r="AI576" s="164"/>
      <c r="AK576" s="41"/>
      <c r="AL576" s="42"/>
      <c r="AM576" s="96"/>
      <c r="AN576" s="118"/>
      <c r="AO576" s="152"/>
    </row>
    <row r="577" spans="1:41">
      <c r="AF577" s="284">
        <f>H577+I577+J577+K577+L577+M577+N577+O577+P577</f>
        <v>0</v>
      </c>
      <c r="AG577" s="164" t="b">
        <f>AF577=G577</f>
        <v>1</v>
      </c>
    </row>
    <row r="578" spans="1:41">
      <c r="AF578" s="284"/>
      <c r="AG578" s="164"/>
    </row>
    <row r="579" spans="1:41">
      <c r="AF579" s="284">
        <f t="shared" ref="AF579:AF625" si="266">H579+I579+J579+K579+L579+M579+N579+O579+P579</f>
        <v>0</v>
      </c>
      <c r="AG579" s="164" t="b">
        <f t="shared" ref="AG579:AG625" si="267">AF579=G579</f>
        <v>1</v>
      </c>
    </row>
    <row r="580" spans="1:41">
      <c r="AF580" s="284">
        <f t="shared" si="266"/>
        <v>0</v>
      </c>
      <c r="AG580" s="164" t="b">
        <f t="shared" si="267"/>
        <v>1</v>
      </c>
    </row>
    <row r="581" spans="1:41">
      <c r="AF581" s="284">
        <f t="shared" si="266"/>
        <v>0</v>
      </c>
      <c r="AG581" s="164" t="b">
        <f t="shared" si="267"/>
        <v>1</v>
      </c>
    </row>
    <row r="582" spans="1:41" s="80" customFormat="1">
      <c r="A582" s="387"/>
      <c r="B582" s="164"/>
      <c r="C582" s="164"/>
      <c r="D582" s="164"/>
      <c r="E582" s="232"/>
      <c r="F582" s="232"/>
      <c r="G582" s="173"/>
      <c r="H582" s="173"/>
      <c r="I582" s="165"/>
      <c r="J582" s="165"/>
      <c r="K582" s="165"/>
      <c r="L582" s="165"/>
      <c r="M582" s="165"/>
      <c r="N582" s="165"/>
      <c r="O582" s="165"/>
      <c r="P582" s="165"/>
      <c r="Q582" s="165"/>
      <c r="R582" s="165"/>
      <c r="S582" s="165"/>
      <c r="T582" s="165"/>
      <c r="U582" s="165"/>
      <c r="V582" s="165"/>
      <c r="W582" s="165"/>
      <c r="X582" s="165"/>
      <c r="Y582" s="164"/>
      <c r="Z582" s="372"/>
      <c r="AA582" s="284"/>
      <c r="AB582" s="164"/>
      <c r="AC582" s="328"/>
      <c r="AD582" s="164"/>
      <c r="AE582" s="164"/>
      <c r="AF582" s="284">
        <f t="shared" si="266"/>
        <v>0</v>
      </c>
      <c r="AG582" s="164" t="b">
        <f t="shared" si="267"/>
        <v>1</v>
      </c>
      <c r="AH582" s="164"/>
      <c r="AI582" s="164"/>
      <c r="AK582" s="335"/>
      <c r="AL582" s="72"/>
      <c r="AM582" s="335"/>
      <c r="AN582" s="336"/>
      <c r="AO582" s="152"/>
    </row>
    <row r="583" spans="1:41" s="3" customFormat="1">
      <c r="A583" s="632" t="s">
        <v>0</v>
      </c>
      <c r="B583" s="632" t="s">
        <v>1</v>
      </c>
      <c r="C583" s="632"/>
      <c r="D583" s="632"/>
      <c r="E583" s="632"/>
      <c r="F583" s="632" t="s">
        <v>3</v>
      </c>
      <c r="G583" s="632" t="s">
        <v>4</v>
      </c>
      <c r="H583" s="637" t="s">
        <v>387</v>
      </c>
      <c r="I583" s="638"/>
      <c r="J583" s="638"/>
      <c r="K583" s="638"/>
      <c r="L583" s="638"/>
      <c r="M583" s="638"/>
      <c r="N583" s="638"/>
      <c r="O583" s="638"/>
      <c r="P583" s="638"/>
      <c r="Q583" s="609"/>
      <c r="R583" s="609"/>
      <c r="S583" s="609"/>
      <c r="T583" s="609"/>
      <c r="U583" s="609"/>
      <c r="V583" s="609"/>
      <c r="W583" s="609"/>
      <c r="X583" s="609"/>
      <c r="Y583" s="632" t="s">
        <v>11</v>
      </c>
      <c r="Z583" s="375"/>
      <c r="AA583" s="284"/>
      <c r="AB583" s="164"/>
      <c r="AC583" s="328" t="e">
        <f>G583-AA583</f>
        <v>#VALUE!</v>
      </c>
      <c r="AD583" s="311"/>
      <c r="AE583" s="311"/>
      <c r="AF583" s="284" t="e">
        <f t="shared" si="266"/>
        <v>#VALUE!</v>
      </c>
      <c r="AG583" s="164" t="e">
        <f t="shared" si="267"/>
        <v>#VALUE!</v>
      </c>
      <c r="AH583" s="311"/>
      <c r="AI583" s="311"/>
      <c r="AJ583" s="152"/>
      <c r="AM583" s="96" t="e">
        <f>#REF!+#REF!+#REF!+#REF!+#REF!+#REF!</f>
        <v>#REF!</v>
      </c>
      <c r="AN583" s="118" t="e">
        <f>H583+I583+J583+K583+L583+M583</f>
        <v>#VALUE!</v>
      </c>
      <c r="AO583" s="152" t="e">
        <f>G583=AN583</f>
        <v>#VALUE!</v>
      </c>
    </row>
    <row r="584" spans="1:41" s="3" customFormat="1">
      <c r="A584" s="633"/>
      <c r="B584" s="633"/>
      <c r="C584" s="633"/>
      <c r="D584" s="633"/>
      <c r="E584" s="633"/>
      <c r="F584" s="633"/>
      <c r="G584" s="633"/>
      <c r="H584" s="563" t="s">
        <v>5</v>
      </c>
      <c r="I584" s="563" t="s">
        <v>240</v>
      </c>
      <c r="J584" s="563" t="s">
        <v>6</v>
      </c>
      <c r="K584" s="563" t="s">
        <v>273</v>
      </c>
      <c r="L584" s="563" t="s">
        <v>9</v>
      </c>
      <c r="M584" s="564" t="s">
        <v>374</v>
      </c>
      <c r="N584" s="563" t="s">
        <v>272</v>
      </c>
      <c r="O584" s="564" t="s">
        <v>375</v>
      </c>
      <c r="P584" s="564" t="s">
        <v>376</v>
      </c>
      <c r="Q584" s="563"/>
      <c r="R584" s="563"/>
      <c r="S584" s="563"/>
      <c r="T584" s="563"/>
      <c r="U584" s="563"/>
      <c r="V584" s="563"/>
      <c r="W584" s="563"/>
      <c r="X584" s="563"/>
      <c r="Y584" s="633"/>
      <c r="Z584" s="375"/>
      <c r="AA584" s="284"/>
      <c r="AB584" s="164"/>
      <c r="AC584" s="328">
        <f>G584-AA584</f>
        <v>0</v>
      </c>
      <c r="AD584" s="311"/>
      <c r="AE584" s="311"/>
      <c r="AF584" s="284" t="e">
        <f t="shared" si="266"/>
        <v>#VALUE!</v>
      </c>
      <c r="AG584" s="164" t="e">
        <f t="shared" si="267"/>
        <v>#VALUE!</v>
      </c>
      <c r="AH584" s="311"/>
      <c r="AI584" s="311"/>
      <c r="AJ584" s="152"/>
      <c r="AM584" s="96" t="e">
        <f>#REF!+#REF!+#REF!+#REF!+#REF!+M584</f>
        <v>#REF!</v>
      </c>
      <c r="AN584" s="118" t="e">
        <f>H584+I584+J584+K584+L584+#REF!</f>
        <v>#VALUE!</v>
      </c>
      <c r="AO584" s="152" t="e">
        <f>G584=AN584</f>
        <v>#VALUE!</v>
      </c>
    </row>
    <row r="585" spans="1:41">
      <c r="A585" s="142"/>
      <c r="B585" s="143"/>
      <c r="C585" s="144"/>
      <c r="D585" s="144"/>
      <c r="E585" s="145"/>
      <c r="F585" s="146"/>
      <c r="G585" s="146"/>
      <c r="H585" s="562" t="s">
        <v>237</v>
      </c>
      <c r="I585" s="562" t="s">
        <v>237</v>
      </c>
      <c r="J585" s="562" t="s">
        <v>237</v>
      </c>
      <c r="K585" s="562" t="s">
        <v>237</v>
      </c>
      <c r="L585" s="562" t="s">
        <v>237</v>
      </c>
      <c r="M585" s="562" t="s">
        <v>237</v>
      </c>
      <c r="N585" s="562" t="s">
        <v>237</v>
      </c>
      <c r="O585" s="562" t="s">
        <v>237</v>
      </c>
      <c r="P585" s="562" t="s">
        <v>237</v>
      </c>
      <c r="Q585" s="562"/>
      <c r="R585" s="562"/>
      <c r="S585" s="562"/>
      <c r="T585" s="562"/>
      <c r="U585" s="562"/>
      <c r="V585" s="562"/>
      <c r="W585" s="562"/>
      <c r="X585" s="562"/>
      <c r="Y585" s="146"/>
      <c r="Z585" s="376"/>
      <c r="AA585" s="284"/>
      <c r="AB585" s="164"/>
      <c r="AC585" s="328">
        <f>G585-AA585</f>
        <v>0</v>
      </c>
      <c r="AD585" s="278"/>
      <c r="AE585" s="278"/>
      <c r="AF585" s="284" t="e">
        <f t="shared" si="266"/>
        <v>#VALUE!</v>
      </c>
      <c r="AG585" s="164" t="e">
        <f t="shared" si="267"/>
        <v>#VALUE!</v>
      </c>
      <c r="AH585" s="278"/>
      <c r="AI585" s="278"/>
      <c r="AM585" s="96" t="e">
        <f>#REF!+#REF!+#REF!+#REF!+#REF!+#REF!</f>
        <v>#REF!</v>
      </c>
      <c r="AN585" s="118" t="e">
        <f>H585+I585+J585+K585+L585+M585</f>
        <v>#VALUE!</v>
      </c>
      <c r="AO585" s="152" t="e">
        <f>G585=AN585</f>
        <v>#VALUE!</v>
      </c>
    </row>
    <row r="586" spans="1:41">
      <c r="A586" s="147"/>
      <c r="B586" s="148"/>
      <c r="C586" s="149"/>
      <c r="D586" s="149"/>
      <c r="E586" s="150"/>
      <c r="F586" s="151"/>
      <c r="G586" s="151"/>
      <c r="H586" s="151"/>
      <c r="I586" s="151"/>
      <c r="J586" s="151"/>
      <c r="K586" s="151"/>
      <c r="L586" s="151"/>
      <c r="M586" s="151"/>
      <c r="N586" s="151"/>
      <c r="O586" s="151"/>
      <c r="P586" s="151"/>
      <c r="Q586" s="151"/>
      <c r="R586" s="151"/>
      <c r="S586" s="151"/>
      <c r="T586" s="151"/>
      <c r="U586" s="151"/>
      <c r="V586" s="151"/>
      <c r="W586" s="151"/>
      <c r="X586" s="151"/>
      <c r="Y586" s="151"/>
      <c r="Z586" s="376"/>
      <c r="AA586" s="284">
        <f>H586+I586+J586+K586+L586+M586+N586+O586+P586</f>
        <v>0</v>
      </c>
      <c r="AB586" s="164" t="b">
        <f>AA586=G586</f>
        <v>1</v>
      </c>
      <c r="AC586" s="328">
        <f>G586-AA586</f>
        <v>0</v>
      </c>
      <c r="AD586" s="278"/>
      <c r="AE586" s="278"/>
      <c r="AF586" s="284">
        <f t="shared" si="266"/>
        <v>0</v>
      </c>
      <c r="AG586" s="164" t="b">
        <f t="shared" si="267"/>
        <v>1</v>
      </c>
      <c r="AH586" s="278"/>
      <c r="AI586" s="278"/>
      <c r="AL586" s="42" t="b">
        <f>G586=AK586</f>
        <v>1</v>
      </c>
      <c r="AM586" s="96" t="e">
        <f>#REF!+#REF!+#REF!+#REF!+#REF!+#REF!</f>
        <v>#REF!</v>
      </c>
      <c r="AN586" s="118">
        <f>H586+I586+J586+K586+L586+M586</f>
        <v>0</v>
      </c>
      <c r="AO586" s="152" t="b">
        <f>G586=AN586</f>
        <v>1</v>
      </c>
    </row>
    <row r="587" spans="1:41" s="80" customFormat="1">
      <c r="A587" s="26">
        <v>11</v>
      </c>
      <c r="B587" s="653" t="s">
        <v>371</v>
      </c>
      <c r="C587" s="654"/>
      <c r="D587" s="654"/>
      <c r="E587" s="655"/>
      <c r="F587" s="56">
        <v>18</v>
      </c>
      <c r="G587" s="17">
        <f>G588</f>
        <v>234600000</v>
      </c>
      <c r="H587" s="17">
        <f t="shared" ref="H587:P588" si="268">H588</f>
        <v>18285800</v>
      </c>
      <c r="I587" s="17">
        <f t="shared" si="268"/>
        <v>13500000</v>
      </c>
      <c r="J587" s="17">
        <f t="shared" si="268"/>
        <v>0</v>
      </c>
      <c r="K587" s="17">
        <f t="shared" si="268"/>
        <v>0</v>
      </c>
      <c r="L587" s="17">
        <f t="shared" si="268"/>
        <v>0</v>
      </c>
      <c r="M587" s="17">
        <f t="shared" si="268"/>
        <v>0</v>
      </c>
      <c r="N587" s="17">
        <f t="shared" si="268"/>
        <v>0</v>
      </c>
      <c r="O587" s="17">
        <f t="shared" si="268"/>
        <v>0</v>
      </c>
      <c r="P587" s="17">
        <f t="shared" si="268"/>
        <v>202814200</v>
      </c>
      <c r="Q587" s="17"/>
      <c r="R587" s="17"/>
      <c r="S587" s="17"/>
      <c r="T587" s="17"/>
      <c r="U587" s="17"/>
      <c r="V587" s="17"/>
      <c r="W587" s="17"/>
      <c r="X587" s="17"/>
      <c r="Y587" s="17"/>
      <c r="Z587" s="372"/>
      <c r="AA587" s="284"/>
      <c r="AB587" s="164"/>
      <c r="AC587" s="328"/>
      <c r="AD587" s="164"/>
      <c r="AE587" s="164"/>
      <c r="AF587" s="284">
        <f t="shared" si="266"/>
        <v>234600000</v>
      </c>
      <c r="AG587" s="164" t="b">
        <f t="shared" si="267"/>
        <v>1</v>
      </c>
      <c r="AH587" s="164"/>
      <c r="AI587" s="164"/>
      <c r="AK587" s="335"/>
      <c r="AL587" s="72"/>
      <c r="AM587" s="335"/>
      <c r="AN587" s="336"/>
      <c r="AO587" s="152"/>
    </row>
    <row r="588" spans="1:41" s="80" customFormat="1">
      <c r="A588" s="132"/>
      <c r="B588" s="127" t="s">
        <v>22</v>
      </c>
      <c r="C588" s="630" t="s">
        <v>370</v>
      </c>
      <c r="D588" s="651"/>
      <c r="E588" s="652"/>
      <c r="F588" s="120">
        <v>18004</v>
      </c>
      <c r="G588" s="116">
        <f>G589</f>
        <v>234600000</v>
      </c>
      <c r="H588" s="116">
        <f t="shared" si="268"/>
        <v>18285800</v>
      </c>
      <c r="I588" s="116">
        <f t="shared" si="268"/>
        <v>13500000</v>
      </c>
      <c r="J588" s="116">
        <f t="shared" si="268"/>
        <v>0</v>
      </c>
      <c r="K588" s="116">
        <f t="shared" si="268"/>
        <v>0</v>
      </c>
      <c r="L588" s="116">
        <f t="shared" si="268"/>
        <v>0</v>
      </c>
      <c r="M588" s="116">
        <f t="shared" si="268"/>
        <v>0</v>
      </c>
      <c r="N588" s="116">
        <f t="shared" si="268"/>
        <v>0</v>
      </c>
      <c r="O588" s="116">
        <f t="shared" si="268"/>
        <v>0</v>
      </c>
      <c r="P588" s="116">
        <f t="shared" si="268"/>
        <v>202814200</v>
      </c>
      <c r="Q588" s="116"/>
      <c r="R588" s="116"/>
      <c r="S588" s="116"/>
      <c r="T588" s="116"/>
      <c r="U588" s="116"/>
      <c r="V588" s="116"/>
      <c r="W588" s="116"/>
      <c r="X588" s="116"/>
      <c r="Y588" s="116">
        <f t="shared" ref="Y588" si="269">Y589</f>
        <v>0</v>
      </c>
      <c r="Z588" s="372"/>
      <c r="AA588" s="284"/>
      <c r="AB588" s="164"/>
      <c r="AC588" s="328"/>
      <c r="AD588" s="164"/>
      <c r="AE588" s="164"/>
      <c r="AF588" s="284">
        <f t="shared" si="266"/>
        <v>234600000</v>
      </c>
      <c r="AG588" s="164" t="b">
        <f t="shared" si="267"/>
        <v>1</v>
      </c>
      <c r="AH588" s="164"/>
      <c r="AI588" s="164"/>
      <c r="AK588" s="335"/>
      <c r="AL588" s="72"/>
      <c r="AM588" s="335"/>
      <c r="AN588" s="336"/>
      <c r="AO588" s="152"/>
    </row>
    <row r="589" spans="1:41" s="80" customFormat="1">
      <c r="A589" s="337"/>
      <c r="B589" s="338"/>
      <c r="C589" s="339"/>
      <c r="D589" s="662" t="s">
        <v>15</v>
      </c>
      <c r="E589" s="657"/>
      <c r="F589" s="51" t="s">
        <v>130</v>
      </c>
      <c r="G589" s="87">
        <f>SUM(G590:G597)</f>
        <v>234600000</v>
      </c>
      <c r="H589" s="87">
        <f t="shared" ref="H589:P589" si="270">SUM(H590:H597)</f>
        <v>18285800</v>
      </c>
      <c r="I589" s="87">
        <f t="shared" si="270"/>
        <v>13500000</v>
      </c>
      <c r="J589" s="87">
        <f t="shared" si="270"/>
        <v>0</v>
      </c>
      <c r="K589" s="87">
        <f t="shared" si="270"/>
        <v>0</v>
      </c>
      <c r="L589" s="87">
        <f t="shared" si="270"/>
        <v>0</v>
      </c>
      <c r="M589" s="87">
        <f t="shared" si="270"/>
        <v>0</v>
      </c>
      <c r="N589" s="87">
        <f t="shared" si="270"/>
        <v>0</v>
      </c>
      <c r="O589" s="87">
        <f t="shared" si="270"/>
        <v>0</v>
      </c>
      <c r="P589" s="87">
        <f t="shared" si="270"/>
        <v>202814200</v>
      </c>
      <c r="Q589" s="87"/>
      <c r="R589" s="87"/>
      <c r="S589" s="87"/>
      <c r="T589" s="87"/>
      <c r="U589" s="87"/>
      <c r="V589" s="87"/>
      <c r="W589" s="87"/>
      <c r="X589" s="87"/>
      <c r="Y589" s="85"/>
      <c r="Z589" s="372"/>
      <c r="AA589" s="284"/>
      <c r="AB589" s="164"/>
      <c r="AC589" s="328"/>
      <c r="AD589" s="164"/>
      <c r="AE589" s="164"/>
      <c r="AF589" s="284">
        <f t="shared" si="266"/>
        <v>234600000</v>
      </c>
      <c r="AG589" s="164" t="b">
        <f t="shared" si="267"/>
        <v>1</v>
      </c>
      <c r="AH589" s="164"/>
      <c r="AI589" s="164"/>
      <c r="AK589" s="335"/>
      <c r="AL589" s="72"/>
      <c r="AM589" s="335"/>
      <c r="AN589" s="336"/>
      <c r="AO589" s="152"/>
    </row>
    <row r="590" spans="1:41" s="80" customFormat="1">
      <c r="A590" s="337"/>
      <c r="B590" s="338"/>
      <c r="C590" s="339"/>
      <c r="D590" s="573"/>
      <c r="E590" s="67" t="s">
        <v>55</v>
      </c>
      <c r="F590" s="71" t="s">
        <v>56</v>
      </c>
      <c r="G590" s="87">
        <v>3650900</v>
      </c>
      <c r="H590" s="495">
        <v>3650900</v>
      </c>
      <c r="I590" s="82"/>
      <c r="J590" s="82"/>
      <c r="K590" s="82"/>
      <c r="L590" s="82"/>
      <c r="M590" s="82"/>
      <c r="N590" s="82"/>
      <c r="O590" s="82"/>
      <c r="P590" s="82"/>
      <c r="Q590" s="82"/>
      <c r="R590" s="82"/>
      <c r="S590" s="82"/>
      <c r="T590" s="82"/>
      <c r="U590" s="82"/>
      <c r="V590" s="82"/>
      <c r="W590" s="82"/>
      <c r="X590" s="82"/>
      <c r="Y590" s="85"/>
      <c r="Z590" s="372"/>
      <c r="AA590" s="284"/>
      <c r="AB590" s="164"/>
      <c r="AC590" s="328"/>
      <c r="AD590" s="164"/>
      <c r="AE590" s="164"/>
      <c r="AF590" s="284">
        <f t="shared" si="266"/>
        <v>3650900</v>
      </c>
      <c r="AG590" s="164" t="b">
        <f t="shared" si="267"/>
        <v>1</v>
      </c>
      <c r="AH590" s="164"/>
      <c r="AI590" s="164"/>
      <c r="AK590" s="335"/>
      <c r="AL590" s="72"/>
      <c r="AM590" s="335"/>
      <c r="AN590" s="336"/>
      <c r="AO590" s="152"/>
    </row>
    <row r="591" spans="1:41" s="80" customFormat="1">
      <c r="A591" s="337"/>
      <c r="B591" s="338"/>
      <c r="C591" s="339"/>
      <c r="D591" s="573"/>
      <c r="E591" s="88" t="s">
        <v>16</v>
      </c>
      <c r="F591" s="71" t="s">
        <v>19</v>
      </c>
      <c r="G591" s="87">
        <v>480000</v>
      </c>
      <c r="H591" s="495">
        <v>480000</v>
      </c>
      <c r="I591" s="82"/>
      <c r="J591" s="82"/>
      <c r="K591" s="82"/>
      <c r="L591" s="82"/>
      <c r="M591" s="82"/>
      <c r="N591" s="82"/>
      <c r="O591" s="82"/>
      <c r="P591" s="82"/>
      <c r="Q591" s="82"/>
      <c r="R591" s="82"/>
      <c r="S591" s="82"/>
      <c r="T591" s="82"/>
      <c r="U591" s="82"/>
      <c r="V591" s="82"/>
      <c r="W591" s="82"/>
      <c r="X591" s="82"/>
      <c r="Y591" s="85"/>
      <c r="Z591" s="372"/>
      <c r="AA591" s="284"/>
      <c r="AB591" s="164"/>
      <c r="AC591" s="328"/>
      <c r="AD591" s="164"/>
      <c r="AE591" s="164"/>
      <c r="AF591" s="284">
        <f t="shared" si="266"/>
        <v>480000</v>
      </c>
      <c r="AG591" s="164" t="b">
        <f t="shared" si="267"/>
        <v>1</v>
      </c>
      <c r="AH591" s="164"/>
      <c r="AI591" s="164"/>
      <c r="AK591" s="335"/>
      <c r="AL591" s="72"/>
      <c r="AM591" s="335"/>
      <c r="AN591" s="336"/>
      <c r="AO591" s="152"/>
    </row>
    <row r="592" spans="1:41" s="80" customFormat="1">
      <c r="A592" s="337"/>
      <c r="B592" s="338"/>
      <c r="C592" s="339"/>
      <c r="D592" s="339"/>
      <c r="E592" s="384" t="s">
        <v>17</v>
      </c>
      <c r="F592" s="68" t="s">
        <v>18</v>
      </c>
      <c r="G592" s="87">
        <v>18000000</v>
      </c>
      <c r="H592" s="495">
        <v>4500000</v>
      </c>
      <c r="I592" s="82">
        <f>G592-H592</f>
        <v>13500000</v>
      </c>
      <c r="J592" s="82"/>
      <c r="K592" s="82"/>
      <c r="L592" s="82"/>
      <c r="M592" s="82"/>
      <c r="N592" s="82"/>
      <c r="O592" s="82"/>
      <c r="P592" s="82"/>
      <c r="Q592" s="82"/>
      <c r="R592" s="82"/>
      <c r="S592" s="82"/>
      <c r="T592" s="82"/>
      <c r="U592" s="82"/>
      <c r="V592" s="82"/>
      <c r="W592" s="82"/>
      <c r="X592" s="82"/>
      <c r="Y592" s="85"/>
      <c r="Z592" s="372"/>
      <c r="AA592" s="284"/>
      <c r="AB592" s="164"/>
      <c r="AC592" s="328"/>
      <c r="AD592" s="164"/>
      <c r="AE592" s="164"/>
      <c r="AF592" s="284">
        <f t="shared" si="266"/>
        <v>18000000</v>
      </c>
      <c r="AG592" s="164" t="b">
        <f t="shared" si="267"/>
        <v>1</v>
      </c>
      <c r="AH592" s="164"/>
      <c r="AI592" s="164"/>
      <c r="AK592" s="335"/>
      <c r="AL592" s="72"/>
      <c r="AM592" s="335"/>
      <c r="AN592" s="336"/>
      <c r="AO592" s="152"/>
    </row>
    <row r="593" spans="1:41" s="80" customFormat="1">
      <c r="A593" s="337"/>
      <c r="B593" s="338"/>
      <c r="C593" s="339"/>
      <c r="D593" s="339"/>
      <c r="E593" s="384" t="s">
        <v>59</v>
      </c>
      <c r="F593" s="79" t="s">
        <v>60</v>
      </c>
      <c r="G593" s="87">
        <v>1000000</v>
      </c>
      <c r="H593" s="495">
        <v>500000</v>
      </c>
      <c r="I593" s="82"/>
      <c r="J593" s="82"/>
      <c r="K593" s="82"/>
      <c r="L593" s="82"/>
      <c r="M593" s="82"/>
      <c r="N593" s="82"/>
      <c r="O593" s="82"/>
      <c r="P593" s="82">
        <f>G593-H593</f>
        <v>500000</v>
      </c>
      <c r="Q593" s="82"/>
      <c r="R593" s="82"/>
      <c r="S593" s="82"/>
      <c r="T593" s="82"/>
      <c r="U593" s="82"/>
      <c r="V593" s="82"/>
      <c r="W593" s="82"/>
      <c r="X593" s="82"/>
      <c r="Y593" s="85"/>
      <c r="Z593" s="372"/>
      <c r="AA593" s="284"/>
      <c r="AB593" s="164"/>
      <c r="AC593" s="328"/>
      <c r="AD593" s="164"/>
      <c r="AE593" s="164"/>
      <c r="AF593" s="284">
        <f t="shared" si="266"/>
        <v>1000000</v>
      </c>
      <c r="AG593" s="164" t="b">
        <f t="shared" si="267"/>
        <v>1</v>
      </c>
      <c r="AH593" s="164"/>
      <c r="AI593" s="164"/>
      <c r="AK593" s="335"/>
      <c r="AL593" s="72"/>
      <c r="AM593" s="335"/>
      <c r="AN593" s="336"/>
      <c r="AO593" s="152"/>
    </row>
    <row r="594" spans="1:41" s="80" customFormat="1">
      <c r="A594" s="337"/>
      <c r="B594" s="338"/>
      <c r="C594" s="339"/>
      <c r="D594" s="339"/>
      <c r="E594" s="88" t="s">
        <v>125</v>
      </c>
      <c r="F594" s="71" t="s">
        <v>126</v>
      </c>
      <c r="G594" s="87">
        <v>2250000</v>
      </c>
      <c r="H594" s="495">
        <v>1000000</v>
      </c>
      <c r="I594" s="82"/>
      <c r="J594" s="82"/>
      <c r="K594" s="82"/>
      <c r="L594" s="82"/>
      <c r="M594" s="82"/>
      <c r="N594" s="82"/>
      <c r="O594" s="82"/>
      <c r="P594" s="82">
        <f>G594-H594</f>
        <v>1250000</v>
      </c>
      <c r="Q594" s="82"/>
      <c r="R594" s="82"/>
      <c r="S594" s="82"/>
      <c r="T594" s="82"/>
      <c r="U594" s="82"/>
      <c r="V594" s="82"/>
      <c r="W594" s="82"/>
      <c r="X594" s="82"/>
      <c r="Y594" s="85"/>
      <c r="Z594" s="372"/>
      <c r="AA594" s="284"/>
      <c r="AB594" s="164"/>
      <c r="AC594" s="328"/>
      <c r="AD594" s="164"/>
      <c r="AE594" s="164"/>
      <c r="AF594" s="284">
        <f t="shared" si="266"/>
        <v>2250000</v>
      </c>
      <c r="AG594" s="164" t="b">
        <f t="shared" si="267"/>
        <v>1</v>
      </c>
      <c r="AH594" s="164"/>
      <c r="AI594" s="164"/>
      <c r="AK594" s="335"/>
      <c r="AL594" s="72"/>
      <c r="AM594" s="335"/>
      <c r="AN594" s="336"/>
      <c r="AO594" s="152"/>
    </row>
    <row r="595" spans="1:41" s="80" customFormat="1">
      <c r="A595" s="337"/>
      <c r="B595" s="338"/>
      <c r="C595" s="339"/>
      <c r="D595" s="339"/>
      <c r="E595" s="88" t="s">
        <v>61</v>
      </c>
      <c r="F595" s="71" t="s">
        <v>62</v>
      </c>
      <c r="G595" s="87">
        <v>15000000</v>
      </c>
      <c r="H595" s="495">
        <v>5000000</v>
      </c>
      <c r="I595" s="82"/>
      <c r="J595" s="82"/>
      <c r="K595" s="82"/>
      <c r="L595" s="82"/>
      <c r="M595" s="82"/>
      <c r="N595" s="82"/>
      <c r="O595" s="82"/>
      <c r="P595" s="82">
        <f>G595-H595</f>
        <v>10000000</v>
      </c>
      <c r="Q595" s="82"/>
      <c r="R595" s="82"/>
      <c r="S595" s="82"/>
      <c r="T595" s="82"/>
      <c r="U595" s="82"/>
      <c r="V595" s="82"/>
      <c r="W595" s="82"/>
      <c r="X595" s="82"/>
      <c r="Y595" s="85"/>
      <c r="Z595" s="372"/>
      <c r="AA595" s="284"/>
      <c r="AB595" s="164"/>
      <c r="AC595" s="328"/>
      <c r="AD595" s="164"/>
      <c r="AE595" s="164"/>
      <c r="AF595" s="284">
        <f t="shared" si="266"/>
        <v>15000000</v>
      </c>
      <c r="AG595" s="164" t="b">
        <f t="shared" si="267"/>
        <v>1</v>
      </c>
      <c r="AH595" s="164"/>
      <c r="AI595" s="164"/>
      <c r="AK595" s="335"/>
      <c r="AL595" s="72"/>
      <c r="AM595" s="335"/>
      <c r="AN595" s="336"/>
      <c r="AO595" s="152"/>
    </row>
    <row r="596" spans="1:41" s="80" customFormat="1" ht="30">
      <c r="A596" s="337"/>
      <c r="B596" s="338"/>
      <c r="C596" s="339"/>
      <c r="D596" s="339"/>
      <c r="E596" s="88" t="s">
        <v>349</v>
      </c>
      <c r="F596" s="71" t="s">
        <v>346</v>
      </c>
      <c r="G596" s="87">
        <v>191064200</v>
      </c>
      <c r="H596" s="495"/>
      <c r="I596" s="82"/>
      <c r="J596" s="82"/>
      <c r="K596" s="82"/>
      <c r="L596" s="82"/>
      <c r="M596" s="82"/>
      <c r="N596" s="82"/>
      <c r="O596" s="82"/>
      <c r="P596" s="82">
        <v>191064200</v>
      </c>
      <c r="Q596" s="82"/>
      <c r="R596" s="82"/>
      <c r="S596" s="82"/>
      <c r="T596" s="82"/>
      <c r="U596" s="82"/>
      <c r="V596" s="82"/>
      <c r="W596" s="82"/>
      <c r="X596" s="82"/>
      <c r="Y596" s="85"/>
      <c r="Z596" s="372"/>
      <c r="AA596" s="284"/>
      <c r="AB596" s="164"/>
      <c r="AC596" s="328"/>
      <c r="AD596" s="164"/>
      <c r="AE596" s="164"/>
      <c r="AF596" s="284">
        <f t="shared" si="266"/>
        <v>191064200</v>
      </c>
      <c r="AG596" s="164" t="b">
        <f t="shared" si="267"/>
        <v>1</v>
      </c>
      <c r="AH596" s="164"/>
      <c r="AI596" s="164"/>
      <c r="AK596" s="335"/>
      <c r="AL596" s="72"/>
      <c r="AM596" s="335"/>
      <c r="AN596" s="336"/>
      <c r="AO596" s="152"/>
    </row>
    <row r="597" spans="1:41" s="80" customFormat="1">
      <c r="A597" s="337"/>
      <c r="B597" s="338"/>
      <c r="C597" s="339"/>
      <c r="D597" s="339"/>
      <c r="E597" s="88" t="s">
        <v>20</v>
      </c>
      <c r="F597" s="71" t="s">
        <v>21</v>
      </c>
      <c r="G597" s="87">
        <v>3154900</v>
      </c>
      <c r="H597" s="495">
        <v>3154900</v>
      </c>
      <c r="I597" s="82"/>
      <c r="J597" s="82"/>
      <c r="K597" s="82"/>
      <c r="L597" s="82"/>
      <c r="M597" s="82"/>
      <c r="N597" s="82"/>
      <c r="O597" s="82"/>
      <c r="P597" s="82"/>
      <c r="Q597" s="82"/>
      <c r="R597" s="82"/>
      <c r="S597" s="82"/>
      <c r="T597" s="82"/>
      <c r="U597" s="82"/>
      <c r="V597" s="82"/>
      <c r="W597" s="82"/>
      <c r="X597" s="82"/>
      <c r="Y597" s="85"/>
      <c r="Z597" s="372"/>
      <c r="AA597" s="284"/>
      <c r="AB597" s="164"/>
      <c r="AC597" s="328"/>
      <c r="AD597" s="164"/>
      <c r="AE597" s="164"/>
      <c r="AF597" s="284">
        <f t="shared" si="266"/>
        <v>3154900</v>
      </c>
      <c r="AG597" s="164" t="b">
        <f t="shared" si="267"/>
        <v>1</v>
      </c>
      <c r="AH597" s="164"/>
      <c r="AI597" s="164"/>
      <c r="AK597" s="335"/>
      <c r="AL597" s="72"/>
      <c r="AM597" s="335"/>
      <c r="AN597" s="336"/>
      <c r="AO597" s="152"/>
    </row>
    <row r="598" spans="1:41" s="80" customFormat="1">
      <c r="A598" s="337"/>
      <c r="B598" s="338"/>
      <c r="C598" s="339"/>
      <c r="D598" s="339"/>
      <c r="E598" s="88"/>
      <c r="F598" s="71"/>
      <c r="G598" s="87"/>
      <c r="H598" s="495"/>
      <c r="I598" s="82"/>
      <c r="J598" s="82"/>
      <c r="K598" s="82"/>
      <c r="L598" s="82"/>
      <c r="M598" s="82"/>
      <c r="N598" s="82"/>
      <c r="O598" s="82"/>
      <c r="P598" s="82"/>
      <c r="Q598" s="82"/>
      <c r="R598" s="82"/>
      <c r="S598" s="82"/>
      <c r="T598" s="82"/>
      <c r="U598" s="82"/>
      <c r="V598" s="82"/>
      <c r="W598" s="82"/>
      <c r="X598" s="82"/>
      <c r="Y598" s="85"/>
      <c r="Z598" s="372"/>
      <c r="AA598" s="284"/>
      <c r="AB598" s="164"/>
      <c r="AC598" s="328"/>
      <c r="AD598" s="164"/>
      <c r="AE598" s="164"/>
      <c r="AF598" s="284">
        <f t="shared" si="266"/>
        <v>0</v>
      </c>
      <c r="AG598" s="164" t="b">
        <f t="shared" si="267"/>
        <v>1</v>
      </c>
      <c r="AH598" s="164"/>
      <c r="AI598" s="164"/>
      <c r="AK598" s="335"/>
      <c r="AL598" s="72"/>
      <c r="AM598" s="335"/>
      <c r="AN598" s="336"/>
      <c r="AO598" s="152"/>
    </row>
    <row r="599" spans="1:41" s="80" customFormat="1">
      <c r="A599" s="337"/>
      <c r="B599" s="338"/>
      <c r="C599" s="339"/>
      <c r="D599" s="339"/>
      <c r="E599" s="88"/>
      <c r="F599" s="71"/>
      <c r="G599" s="87"/>
      <c r="H599" s="495"/>
      <c r="I599" s="82"/>
      <c r="J599" s="82"/>
      <c r="K599" s="82"/>
      <c r="L599" s="82"/>
      <c r="M599" s="82"/>
      <c r="N599" s="82"/>
      <c r="O599" s="82"/>
      <c r="P599" s="82"/>
      <c r="Q599" s="82"/>
      <c r="R599" s="82"/>
      <c r="S599" s="82"/>
      <c r="T599" s="82"/>
      <c r="U599" s="82"/>
      <c r="V599" s="82"/>
      <c r="W599" s="82"/>
      <c r="X599" s="82"/>
      <c r="Y599" s="85"/>
      <c r="Z599" s="372"/>
      <c r="AA599" s="284"/>
      <c r="AB599" s="164"/>
      <c r="AC599" s="328"/>
      <c r="AD599" s="164"/>
      <c r="AE599" s="164"/>
      <c r="AF599" s="284">
        <f t="shared" si="266"/>
        <v>0</v>
      </c>
      <c r="AG599" s="164" t="b">
        <f t="shared" si="267"/>
        <v>1</v>
      </c>
      <c r="AH599" s="164"/>
      <c r="AI599" s="164"/>
      <c r="AK599" s="335"/>
      <c r="AL599" s="72"/>
      <c r="AM599" s="335"/>
      <c r="AN599" s="336"/>
      <c r="AO599" s="152"/>
    </row>
    <row r="600" spans="1:41" s="80" customFormat="1">
      <c r="A600" s="337"/>
      <c r="B600" s="338"/>
      <c r="C600" s="339"/>
      <c r="D600" s="339"/>
      <c r="E600" s="88"/>
      <c r="F600" s="71"/>
      <c r="G600" s="87"/>
      <c r="H600" s="495"/>
      <c r="I600" s="82"/>
      <c r="J600" s="82"/>
      <c r="K600" s="82"/>
      <c r="L600" s="82"/>
      <c r="M600" s="82"/>
      <c r="N600" s="82"/>
      <c r="O600" s="82"/>
      <c r="P600" s="82"/>
      <c r="Q600" s="82"/>
      <c r="R600" s="82"/>
      <c r="S600" s="82"/>
      <c r="T600" s="82"/>
      <c r="U600" s="82"/>
      <c r="V600" s="82"/>
      <c r="W600" s="82"/>
      <c r="X600" s="82"/>
      <c r="Y600" s="85"/>
      <c r="Z600" s="372"/>
      <c r="AA600" s="284"/>
      <c r="AB600" s="164"/>
      <c r="AC600" s="328"/>
      <c r="AD600" s="164"/>
      <c r="AE600" s="164"/>
      <c r="AF600" s="284">
        <f t="shared" si="266"/>
        <v>0</v>
      </c>
      <c r="AG600" s="164" t="b">
        <f t="shared" si="267"/>
        <v>1</v>
      </c>
      <c r="AH600" s="164"/>
      <c r="AI600" s="164"/>
      <c r="AK600" s="335"/>
      <c r="AL600" s="72"/>
      <c r="AM600" s="335"/>
      <c r="AN600" s="336"/>
      <c r="AO600" s="152"/>
    </row>
    <row r="601" spans="1:41" s="80" customFormat="1">
      <c r="A601" s="476"/>
      <c r="B601" s="477"/>
      <c r="C601" s="478"/>
      <c r="D601" s="478"/>
      <c r="E601" s="479"/>
      <c r="F601" s="473"/>
      <c r="G601" s="480"/>
      <c r="H601" s="480"/>
      <c r="I601" s="414"/>
      <c r="J601" s="414"/>
      <c r="K601" s="414"/>
      <c r="L601" s="414"/>
      <c r="M601" s="414"/>
      <c r="N601" s="414"/>
      <c r="O601" s="414"/>
      <c r="P601" s="414"/>
      <c r="Q601" s="414"/>
      <c r="R601" s="414"/>
      <c r="S601" s="414"/>
      <c r="T601" s="414"/>
      <c r="U601" s="414"/>
      <c r="V601" s="414"/>
      <c r="W601" s="414"/>
      <c r="X601" s="414"/>
      <c r="Y601" s="251"/>
      <c r="Z601" s="372"/>
      <c r="AA601" s="284"/>
      <c r="AB601" s="164"/>
      <c r="AC601" s="328"/>
      <c r="AD601" s="164"/>
      <c r="AE601" s="164"/>
      <c r="AF601" s="284">
        <f t="shared" si="266"/>
        <v>0</v>
      </c>
      <c r="AG601" s="164" t="b">
        <f t="shared" si="267"/>
        <v>1</v>
      </c>
      <c r="AH601" s="164"/>
      <c r="AI601" s="164"/>
      <c r="AK601" s="335"/>
      <c r="AL601" s="72"/>
      <c r="AM601" s="335"/>
      <c r="AN601" s="336"/>
      <c r="AO601" s="152"/>
    </row>
    <row r="602" spans="1:41" s="80" customFormat="1">
      <c r="A602" s="387"/>
      <c r="B602" s="164"/>
      <c r="C602" s="164"/>
      <c r="D602" s="164"/>
      <c r="E602" s="232"/>
      <c r="F602" s="232"/>
      <c r="G602" s="173"/>
      <c r="H602" s="173"/>
      <c r="I602" s="165"/>
      <c r="J602" s="165"/>
      <c r="K602" s="165"/>
      <c r="L602" s="165"/>
      <c r="M602" s="165"/>
      <c r="N602" s="165"/>
      <c r="O602" s="165"/>
      <c r="P602" s="165"/>
      <c r="Q602" s="165"/>
      <c r="R602" s="165"/>
      <c r="S602" s="165"/>
      <c r="T602" s="165"/>
      <c r="U602" s="165"/>
      <c r="V602" s="165"/>
      <c r="W602" s="165"/>
      <c r="X602" s="165"/>
      <c r="Y602" s="164"/>
      <c r="Z602" s="372"/>
      <c r="AA602" s="284"/>
      <c r="AB602" s="164"/>
      <c r="AC602" s="328"/>
      <c r="AD602" s="164"/>
      <c r="AE602" s="164"/>
      <c r="AF602" s="284">
        <f t="shared" si="266"/>
        <v>0</v>
      </c>
      <c r="AG602" s="164" t="b">
        <f t="shared" si="267"/>
        <v>1</v>
      </c>
      <c r="AH602" s="164"/>
      <c r="AI602" s="164"/>
      <c r="AK602" s="335"/>
      <c r="AL602" s="72"/>
      <c r="AM602" s="335"/>
      <c r="AN602" s="336"/>
      <c r="AO602" s="152"/>
    </row>
    <row r="603" spans="1:41" s="80" customFormat="1">
      <c r="A603" s="387"/>
      <c r="B603" s="164"/>
      <c r="C603" s="164"/>
      <c r="D603" s="164"/>
      <c r="E603" s="232"/>
      <c r="F603" s="232"/>
      <c r="G603" s="173"/>
      <c r="H603" s="173"/>
      <c r="I603" s="165"/>
      <c r="J603" s="165"/>
      <c r="K603" s="165"/>
      <c r="L603" s="165"/>
      <c r="M603" s="165"/>
      <c r="N603" s="165"/>
      <c r="O603" s="412"/>
      <c r="P603" s="170"/>
      <c r="Q603" s="170"/>
      <c r="R603" s="170"/>
      <c r="S603" s="170"/>
      <c r="T603" s="170"/>
      <c r="U603" s="170"/>
      <c r="V603" s="170"/>
      <c r="W603" s="170"/>
      <c r="X603" s="170"/>
      <c r="Y603" s="169"/>
      <c r="Z603" s="372"/>
      <c r="AA603" s="284"/>
      <c r="AB603" s="164"/>
      <c r="AC603" s="328"/>
      <c r="AD603" s="164"/>
      <c r="AE603" s="164"/>
      <c r="AF603" s="284">
        <f t="shared" si="266"/>
        <v>0</v>
      </c>
      <c r="AG603" s="164" t="b">
        <f t="shared" si="267"/>
        <v>1</v>
      </c>
      <c r="AH603" s="164"/>
      <c r="AI603" s="164"/>
      <c r="AK603" s="335"/>
      <c r="AL603" s="72"/>
      <c r="AM603" s="335"/>
      <c r="AN603" s="336"/>
      <c r="AO603" s="152"/>
    </row>
    <row r="604" spans="1:41" s="3" customFormat="1">
      <c r="A604" s="632" t="s">
        <v>0</v>
      </c>
      <c r="B604" s="632" t="s">
        <v>1</v>
      </c>
      <c r="C604" s="632"/>
      <c r="D604" s="632"/>
      <c r="E604" s="632"/>
      <c r="F604" s="632" t="s">
        <v>3</v>
      </c>
      <c r="G604" s="632" t="s">
        <v>4</v>
      </c>
      <c r="H604" s="637" t="s">
        <v>387</v>
      </c>
      <c r="I604" s="638"/>
      <c r="J604" s="638"/>
      <c r="K604" s="638"/>
      <c r="L604" s="638"/>
      <c r="M604" s="638"/>
      <c r="N604" s="638"/>
      <c r="O604" s="638"/>
      <c r="P604" s="638"/>
      <c r="Q604" s="609"/>
      <c r="R604" s="609"/>
      <c r="S604" s="609"/>
      <c r="T604" s="609"/>
      <c r="U604" s="609"/>
      <c r="V604" s="609"/>
      <c r="W604" s="609"/>
      <c r="X604" s="609"/>
      <c r="Y604" s="632" t="s">
        <v>11</v>
      </c>
      <c r="Z604" s="375"/>
      <c r="AA604" s="284"/>
      <c r="AB604" s="164"/>
      <c r="AC604" s="328" t="e">
        <f>G604-AA604</f>
        <v>#VALUE!</v>
      </c>
      <c r="AD604" s="311"/>
      <c r="AE604" s="311"/>
      <c r="AF604" s="284" t="e">
        <f t="shared" si="266"/>
        <v>#VALUE!</v>
      </c>
      <c r="AG604" s="164" t="e">
        <f t="shared" si="267"/>
        <v>#VALUE!</v>
      </c>
      <c r="AH604" s="311"/>
      <c r="AI604" s="311"/>
      <c r="AJ604" s="152"/>
      <c r="AM604" s="96" t="e">
        <f>#REF!+#REF!+#REF!+#REF!+#REF!+#REF!</f>
        <v>#REF!</v>
      </c>
      <c r="AN604" s="118" t="e">
        <f>H604+I604+J604+K604+L604+M604</f>
        <v>#VALUE!</v>
      </c>
      <c r="AO604" s="152" t="e">
        <f>G604=AN604</f>
        <v>#VALUE!</v>
      </c>
    </row>
    <row r="605" spans="1:41" s="3" customFormat="1">
      <c r="A605" s="633"/>
      <c r="B605" s="633"/>
      <c r="C605" s="633"/>
      <c r="D605" s="633"/>
      <c r="E605" s="633"/>
      <c r="F605" s="633"/>
      <c r="G605" s="633"/>
      <c r="H605" s="563" t="s">
        <v>5</v>
      </c>
      <c r="I605" s="563" t="s">
        <v>240</v>
      </c>
      <c r="J605" s="563" t="s">
        <v>6</v>
      </c>
      <c r="K605" s="563" t="s">
        <v>273</v>
      </c>
      <c r="L605" s="563" t="s">
        <v>9</v>
      </c>
      <c r="M605" s="564" t="s">
        <v>374</v>
      </c>
      <c r="N605" s="563" t="s">
        <v>272</v>
      </c>
      <c r="O605" s="564" t="s">
        <v>375</v>
      </c>
      <c r="P605" s="564" t="s">
        <v>376</v>
      </c>
      <c r="Q605" s="563"/>
      <c r="R605" s="563"/>
      <c r="S605" s="563"/>
      <c r="T605" s="563"/>
      <c r="U605" s="563"/>
      <c r="V605" s="563"/>
      <c r="W605" s="563"/>
      <c r="X605" s="563"/>
      <c r="Y605" s="633"/>
      <c r="Z605" s="375"/>
      <c r="AA605" s="284"/>
      <c r="AB605" s="164"/>
      <c r="AC605" s="328">
        <f>G605-AA605</f>
        <v>0</v>
      </c>
      <c r="AD605" s="311"/>
      <c r="AE605" s="311"/>
      <c r="AF605" s="284" t="e">
        <f t="shared" si="266"/>
        <v>#VALUE!</v>
      </c>
      <c r="AG605" s="164" t="e">
        <f t="shared" si="267"/>
        <v>#VALUE!</v>
      </c>
      <c r="AH605" s="311"/>
      <c r="AI605" s="311"/>
      <c r="AJ605" s="152"/>
      <c r="AM605" s="96" t="e">
        <f>#REF!+#REF!+#REF!+#REF!+#REF!+M605</f>
        <v>#REF!</v>
      </c>
      <c r="AN605" s="118" t="e">
        <f>H605+I605+J605+K605+L605+#REF!</f>
        <v>#VALUE!</v>
      </c>
      <c r="AO605" s="152" t="e">
        <f>G605=AN605</f>
        <v>#VALUE!</v>
      </c>
    </row>
    <row r="606" spans="1:41">
      <c r="A606" s="142"/>
      <c r="B606" s="143"/>
      <c r="C606" s="144"/>
      <c r="D606" s="144"/>
      <c r="E606" s="145"/>
      <c r="F606" s="146"/>
      <c r="G606" s="146"/>
      <c r="H606" s="562" t="s">
        <v>237</v>
      </c>
      <c r="I606" s="562" t="s">
        <v>237</v>
      </c>
      <c r="J606" s="562" t="s">
        <v>237</v>
      </c>
      <c r="K606" s="562" t="s">
        <v>237</v>
      </c>
      <c r="L606" s="562" t="s">
        <v>237</v>
      </c>
      <c r="M606" s="562" t="s">
        <v>237</v>
      </c>
      <c r="N606" s="562" t="s">
        <v>237</v>
      </c>
      <c r="O606" s="562" t="s">
        <v>237</v>
      </c>
      <c r="P606" s="562" t="s">
        <v>237</v>
      </c>
      <c r="Q606" s="562"/>
      <c r="R606" s="562"/>
      <c r="S606" s="562"/>
      <c r="T606" s="562"/>
      <c r="U606" s="562"/>
      <c r="V606" s="562"/>
      <c r="W606" s="562"/>
      <c r="X606" s="562"/>
      <c r="Y606" s="146"/>
      <c r="Z606" s="376"/>
      <c r="AA606" s="284"/>
      <c r="AB606" s="164"/>
      <c r="AC606" s="328">
        <f>G606-AA606</f>
        <v>0</v>
      </c>
      <c r="AD606" s="278"/>
      <c r="AE606" s="278"/>
      <c r="AF606" s="284" t="e">
        <f t="shared" si="266"/>
        <v>#VALUE!</v>
      </c>
      <c r="AG606" s="164" t="e">
        <f t="shared" si="267"/>
        <v>#VALUE!</v>
      </c>
      <c r="AH606" s="278"/>
      <c r="AI606" s="278"/>
      <c r="AM606" s="96" t="e">
        <f>#REF!+#REF!+#REF!+#REF!+#REF!+#REF!</f>
        <v>#REF!</v>
      </c>
      <c r="AN606" s="118" t="e">
        <f>H606+I606+J606+K606+L606+M606</f>
        <v>#VALUE!</v>
      </c>
      <c r="AO606" s="152" t="e">
        <f>G606=AN606</f>
        <v>#VALUE!</v>
      </c>
    </row>
    <row r="607" spans="1:41">
      <c r="A607" s="147"/>
      <c r="B607" s="148"/>
      <c r="C607" s="149"/>
      <c r="D607" s="149"/>
      <c r="E607" s="150"/>
      <c r="F607" s="151"/>
      <c r="G607" s="151"/>
      <c r="H607" s="151"/>
      <c r="I607" s="151"/>
      <c r="J607" s="151"/>
      <c r="K607" s="151"/>
      <c r="L607" s="151"/>
      <c r="M607" s="151"/>
      <c r="N607" s="151"/>
      <c r="O607" s="151"/>
      <c r="P607" s="151"/>
      <c r="Q607" s="151"/>
      <c r="R607" s="151"/>
      <c r="S607" s="151"/>
      <c r="T607" s="151"/>
      <c r="U607" s="151"/>
      <c r="V607" s="151"/>
      <c r="W607" s="151"/>
      <c r="X607" s="151"/>
      <c r="Y607" s="151"/>
      <c r="Z607" s="376"/>
      <c r="AA607" s="284">
        <f>H607+I607+J607+K607+L607+M607+N607+O607+P607</f>
        <v>0</v>
      </c>
      <c r="AB607" s="164" t="b">
        <f>AA607=G607</f>
        <v>1</v>
      </c>
      <c r="AC607" s="328">
        <f>G607-AA607</f>
        <v>0</v>
      </c>
      <c r="AD607" s="278"/>
      <c r="AE607" s="278"/>
      <c r="AF607" s="284">
        <f t="shared" si="266"/>
        <v>0</v>
      </c>
      <c r="AG607" s="164" t="b">
        <f t="shared" si="267"/>
        <v>1</v>
      </c>
      <c r="AH607" s="278"/>
      <c r="AI607" s="278"/>
      <c r="AL607" s="42" t="b">
        <f>G607=AK607</f>
        <v>1</v>
      </c>
      <c r="AM607" s="96" t="e">
        <f>#REF!+#REF!+#REF!+#REF!+#REF!+#REF!</f>
        <v>#REF!</v>
      </c>
      <c r="AN607" s="118">
        <f>H607+I607+J607+K607+L607+M607</f>
        <v>0</v>
      </c>
      <c r="AO607" s="152" t="b">
        <f>G607=AN607</f>
        <v>1</v>
      </c>
    </row>
    <row r="608" spans="1:41" s="80" customFormat="1">
      <c r="A608" s="26">
        <v>12</v>
      </c>
      <c r="B608" s="653" t="s">
        <v>162</v>
      </c>
      <c r="C608" s="654"/>
      <c r="D608" s="654"/>
      <c r="E608" s="655"/>
      <c r="F608" s="56">
        <v>21</v>
      </c>
      <c r="G608" s="17">
        <f t="shared" ref="G608:P608" si="271">G609+G640</f>
        <v>461000000</v>
      </c>
      <c r="H608" s="17">
        <f t="shared" si="271"/>
        <v>24159400</v>
      </c>
      <c r="I608" s="17">
        <f t="shared" si="271"/>
        <v>432297316</v>
      </c>
      <c r="J608" s="17">
        <f t="shared" si="271"/>
        <v>1905784</v>
      </c>
      <c r="K608" s="17">
        <f t="shared" si="271"/>
        <v>0</v>
      </c>
      <c r="L608" s="17">
        <f t="shared" si="271"/>
        <v>0</v>
      </c>
      <c r="M608" s="17">
        <f t="shared" si="271"/>
        <v>0</v>
      </c>
      <c r="N608" s="17">
        <f t="shared" si="271"/>
        <v>2637500</v>
      </c>
      <c r="O608" s="17">
        <f t="shared" si="271"/>
        <v>0</v>
      </c>
      <c r="P608" s="17">
        <f t="shared" si="271"/>
        <v>0</v>
      </c>
      <c r="Q608" s="17"/>
      <c r="R608" s="17"/>
      <c r="S608" s="17"/>
      <c r="T608" s="17"/>
      <c r="U608" s="17"/>
      <c r="V608" s="17"/>
      <c r="W608" s="17"/>
      <c r="X608" s="17"/>
      <c r="Y608" s="17"/>
      <c r="Z608" s="372"/>
      <c r="AA608" s="284"/>
      <c r="AB608" s="164"/>
      <c r="AC608" s="328"/>
      <c r="AD608" s="164"/>
      <c r="AE608" s="164"/>
      <c r="AF608" s="284">
        <f t="shared" si="266"/>
        <v>461000000</v>
      </c>
      <c r="AG608" s="164" t="b">
        <f t="shared" si="267"/>
        <v>1</v>
      </c>
      <c r="AH608" s="164"/>
      <c r="AI608" s="164"/>
      <c r="AK608" s="335"/>
      <c r="AL608" s="72"/>
      <c r="AM608" s="335"/>
      <c r="AN608" s="336"/>
      <c r="AO608" s="152"/>
    </row>
    <row r="609" spans="1:41" s="16" customFormat="1">
      <c r="A609" s="119"/>
      <c r="B609" s="135" t="s">
        <v>22</v>
      </c>
      <c r="C609" s="630" t="s">
        <v>168</v>
      </c>
      <c r="D609" s="651"/>
      <c r="E609" s="652"/>
      <c r="F609" s="134">
        <v>21006</v>
      </c>
      <c r="G609" s="116">
        <f>G610</f>
        <v>428000000</v>
      </c>
      <c r="H609" s="116">
        <f t="shared" ref="H609:Y609" si="272">H610</f>
        <v>12900000</v>
      </c>
      <c r="I609" s="116">
        <f t="shared" si="272"/>
        <v>412462500</v>
      </c>
      <c r="J609" s="116">
        <f t="shared" si="272"/>
        <v>0</v>
      </c>
      <c r="K609" s="116">
        <f t="shared" si="272"/>
        <v>0</v>
      </c>
      <c r="L609" s="116">
        <f t="shared" si="272"/>
        <v>0</v>
      </c>
      <c r="M609" s="116">
        <f t="shared" si="272"/>
        <v>0</v>
      </c>
      <c r="N609" s="116">
        <f t="shared" si="272"/>
        <v>2637500</v>
      </c>
      <c r="O609" s="116">
        <f t="shared" si="272"/>
        <v>0</v>
      </c>
      <c r="P609" s="116">
        <f t="shared" si="272"/>
        <v>0</v>
      </c>
      <c r="Q609" s="116"/>
      <c r="R609" s="116"/>
      <c r="S609" s="116"/>
      <c r="T609" s="116"/>
      <c r="U609" s="116"/>
      <c r="V609" s="116"/>
      <c r="W609" s="116"/>
      <c r="X609" s="116"/>
      <c r="Y609" s="116">
        <f t="shared" si="272"/>
        <v>0</v>
      </c>
      <c r="Z609" s="373"/>
      <c r="AA609" s="284">
        <f>H609+I609+J609+K609+L609+M609+N609+O609+P609</f>
        <v>428000000</v>
      </c>
      <c r="AB609" s="164" t="b">
        <f>AA609=G609</f>
        <v>1</v>
      </c>
      <c r="AC609" s="328">
        <f>G609-AA609</f>
        <v>0</v>
      </c>
      <c r="AD609" s="221"/>
      <c r="AE609" s="221"/>
      <c r="AF609" s="284">
        <f t="shared" si="266"/>
        <v>428000000</v>
      </c>
      <c r="AG609" s="164" t="b">
        <f t="shared" si="267"/>
        <v>1</v>
      </c>
      <c r="AH609" s="221"/>
      <c r="AI609" s="221"/>
      <c r="AJ609" s="25"/>
      <c r="AK609" s="96">
        <f>SUM(I609:M609)</f>
        <v>412462500</v>
      </c>
      <c r="AL609" s="97" t="b">
        <f>G609=AK609</f>
        <v>0</v>
      </c>
      <c r="AM609" s="96" t="e">
        <f>#REF!+#REF!+#REF!+#REF!+#REF!+#REF!</f>
        <v>#REF!</v>
      </c>
      <c r="AN609" s="118">
        <f>H609+I609+J609+K609+L609+M609</f>
        <v>425362500</v>
      </c>
      <c r="AO609" s="152" t="b">
        <f>G609=AN609</f>
        <v>0</v>
      </c>
    </row>
    <row r="610" spans="1:41" s="25" customFormat="1">
      <c r="A610" s="50"/>
      <c r="B610" s="60"/>
      <c r="C610" s="61"/>
      <c r="D610" s="662" t="s">
        <v>15</v>
      </c>
      <c r="E610" s="657"/>
      <c r="F610" s="81" t="s">
        <v>130</v>
      </c>
      <c r="G610" s="52">
        <f>SUM(G611:G621)</f>
        <v>428000000</v>
      </c>
      <c r="H610" s="52">
        <f t="shared" ref="H610:P610" si="273">SUM(H611:H621)</f>
        <v>12900000</v>
      </c>
      <c r="I610" s="52">
        <f>SUM(I611:I621)</f>
        <v>412462500</v>
      </c>
      <c r="J610" s="52">
        <f t="shared" si="273"/>
        <v>0</v>
      </c>
      <c r="K610" s="52">
        <f t="shared" si="273"/>
        <v>0</v>
      </c>
      <c r="L610" s="52">
        <f t="shared" si="273"/>
        <v>0</v>
      </c>
      <c r="M610" s="52">
        <f t="shared" si="273"/>
        <v>0</v>
      </c>
      <c r="N610" s="52">
        <f>SUM(N611:N621)</f>
        <v>2637500</v>
      </c>
      <c r="O610" s="52">
        <f t="shared" si="273"/>
        <v>0</v>
      </c>
      <c r="P610" s="52">
        <f t="shared" si="273"/>
        <v>0</v>
      </c>
      <c r="Q610" s="52"/>
      <c r="R610" s="52"/>
      <c r="S610" s="52"/>
      <c r="T610" s="52"/>
      <c r="U610" s="52"/>
      <c r="V610" s="52"/>
      <c r="W610" s="52"/>
      <c r="X610" s="52"/>
      <c r="Y610" s="23"/>
      <c r="Z610" s="373"/>
      <c r="AA610" s="284">
        <f>H610+I610+J610+K610+L610+M610+N610+O610+P610</f>
        <v>428000000</v>
      </c>
      <c r="AB610" s="164" t="b">
        <f>AA610=G610</f>
        <v>1</v>
      </c>
      <c r="AC610" s="328">
        <f>G610-AA610</f>
        <v>0</v>
      </c>
      <c r="AD610" s="221"/>
      <c r="AE610" s="221"/>
      <c r="AF610" s="284">
        <f t="shared" si="266"/>
        <v>428000000</v>
      </c>
      <c r="AG610" s="164" t="b">
        <f t="shared" si="267"/>
        <v>1</v>
      </c>
      <c r="AH610" s="221"/>
      <c r="AI610" s="221"/>
      <c r="AK610" s="335"/>
      <c r="AL610" s="72"/>
      <c r="AM610" s="335"/>
      <c r="AN610" s="336"/>
      <c r="AO610" s="152"/>
    </row>
    <row r="611" spans="1:41" s="78" customFormat="1">
      <c r="A611" s="65"/>
      <c r="B611" s="66"/>
      <c r="C611" s="573"/>
      <c r="D611" s="573"/>
      <c r="E611" s="67" t="s">
        <v>55</v>
      </c>
      <c r="F611" s="71" t="s">
        <v>56</v>
      </c>
      <c r="G611" s="69">
        <v>2637500</v>
      </c>
      <c r="H611" s="69">
        <v>2637500</v>
      </c>
      <c r="I611" s="76"/>
      <c r="J611" s="76"/>
      <c r="K611" s="70"/>
      <c r="L611" s="76"/>
      <c r="M611" s="76"/>
      <c r="N611" s="76"/>
      <c r="O611" s="76"/>
      <c r="P611" s="76"/>
      <c r="Q611" s="76"/>
      <c r="R611" s="76"/>
      <c r="S611" s="76"/>
      <c r="T611" s="76"/>
      <c r="U611" s="76"/>
      <c r="V611" s="76"/>
      <c r="W611" s="76"/>
      <c r="X611" s="76"/>
      <c r="Y611" s="77"/>
      <c r="Z611" s="378"/>
      <c r="AA611" s="284">
        <f>H611+I611+J611+K611+L611+M611+N611+O611+P611</f>
        <v>2637500</v>
      </c>
      <c r="AB611" s="164" t="b">
        <f>AA611=G611</f>
        <v>1</v>
      </c>
      <c r="AC611" s="328">
        <f>G611-AA611</f>
        <v>0</v>
      </c>
      <c r="AD611" s="307"/>
      <c r="AE611" s="307"/>
      <c r="AF611" s="284">
        <f t="shared" si="266"/>
        <v>2637500</v>
      </c>
      <c r="AG611" s="164" t="b">
        <f t="shared" si="267"/>
        <v>1</v>
      </c>
      <c r="AH611" s="307"/>
      <c r="AI611" s="307"/>
      <c r="AK611" s="335">
        <f>SUM(I611:M611)</f>
        <v>0</v>
      </c>
      <c r="AL611" s="72" t="b">
        <f>G611=AK611</f>
        <v>0</v>
      </c>
      <c r="AM611" s="335" t="e">
        <f>#REF!+#REF!+#REF!+#REF!+#REF!+#REF!</f>
        <v>#REF!</v>
      </c>
      <c r="AN611" s="336">
        <f>H611+I611+J611+K611+L611+M611</f>
        <v>2637500</v>
      </c>
      <c r="AO611" s="152" t="b">
        <f>G611=AN611</f>
        <v>1</v>
      </c>
    </row>
    <row r="612" spans="1:41" s="25" customFormat="1">
      <c r="A612" s="65"/>
      <c r="B612" s="66"/>
      <c r="C612" s="573"/>
      <c r="D612" s="573"/>
      <c r="E612" s="88" t="s">
        <v>16</v>
      </c>
      <c r="F612" s="71" t="s">
        <v>19</v>
      </c>
      <c r="G612" s="69">
        <v>270000</v>
      </c>
      <c r="H612" s="52"/>
      <c r="I612" s="52">
        <v>270000</v>
      </c>
      <c r="J612" s="52"/>
      <c r="K612" s="52">
        <f t="shared" ref="K612:P612" si="274">SUM(K614:K621)</f>
        <v>0</v>
      </c>
      <c r="L612" s="52">
        <f t="shared" si="274"/>
        <v>0</v>
      </c>
      <c r="M612" s="52">
        <f t="shared" si="274"/>
        <v>0</v>
      </c>
      <c r="N612" s="52"/>
      <c r="O612" s="52">
        <f t="shared" si="274"/>
        <v>0</v>
      </c>
      <c r="P612" s="52">
        <f t="shared" si="274"/>
        <v>0</v>
      </c>
      <c r="Q612" s="52"/>
      <c r="R612" s="52"/>
      <c r="S612" s="52"/>
      <c r="T612" s="52"/>
      <c r="U612" s="52"/>
      <c r="V612" s="52"/>
      <c r="W612" s="52"/>
      <c r="X612" s="52"/>
      <c r="Y612" s="23"/>
      <c r="Z612" s="373"/>
      <c r="AA612" s="284">
        <f>H612+I612+J612+K612+L612+M612+N612+O612+P612</f>
        <v>270000</v>
      </c>
      <c r="AB612" s="164" t="b">
        <f>AA612=G612</f>
        <v>1</v>
      </c>
      <c r="AC612" s="328">
        <f>G612-AA612</f>
        <v>0</v>
      </c>
      <c r="AD612" s="221"/>
      <c r="AE612" s="221"/>
      <c r="AF612" s="284">
        <f t="shared" si="266"/>
        <v>270000</v>
      </c>
      <c r="AG612" s="164" t="b">
        <f t="shared" si="267"/>
        <v>1</v>
      </c>
      <c r="AH612" s="221"/>
      <c r="AI612" s="221"/>
      <c r="AK612" s="335">
        <f>SUM(I612:M612)</f>
        <v>270000</v>
      </c>
      <c r="AL612" s="72" t="b">
        <f>G612=AK612</f>
        <v>1</v>
      </c>
      <c r="AM612" s="335" t="e">
        <f>#REF!+#REF!+#REF!+#REF!+#REF!+#REF!</f>
        <v>#REF!</v>
      </c>
      <c r="AN612" s="336">
        <f>H612+I612+J612+K612+L612+M612</f>
        <v>270000</v>
      </c>
      <c r="AO612" s="152" t="b">
        <f>G612=AN612</f>
        <v>1</v>
      </c>
    </row>
    <row r="613" spans="1:41" s="25" customFormat="1" ht="30">
      <c r="A613" s="65"/>
      <c r="B613" s="66"/>
      <c r="C613" s="573"/>
      <c r="D613" s="573"/>
      <c r="E613" s="88" t="s">
        <v>197</v>
      </c>
      <c r="F613" s="71" t="s">
        <v>198</v>
      </c>
      <c r="G613" s="69">
        <v>3000000</v>
      </c>
      <c r="H613" s="52">
        <v>3000000</v>
      </c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23"/>
      <c r="Z613" s="373"/>
      <c r="AA613" s="284"/>
      <c r="AB613" s="164"/>
      <c r="AC613" s="328"/>
      <c r="AD613" s="221"/>
      <c r="AE613" s="221"/>
      <c r="AF613" s="284">
        <f t="shared" si="266"/>
        <v>3000000</v>
      </c>
      <c r="AG613" s="164" t="b">
        <f t="shared" si="267"/>
        <v>1</v>
      </c>
      <c r="AH613" s="221"/>
      <c r="AI613" s="221"/>
      <c r="AK613" s="335"/>
      <c r="AL613" s="72"/>
      <c r="AM613" s="335"/>
      <c r="AN613" s="336"/>
      <c r="AO613" s="152"/>
    </row>
    <row r="614" spans="1:41" s="78" customFormat="1">
      <c r="A614" s="65"/>
      <c r="B614" s="66"/>
      <c r="C614" s="573"/>
      <c r="D614" s="573"/>
      <c r="E614" s="67" t="s">
        <v>17</v>
      </c>
      <c r="F614" s="475" t="s">
        <v>18</v>
      </c>
      <c r="G614" s="69">
        <v>18000000</v>
      </c>
      <c r="H614" s="69">
        <v>4500000</v>
      </c>
      <c r="I614" s="70">
        <f>G614-H614</f>
        <v>13500000</v>
      </c>
      <c r="J614" s="76"/>
      <c r="K614" s="70"/>
      <c r="L614" s="76"/>
      <c r="M614" s="76"/>
      <c r="N614" s="76"/>
      <c r="O614" s="76"/>
      <c r="P614" s="76"/>
      <c r="Q614" s="76"/>
      <c r="R614" s="76"/>
      <c r="S614" s="76"/>
      <c r="T614" s="76"/>
      <c r="U614" s="76"/>
      <c r="V614" s="76"/>
      <c r="W614" s="76"/>
      <c r="X614" s="76"/>
      <c r="Y614" s="77"/>
      <c r="Z614" s="378"/>
      <c r="AA614" s="284">
        <f t="shared" ref="AA614:AA622" si="275">H614+I614+J614+K614+L614+M614+N614+O614+P614</f>
        <v>18000000</v>
      </c>
      <c r="AB614" s="164" t="b">
        <f t="shared" ref="AB614:AB622" si="276">AA614=G614</f>
        <v>1</v>
      </c>
      <c r="AC614" s="328">
        <f t="shared" ref="AC614:AC622" si="277">G614-AA614</f>
        <v>0</v>
      </c>
      <c r="AD614" s="307"/>
      <c r="AE614" s="307"/>
      <c r="AF614" s="284">
        <f t="shared" si="266"/>
        <v>18000000</v>
      </c>
      <c r="AG614" s="164" t="b">
        <f t="shared" si="267"/>
        <v>1</v>
      </c>
      <c r="AH614" s="307"/>
      <c r="AI614" s="307"/>
      <c r="AK614" s="335">
        <f>SUM(I614:M614)</f>
        <v>13500000</v>
      </c>
      <c r="AL614" s="72" t="b">
        <f>G614=AK614</f>
        <v>0</v>
      </c>
      <c r="AM614" s="335" t="e">
        <f>#REF!+#REF!+#REF!+#REF!+#REF!+#REF!</f>
        <v>#REF!</v>
      </c>
      <c r="AN614" s="336">
        <f>H614+I614+J614+K614+L614+M614</f>
        <v>18000000</v>
      </c>
      <c r="AO614" s="152" t="b">
        <f>G614=AN614</f>
        <v>1</v>
      </c>
    </row>
    <row r="615" spans="1:41" s="78" customFormat="1">
      <c r="A615" s="65"/>
      <c r="B615" s="66"/>
      <c r="C615" s="573"/>
      <c r="D615" s="573"/>
      <c r="E615" s="67" t="s">
        <v>59</v>
      </c>
      <c r="F615" s="68" t="s">
        <v>60</v>
      </c>
      <c r="G615" s="69">
        <v>400000</v>
      </c>
      <c r="H615" s="69">
        <v>400000</v>
      </c>
      <c r="I615" s="70"/>
      <c r="J615" s="76"/>
      <c r="K615" s="70"/>
      <c r="L615" s="76"/>
      <c r="M615" s="76"/>
      <c r="N615" s="76"/>
      <c r="O615" s="76"/>
      <c r="P615" s="76"/>
      <c r="Q615" s="76"/>
      <c r="R615" s="76"/>
      <c r="S615" s="76"/>
      <c r="T615" s="76"/>
      <c r="U615" s="76"/>
      <c r="V615" s="76"/>
      <c r="W615" s="76"/>
      <c r="X615" s="76"/>
      <c r="Y615" s="77"/>
      <c r="Z615" s="378"/>
      <c r="AA615" s="284">
        <f t="shared" si="275"/>
        <v>400000</v>
      </c>
      <c r="AB615" s="164" t="b">
        <f t="shared" si="276"/>
        <v>1</v>
      </c>
      <c r="AC615" s="328">
        <f t="shared" si="277"/>
        <v>0</v>
      </c>
      <c r="AD615" s="307"/>
      <c r="AE615" s="307"/>
      <c r="AF615" s="284">
        <f t="shared" si="266"/>
        <v>400000</v>
      </c>
      <c r="AG615" s="164" t="b">
        <f t="shared" si="267"/>
        <v>1</v>
      </c>
      <c r="AH615" s="307"/>
      <c r="AI615" s="307"/>
      <c r="AK615" s="335">
        <f>SUM(I615:M615)</f>
        <v>0</v>
      </c>
      <c r="AL615" s="72" t="b">
        <f>G615=AK615</f>
        <v>0</v>
      </c>
      <c r="AM615" s="335" t="e">
        <f>#REF!+#REF!+#REF!+#REF!+#REF!+#REF!</f>
        <v>#REF!</v>
      </c>
      <c r="AN615" s="336">
        <f>H615+I615+J615+K615+L615+M615</f>
        <v>400000</v>
      </c>
      <c r="AO615" s="152" t="b">
        <f>G615=AN615</f>
        <v>1</v>
      </c>
    </row>
    <row r="616" spans="1:41" s="78" customFormat="1">
      <c r="A616" s="65"/>
      <c r="B616" s="66"/>
      <c r="C616" s="573"/>
      <c r="D616" s="573"/>
      <c r="E616" s="67" t="s">
        <v>125</v>
      </c>
      <c r="F616" s="68" t="s">
        <v>126</v>
      </c>
      <c r="G616" s="69">
        <v>2250000</v>
      </c>
      <c r="H616" s="69"/>
      <c r="I616" s="70">
        <v>2250000</v>
      </c>
      <c r="J616" s="76"/>
      <c r="K616" s="70"/>
      <c r="L616" s="76"/>
      <c r="M616" s="76"/>
      <c r="N616" s="76"/>
      <c r="O616" s="76"/>
      <c r="P616" s="76"/>
      <c r="Q616" s="76"/>
      <c r="R616" s="76"/>
      <c r="S616" s="76"/>
      <c r="T616" s="76"/>
      <c r="U616" s="76"/>
      <c r="V616" s="76"/>
      <c r="W616" s="76"/>
      <c r="X616" s="76"/>
      <c r="Y616" s="77"/>
      <c r="Z616" s="378"/>
      <c r="AA616" s="284">
        <f t="shared" si="275"/>
        <v>2250000</v>
      </c>
      <c r="AB616" s="164" t="b">
        <f t="shared" si="276"/>
        <v>1</v>
      </c>
      <c r="AC616" s="328">
        <f t="shared" si="277"/>
        <v>0</v>
      </c>
      <c r="AD616" s="307"/>
      <c r="AE616" s="307"/>
      <c r="AF616" s="284">
        <f t="shared" si="266"/>
        <v>2250000</v>
      </c>
      <c r="AG616" s="164" t="b">
        <f t="shared" si="267"/>
        <v>1</v>
      </c>
      <c r="AH616" s="307"/>
      <c r="AI616" s="307"/>
      <c r="AK616" s="335"/>
      <c r="AL616" s="72"/>
      <c r="AM616" s="335"/>
      <c r="AN616" s="336"/>
      <c r="AO616" s="152"/>
    </row>
    <row r="617" spans="1:41" s="78" customFormat="1">
      <c r="A617" s="65"/>
      <c r="B617" s="66"/>
      <c r="C617" s="573"/>
      <c r="D617" s="573"/>
      <c r="E617" s="67" t="s">
        <v>61</v>
      </c>
      <c r="F617" s="68" t="s">
        <v>62</v>
      </c>
      <c r="G617" s="69">
        <v>5000000</v>
      </c>
      <c r="H617" s="69">
        <f>5000000-2637500</f>
        <v>2362500</v>
      </c>
      <c r="I617" s="70"/>
      <c r="J617" s="76"/>
      <c r="K617" s="70"/>
      <c r="L617" s="76"/>
      <c r="M617" s="76"/>
      <c r="N617" s="76">
        <v>2637500</v>
      </c>
      <c r="O617" s="76"/>
      <c r="P617" s="76"/>
      <c r="Q617" s="76"/>
      <c r="R617" s="76"/>
      <c r="S617" s="76"/>
      <c r="T617" s="76"/>
      <c r="U617" s="76"/>
      <c r="V617" s="76"/>
      <c r="W617" s="76"/>
      <c r="X617" s="76"/>
      <c r="Y617" s="77"/>
      <c r="Z617" s="378"/>
      <c r="AA617" s="284">
        <f t="shared" si="275"/>
        <v>5000000</v>
      </c>
      <c r="AB617" s="164" t="b">
        <f t="shared" si="276"/>
        <v>1</v>
      </c>
      <c r="AC617" s="328">
        <f t="shared" si="277"/>
        <v>0</v>
      </c>
      <c r="AD617" s="307"/>
      <c r="AE617" s="307"/>
      <c r="AF617" s="284">
        <f t="shared" si="266"/>
        <v>5000000</v>
      </c>
      <c r="AG617" s="164" t="b">
        <f t="shared" si="267"/>
        <v>1</v>
      </c>
      <c r="AH617" s="307"/>
      <c r="AI617" s="307"/>
      <c r="AK617" s="335">
        <f>SUM(I617:M617)</f>
        <v>0</v>
      </c>
      <c r="AL617" s="72" t="b">
        <f>G617=AK617</f>
        <v>0</v>
      </c>
      <c r="AM617" s="335" t="e">
        <f>#REF!+#REF!+#REF!+#REF!+#REF!+#REF!</f>
        <v>#REF!</v>
      </c>
      <c r="AN617" s="336">
        <f t="shared" ref="AN617:AN622" si="278">H617+I617+J617+K617+L617+M617</f>
        <v>2362500</v>
      </c>
      <c r="AO617" s="152" t="b">
        <f t="shared" ref="AO617:AO622" si="279">G617=AN617</f>
        <v>0</v>
      </c>
    </row>
    <row r="618" spans="1:41" s="78" customFormat="1">
      <c r="A618" s="65"/>
      <c r="B618" s="66"/>
      <c r="C618" s="573"/>
      <c r="D618" s="573"/>
      <c r="E618" s="67" t="s">
        <v>83</v>
      </c>
      <c r="F618" s="68" t="s">
        <v>84</v>
      </c>
      <c r="G618" s="69">
        <v>30000000</v>
      </c>
      <c r="H618" s="69"/>
      <c r="I618" s="239">
        <v>30000000</v>
      </c>
      <c r="J618" s="76"/>
      <c r="K618" s="70"/>
      <c r="L618" s="76"/>
      <c r="M618" s="76"/>
      <c r="N618" s="76"/>
      <c r="O618" s="76"/>
      <c r="P618" s="76"/>
      <c r="Q618" s="76"/>
      <c r="R618" s="76"/>
      <c r="S618" s="76"/>
      <c r="T618" s="76"/>
      <c r="U618" s="76"/>
      <c r="V618" s="76"/>
      <c r="W618" s="76"/>
      <c r="X618" s="76"/>
      <c r="Y618" s="77"/>
      <c r="Z618" s="378"/>
      <c r="AA618" s="284">
        <f t="shared" si="275"/>
        <v>30000000</v>
      </c>
      <c r="AB618" s="164" t="b">
        <f t="shared" si="276"/>
        <v>1</v>
      </c>
      <c r="AC618" s="328">
        <f t="shared" si="277"/>
        <v>0</v>
      </c>
      <c r="AD618" s="307"/>
      <c r="AE618" s="307"/>
      <c r="AF618" s="284">
        <f t="shared" si="266"/>
        <v>30000000</v>
      </c>
      <c r="AG618" s="164" t="b">
        <f t="shared" si="267"/>
        <v>1</v>
      </c>
      <c r="AH618" s="307"/>
      <c r="AI618" s="307"/>
      <c r="AK618" s="335">
        <f>SUM(I618:M618)</f>
        <v>30000000</v>
      </c>
      <c r="AL618" s="72" t="b">
        <f>G618=AK618</f>
        <v>1</v>
      </c>
      <c r="AM618" s="335" t="e">
        <f>#REF!+#REF!+#REF!+#REF!+#REF!+#REF!</f>
        <v>#REF!</v>
      </c>
      <c r="AN618" s="336">
        <f t="shared" si="278"/>
        <v>30000000</v>
      </c>
      <c r="AO618" s="152" t="b">
        <f t="shared" si="279"/>
        <v>1</v>
      </c>
    </row>
    <row r="619" spans="1:41" s="78" customFormat="1">
      <c r="A619" s="65"/>
      <c r="B619" s="66"/>
      <c r="C619" s="573"/>
      <c r="D619" s="573"/>
      <c r="E619" s="67" t="s">
        <v>192</v>
      </c>
      <c r="F619" s="68" t="s">
        <v>193</v>
      </c>
      <c r="G619" s="69">
        <v>200000000</v>
      </c>
      <c r="H619" s="69"/>
      <c r="I619" s="70">
        <v>200000000</v>
      </c>
      <c r="J619" s="76"/>
      <c r="K619" s="70"/>
      <c r="L619" s="76"/>
      <c r="M619" s="76"/>
      <c r="N619" s="76"/>
      <c r="O619" s="76"/>
      <c r="P619" s="76"/>
      <c r="Q619" s="76"/>
      <c r="R619" s="76"/>
      <c r="S619" s="76"/>
      <c r="T619" s="76"/>
      <c r="U619" s="76"/>
      <c r="V619" s="76"/>
      <c r="W619" s="76"/>
      <c r="X619" s="76"/>
      <c r="Y619" s="77"/>
      <c r="Z619" s="378"/>
      <c r="AA619" s="284">
        <f t="shared" si="275"/>
        <v>200000000</v>
      </c>
      <c r="AB619" s="164" t="b">
        <f t="shared" si="276"/>
        <v>1</v>
      </c>
      <c r="AC619" s="328">
        <f t="shared" si="277"/>
        <v>0</v>
      </c>
      <c r="AD619" s="307"/>
      <c r="AE619" s="307"/>
      <c r="AF619" s="284">
        <f t="shared" si="266"/>
        <v>200000000</v>
      </c>
      <c r="AG619" s="164" t="b">
        <f t="shared" si="267"/>
        <v>1</v>
      </c>
      <c r="AH619" s="307"/>
      <c r="AI619" s="307"/>
      <c r="AK619" s="335">
        <f>SUM(I619:M619)</f>
        <v>200000000</v>
      </c>
      <c r="AL619" s="72" t="b">
        <f>G619=AK619</f>
        <v>1</v>
      </c>
      <c r="AM619" s="335" t="e">
        <f>#REF!+#REF!+#REF!+#REF!+#REF!+#REF!</f>
        <v>#REF!</v>
      </c>
      <c r="AN619" s="336">
        <f t="shared" si="278"/>
        <v>200000000</v>
      </c>
      <c r="AO619" s="152" t="b">
        <f t="shared" si="279"/>
        <v>1</v>
      </c>
    </row>
    <row r="620" spans="1:41" s="78" customFormat="1">
      <c r="A620" s="65"/>
      <c r="B620" s="66"/>
      <c r="C620" s="573"/>
      <c r="D620" s="573"/>
      <c r="E620" s="67" t="s">
        <v>185</v>
      </c>
      <c r="F620" s="475" t="s">
        <v>350</v>
      </c>
      <c r="G620" s="69">
        <v>150000000</v>
      </c>
      <c r="H620" s="69"/>
      <c r="I620" s="70">
        <v>150000000</v>
      </c>
      <c r="J620" s="76"/>
      <c r="K620" s="70"/>
      <c r="L620" s="76"/>
      <c r="M620" s="76"/>
      <c r="N620" s="76"/>
      <c r="O620" s="76"/>
      <c r="P620" s="76"/>
      <c r="Q620" s="76"/>
      <c r="R620" s="76"/>
      <c r="S620" s="76"/>
      <c r="T620" s="76"/>
      <c r="U620" s="76"/>
      <c r="V620" s="76"/>
      <c r="W620" s="76"/>
      <c r="X620" s="76"/>
      <c r="Y620" s="77"/>
      <c r="Z620" s="378"/>
      <c r="AA620" s="284">
        <f t="shared" si="275"/>
        <v>150000000</v>
      </c>
      <c r="AB620" s="164" t="b">
        <f t="shared" si="276"/>
        <v>1</v>
      </c>
      <c r="AC620" s="328">
        <f t="shared" si="277"/>
        <v>0</v>
      </c>
      <c r="AD620" s="307"/>
      <c r="AE620" s="307"/>
      <c r="AF620" s="284">
        <f t="shared" si="266"/>
        <v>150000000</v>
      </c>
      <c r="AG620" s="164" t="b">
        <f t="shared" si="267"/>
        <v>1</v>
      </c>
      <c r="AH620" s="307"/>
      <c r="AI620" s="307"/>
      <c r="AK620" s="335">
        <f>SUM(I620:M620)</f>
        <v>150000000</v>
      </c>
      <c r="AL620" s="72" t="b">
        <f>G620=AK620</f>
        <v>1</v>
      </c>
      <c r="AM620" s="335" t="e">
        <f>#REF!+#REF!+#REF!+#REF!+#REF!+#REF!</f>
        <v>#REF!</v>
      </c>
      <c r="AN620" s="336">
        <f t="shared" si="278"/>
        <v>150000000</v>
      </c>
      <c r="AO620" s="152" t="b">
        <f t="shared" si="279"/>
        <v>1</v>
      </c>
    </row>
    <row r="621" spans="1:41" s="78" customFormat="1">
      <c r="A621" s="65"/>
      <c r="B621" s="66"/>
      <c r="C621" s="573"/>
      <c r="D621" s="573"/>
      <c r="E621" s="67" t="s">
        <v>20</v>
      </c>
      <c r="F621" s="475" t="s">
        <v>21</v>
      </c>
      <c r="G621" s="69">
        <v>16442500</v>
      </c>
      <c r="H621" s="69"/>
      <c r="I621" s="70">
        <v>16442500</v>
      </c>
      <c r="J621" s="76"/>
      <c r="K621" s="70"/>
      <c r="L621" s="76"/>
      <c r="M621" s="76"/>
      <c r="N621" s="76"/>
      <c r="O621" s="76"/>
      <c r="P621" s="76"/>
      <c r="Q621" s="76"/>
      <c r="R621" s="76"/>
      <c r="S621" s="76"/>
      <c r="T621" s="76"/>
      <c r="U621" s="76"/>
      <c r="V621" s="76"/>
      <c r="W621" s="76"/>
      <c r="X621" s="76"/>
      <c r="Y621" s="77"/>
      <c r="Z621" s="378"/>
      <c r="AA621" s="284">
        <f t="shared" si="275"/>
        <v>16442500</v>
      </c>
      <c r="AB621" s="164" t="b">
        <f t="shared" si="276"/>
        <v>1</v>
      </c>
      <c r="AC621" s="328">
        <f t="shared" si="277"/>
        <v>0</v>
      </c>
      <c r="AD621" s="307"/>
      <c r="AE621" s="307"/>
      <c r="AF621" s="284">
        <f t="shared" si="266"/>
        <v>16442500</v>
      </c>
      <c r="AG621" s="164" t="b">
        <f t="shared" si="267"/>
        <v>1</v>
      </c>
      <c r="AH621" s="307"/>
      <c r="AI621" s="307"/>
      <c r="AK621" s="335">
        <f>SUM(I621:M621)</f>
        <v>16442500</v>
      </c>
      <c r="AL621" s="72" t="b">
        <f>G621=AK621</f>
        <v>1</v>
      </c>
      <c r="AM621" s="335" t="e">
        <f>#REF!+#REF!+#REF!+#REF!+#REF!+#REF!</f>
        <v>#REF!</v>
      </c>
      <c r="AN621" s="336">
        <f t="shared" si="278"/>
        <v>16442500</v>
      </c>
      <c r="AO621" s="152" t="b">
        <f t="shared" si="279"/>
        <v>1</v>
      </c>
    </row>
    <row r="622" spans="1:41" s="25" customFormat="1">
      <c r="A622" s="50"/>
      <c r="B622" s="60"/>
      <c r="C622" s="61"/>
      <c r="D622" s="61"/>
      <c r="E622" s="62"/>
      <c r="F622" s="63"/>
      <c r="G622" s="52"/>
      <c r="H622" s="496"/>
      <c r="I622" s="497"/>
      <c r="J622" s="497"/>
      <c r="K622" s="497"/>
      <c r="L622" s="497"/>
      <c r="M622" s="497"/>
      <c r="N622" s="497"/>
      <c r="O622" s="497"/>
      <c r="P622" s="497"/>
      <c r="Q622" s="497"/>
      <c r="R622" s="497"/>
      <c r="S622" s="497"/>
      <c r="T622" s="497"/>
      <c r="U622" s="497"/>
      <c r="V622" s="497"/>
      <c r="W622" s="497"/>
      <c r="X622" s="497"/>
      <c r="Y622" s="498"/>
      <c r="Z622" s="373"/>
      <c r="AA622" s="284">
        <f t="shared" si="275"/>
        <v>0</v>
      </c>
      <c r="AB622" s="164" t="b">
        <f t="shared" si="276"/>
        <v>1</v>
      </c>
      <c r="AC622" s="328">
        <f t="shared" si="277"/>
        <v>0</v>
      </c>
      <c r="AD622" s="221"/>
      <c r="AE622" s="221"/>
      <c r="AF622" s="284">
        <f t="shared" si="266"/>
        <v>0</v>
      </c>
      <c r="AG622" s="164" t="b">
        <f t="shared" si="267"/>
        <v>1</v>
      </c>
      <c r="AH622" s="221"/>
      <c r="AI622" s="221"/>
      <c r="AK622" s="41"/>
      <c r="AL622" s="42"/>
      <c r="AM622" s="96" t="e">
        <f>#REF!+#REF!+#REF!+#REF!+#REF!+#REF!</f>
        <v>#REF!</v>
      </c>
      <c r="AN622" s="118">
        <f t="shared" si="278"/>
        <v>0</v>
      </c>
      <c r="AO622" s="152" t="b">
        <f t="shared" si="279"/>
        <v>1</v>
      </c>
    </row>
    <row r="623" spans="1:41" s="25" customFormat="1">
      <c r="A623" s="50"/>
      <c r="B623" s="60"/>
      <c r="C623" s="61"/>
      <c r="D623" s="61"/>
      <c r="E623" s="62"/>
      <c r="F623" s="63"/>
      <c r="G623" s="52"/>
      <c r="H623" s="496"/>
      <c r="I623" s="497"/>
      <c r="J623" s="497"/>
      <c r="K623" s="497"/>
      <c r="L623" s="497"/>
      <c r="M623" s="497"/>
      <c r="N623" s="497"/>
      <c r="O623" s="497"/>
      <c r="P623" s="497"/>
      <c r="Q623" s="497"/>
      <c r="R623" s="497"/>
      <c r="S623" s="497"/>
      <c r="T623" s="497"/>
      <c r="U623" s="497"/>
      <c r="V623" s="497"/>
      <c r="W623" s="497"/>
      <c r="X623" s="497"/>
      <c r="Y623" s="498"/>
      <c r="Z623" s="373"/>
      <c r="AA623" s="284"/>
      <c r="AB623" s="164"/>
      <c r="AC623" s="328"/>
      <c r="AD623" s="221"/>
      <c r="AE623" s="221"/>
      <c r="AF623" s="284">
        <f t="shared" si="266"/>
        <v>0</v>
      </c>
      <c r="AG623" s="164" t="b">
        <f t="shared" si="267"/>
        <v>1</v>
      </c>
      <c r="AH623" s="221"/>
      <c r="AI623" s="221"/>
      <c r="AK623" s="41"/>
      <c r="AL623" s="42"/>
      <c r="AM623" s="96"/>
      <c r="AN623" s="118"/>
      <c r="AO623" s="152"/>
    </row>
    <row r="624" spans="1:41" s="25" customFormat="1">
      <c r="A624" s="481"/>
      <c r="B624" s="482"/>
      <c r="C624" s="483"/>
      <c r="D624" s="483"/>
      <c r="E624" s="484"/>
      <c r="F624" s="485"/>
      <c r="G624" s="486"/>
      <c r="H624" s="499"/>
      <c r="I624" s="500"/>
      <c r="J624" s="500"/>
      <c r="K624" s="500"/>
      <c r="L624" s="500"/>
      <c r="M624" s="500"/>
      <c r="N624" s="500"/>
      <c r="O624" s="500"/>
      <c r="P624" s="500"/>
      <c r="Q624" s="500"/>
      <c r="R624" s="500"/>
      <c r="S624" s="500"/>
      <c r="T624" s="500"/>
      <c r="U624" s="500"/>
      <c r="V624" s="500"/>
      <c r="W624" s="500"/>
      <c r="X624" s="500"/>
      <c r="Y624" s="501"/>
      <c r="Z624" s="373"/>
      <c r="AA624" s="284"/>
      <c r="AB624" s="164"/>
      <c r="AC624" s="328"/>
      <c r="AD624" s="221"/>
      <c r="AE624" s="221"/>
      <c r="AF624" s="284">
        <f t="shared" si="266"/>
        <v>0</v>
      </c>
      <c r="AG624" s="164" t="b">
        <f t="shared" si="267"/>
        <v>1</v>
      </c>
      <c r="AH624" s="221"/>
      <c r="AI624" s="221"/>
      <c r="AK624" s="41"/>
      <c r="AL624" s="42"/>
      <c r="AM624" s="96"/>
      <c r="AN624" s="118"/>
      <c r="AO624" s="152"/>
    </row>
    <row r="625" spans="1:41" s="25" customFormat="1">
      <c r="A625" s="216"/>
      <c r="B625" s="217"/>
      <c r="C625" s="217"/>
      <c r="D625" s="217"/>
      <c r="E625" s="217"/>
      <c r="F625" s="218"/>
      <c r="G625" s="219"/>
      <c r="H625" s="219"/>
      <c r="I625" s="220"/>
      <c r="J625" s="220"/>
      <c r="K625" s="220"/>
      <c r="L625" s="220"/>
      <c r="M625" s="220"/>
      <c r="N625" s="220"/>
      <c r="O625" s="220"/>
      <c r="P625" s="220"/>
      <c r="Q625" s="220"/>
      <c r="R625" s="220"/>
      <c r="S625" s="220"/>
      <c r="T625" s="220"/>
      <c r="U625" s="220"/>
      <c r="V625" s="220"/>
      <c r="W625" s="220"/>
      <c r="X625" s="220"/>
      <c r="Y625" s="221"/>
      <c r="Z625" s="373"/>
      <c r="AA625" s="284"/>
      <c r="AB625" s="164"/>
      <c r="AC625" s="328"/>
      <c r="AD625" s="221"/>
      <c r="AE625" s="221"/>
      <c r="AF625" s="284">
        <f t="shared" si="266"/>
        <v>0</v>
      </c>
      <c r="AG625" s="164" t="b">
        <f t="shared" si="267"/>
        <v>1</v>
      </c>
      <c r="AH625" s="221"/>
      <c r="AI625" s="221"/>
      <c r="AK625" s="41"/>
      <c r="AL625" s="42"/>
      <c r="AM625" s="96"/>
      <c r="AN625" s="118"/>
      <c r="AO625" s="152"/>
    </row>
    <row r="626" spans="1:41" s="25" customFormat="1">
      <c r="A626" s="216"/>
      <c r="B626" s="217"/>
      <c r="C626" s="217"/>
      <c r="D626" s="217"/>
      <c r="E626" s="217"/>
      <c r="F626" s="218"/>
      <c r="G626" s="219"/>
      <c r="H626" s="219"/>
      <c r="I626" s="220"/>
      <c r="J626" s="220"/>
      <c r="K626" s="220"/>
      <c r="L626" s="220"/>
      <c r="M626" s="220"/>
      <c r="N626" s="220"/>
      <c r="O626" s="220"/>
      <c r="P626" s="220"/>
      <c r="Q626" s="220"/>
      <c r="R626" s="220"/>
      <c r="S626" s="220"/>
      <c r="T626" s="220"/>
      <c r="U626" s="220"/>
      <c r="V626" s="220"/>
      <c r="W626" s="220"/>
      <c r="X626" s="220"/>
      <c r="Y626" s="221"/>
      <c r="Z626" s="373"/>
      <c r="AA626" s="284"/>
      <c r="AB626" s="164"/>
      <c r="AC626" s="328"/>
      <c r="AD626" s="221"/>
      <c r="AE626" s="221"/>
      <c r="AF626" s="284"/>
      <c r="AG626" s="164"/>
      <c r="AH626" s="221"/>
      <c r="AI626" s="221"/>
      <c r="AK626" s="41"/>
      <c r="AL626" s="42"/>
      <c r="AM626" s="96"/>
      <c r="AN626" s="118"/>
      <c r="AO626" s="152"/>
    </row>
    <row r="627" spans="1:41" s="25" customFormat="1">
      <c r="A627" s="216"/>
      <c r="B627" s="217"/>
      <c r="C627" s="217"/>
      <c r="D627" s="217"/>
      <c r="E627" s="217"/>
      <c r="F627" s="218"/>
      <c r="G627" s="219"/>
      <c r="H627" s="219"/>
      <c r="I627" s="220"/>
      <c r="J627" s="220"/>
      <c r="K627" s="220"/>
      <c r="L627" s="220"/>
      <c r="M627" s="220"/>
      <c r="N627" s="220"/>
      <c r="O627" s="220"/>
      <c r="P627" s="220"/>
      <c r="Q627" s="220"/>
      <c r="R627" s="220"/>
      <c r="S627" s="220"/>
      <c r="T627" s="220"/>
      <c r="U627" s="220"/>
      <c r="V627" s="220"/>
      <c r="W627" s="220"/>
      <c r="X627" s="220"/>
      <c r="Y627" s="221"/>
      <c r="Z627" s="373"/>
      <c r="AA627" s="284"/>
      <c r="AB627" s="164"/>
      <c r="AC627" s="328"/>
      <c r="AD627" s="221"/>
      <c r="AE627" s="221"/>
      <c r="AF627" s="284"/>
      <c r="AG627" s="164"/>
      <c r="AH627" s="221"/>
      <c r="AI627" s="221"/>
      <c r="AK627" s="41"/>
      <c r="AL627" s="42"/>
      <c r="AM627" s="96"/>
      <c r="AN627" s="118"/>
      <c r="AO627" s="152"/>
    </row>
    <row r="628" spans="1:41" s="25" customFormat="1">
      <c r="A628" s="216"/>
      <c r="B628" s="217"/>
      <c r="C628" s="217"/>
      <c r="D628" s="217"/>
      <c r="E628" s="217"/>
      <c r="F628" s="218"/>
      <c r="G628" s="219"/>
      <c r="H628" s="219"/>
      <c r="I628" s="220"/>
      <c r="J628" s="220"/>
      <c r="K628" s="220"/>
      <c r="L628" s="220"/>
      <c r="M628" s="220"/>
      <c r="N628" s="220"/>
      <c r="O628" s="220"/>
      <c r="P628" s="220"/>
      <c r="Q628" s="220"/>
      <c r="R628" s="220"/>
      <c r="S628" s="220"/>
      <c r="T628" s="220"/>
      <c r="U628" s="220"/>
      <c r="V628" s="220"/>
      <c r="W628" s="220"/>
      <c r="X628" s="220"/>
      <c r="Y628" s="221"/>
      <c r="Z628" s="373"/>
      <c r="AA628" s="284"/>
      <c r="AB628" s="164"/>
      <c r="AC628" s="328"/>
      <c r="AD628" s="221"/>
      <c r="AE628" s="221"/>
      <c r="AF628" s="284"/>
      <c r="AG628" s="164"/>
      <c r="AH628" s="221"/>
      <c r="AI628" s="221"/>
      <c r="AK628" s="41"/>
      <c r="AL628" s="42"/>
      <c r="AM628" s="96"/>
      <c r="AN628" s="118"/>
      <c r="AO628" s="152"/>
    </row>
    <row r="629" spans="1:41" s="25" customFormat="1">
      <c r="A629" s="216"/>
      <c r="B629" s="217"/>
      <c r="C629" s="217"/>
      <c r="D629" s="217"/>
      <c r="E629" s="217"/>
      <c r="F629" s="218"/>
      <c r="G629" s="219"/>
      <c r="H629" s="219"/>
      <c r="I629" s="220"/>
      <c r="J629" s="220"/>
      <c r="K629" s="220"/>
      <c r="L629" s="220"/>
      <c r="M629" s="220"/>
      <c r="N629" s="220"/>
      <c r="O629" s="220"/>
      <c r="P629" s="220"/>
      <c r="Q629" s="220"/>
      <c r="R629" s="220"/>
      <c r="S629" s="220"/>
      <c r="T629" s="220"/>
      <c r="U629" s="220"/>
      <c r="V629" s="220"/>
      <c r="W629" s="220"/>
      <c r="X629" s="220"/>
      <c r="Y629" s="221"/>
      <c r="Z629" s="373"/>
      <c r="AA629" s="284"/>
      <c r="AB629" s="164"/>
      <c r="AC629" s="328"/>
      <c r="AD629" s="221"/>
      <c r="AE629" s="221"/>
      <c r="AF629" s="284"/>
      <c r="AG629" s="164"/>
      <c r="AH629" s="221"/>
      <c r="AI629" s="221"/>
      <c r="AK629" s="41"/>
      <c r="AL629" s="42"/>
      <c r="AM629" s="96"/>
      <c r="AN629" s="118"/>
      <c r="AO629" s="152"/>
    </row>
    <row r="630" spans="1:41" s="25" customFormat="1">
      <c r="A630" s="216"/>
      <c r="B630" s="217"/>
      <c r="C630" s="217"/>
      <c r="D630" s="217"/>
      <c r="E630" s="217"/>
      <c r="F630" s="218"/>
      <c r="G630" s="219"/>
      <c r="H630" s="219"/>
      <c r="I630" s="220"/>
      <c r="J630" s="220"/>
      <c r="K630" s="220"/>
      <c r="L630" s="220"/>
      <c r="M630" s="220"/>
      <c r="N630" s="220"/>
      <c r="O630" s="220"/>
      <c r="P630" s="220"/>
      <c r="Q630" s="220"/>
      <c r="R630" s="220"/>
      <c r="S630" s="220"/>
      <c r="T630" s="220"/>
      <c r="U630" s="220"/>
      <c r="V630" s="220"/>
      <c r="W630" s="220"/>
      <c r="X630" s="220"/>
      <c r="Y630" s="221"/>
      <c r="Z630" s="373"/>
      <c r="AA630" s="284"/>
      <c r="AB630" s="164"/>
      <c r="AC630" s="328"/>
      <c r="AD630" s="221"/>
      <c r="AE630" s="221"/>
      <c r="AF630" s="284"/>
      <c r="AG630" s="164"/>
      <c r="AH630" s="221"/>
      <c r="AI630" s="221"/>
      <c r="AK630" s="41"/>
      <c r="AL630" s="42"/>
      <c r="AM630" s="96"/>
      <c r="AN630" s="118"/>
      <c r="AO630" s="152"/>
    </row>
    <row r="631" spans="1:41" s="25" customFormat="1">
      <c r="A631" s="216"/>
      <c r="B631" s="217"/>
      <c r="C631" s="217"/>
      <c r="D631" s="217"/>
      <c r="E631" s="217"/>
      <c r="F631" s="218"/>
      <c r="G631" s="219"/>
      <c r="H631" s="219"/>
      <c r="I631" s="220"/>
      <c r="J631" s="220"/>
      <c r="K631" s="220"/>
      <c r="L631" s="220"/>
      <c r="M631" s="220"/>
      <c r="N631" s="220"/>
      <c r="O631" s="220"/>
      <c r="P631" s="220"/>
      <c r="Q631" s="220"/>
      <c r="R631" s="220"/>
      <c r="S631" s="220"/>
      <c r="T631" s="220"/>
      <c r="U631" s="220"/>
      <c r="V631" s="220"/>
      <c r="W631" s="220"/>
      <c r="X631" s="220"/>
      <c r="Y631" s="221"/>
      <c r="Z631" s="373"/>
      <c r="AA631" s="284"/>
      <c r="AB631" s="164"/>
      <c r="AC631" s="328"/>
      <c r="AD631" s="221"/>
      <c r="AE631" s="221"/>
      <c r="AF631" s="284"/>
      <c r="AG631" s="164"/>
      <c r="AH631" s="221"/>
      <c r="AI631" s="221"/>
      <c r="AK631" s="41"/>
      <c r="AL631" s="42"/>
      <c r="AM631" s="96"/>
      <c r="AN631" s="118"/>
      <c r="AO631" s="152"/>
    </row>
    <row r="632" spans="1:41" s="25" customFormat="1">
      <c r="A632" s="216"/>
      <c r="B632" s="217"/>
      <c r="C632" s="217"/>
      <c r="D632" s="217"/>
      <c r="E632" s="217"/>
      <c r="F632" s="218"/>
      <c r="G632" s="219"/>
      <c r="H632" s="219"/>
      <c r="I632" s="220"/>
      <c r="J632" s="220"/>
      <c r="K632" s="220"/>
      <c r="L632" s="220"/>
      <c r="M632" s="220"/>
      <c r="N632" s="220"/>
      <c r="O632" s="220"/>
      <c r="P632" s="220"/>
      <c r="Q632" s="220"/>
      <c r="R632" s="220"/>
      <c r="S632" s="220"/>
      <c r="T632" s="220"/>
      <c r="U632" s="220"/>
      <c r="V632" s="220"/>
      <c r="W632" s="220"/>
      <c r="X632" s="220"/>
      <c r="Y632" s="221"/>
      <c r="Z632" s="373"/>
      <c r="AA632" s="284"/>
      <c r="AB632" s="164"/>
      <c r="AC632" s="328"/>
      <c r="AD632" s="221"/>
      <c r="AE632" s="221"/>
      <c r="AF632" s="284"/>
      <c r="AG632" s="164"/>
      <c r="AH632" s="221"/>
      <c r="AI632" s="221"/>
      <c r="AK632" s="41"/>
      <c r="AL632" s="42"/>
      <c r="AM632" s="96"/>
      <c r="AN632" s="118"/>
      <c r="AO632" s="152"/>
    </row>
    <row r="633" spans="1:41" s="25" customFormat="1">
      <c r="A633" s="216"/>
      <c r="B633" s="217"/>
      <c r="C633" s="217"/>
      <c r="D633" s="217"/>
      <c r="E633" s="217"/>
      <c r="F633" s="218"/>
      <c r="G633" s="219"/>
      <c r="H633" s="219"/>
      <c r="I633" s="220"/>
      <c r="J633" s="220"/>
      <c r="K633" s="220"/>
      <c r="L633" s="220"/>
      <c r="M633" s="220"/>
      <c r="N633" s="220"/>
      <c r="O633" s="220"/>
      <c r="P633" s="220"/>
      <c r="Q633" s="220"/>
      <c r="R633" s="220"/>
      <c r="S633" s="220"/>
      <c r="T633" s="220"/>
      <c r="U633" s="220"/>
      <c r="V633" s="220"/>
      <c r="W633" s="220"/>
      <c r="X633" s="220"/>
      <c r="Y633" s="221"/>
      <c r="Z633" s="373"/>
      <c r="AA633" s="284"/>
      <c r="AB633" s="164"/>
      <c r="AC633" s="328"/>
      <c r="AD633" s="221"/>
      <c r="AE633" s="221"/>
      <c r="AF633" s="284"/>
      <c r="AG633" s="164"/>
      <c r="AH633" s="221"/>
      <c r="AI633" s="221"/>
      <c r="AK633" s="41"/>
      <c r="AL633" s="42"/>
      <c r="AM633" s="96"/>
      <c r="AN633" s="118"/>
      <c r="AO633" s="152"/>
    </row>
    <row r="634" spans="1:41" s="25" customFormat="1">
      <c r="A634" s="216"/>
      <c r="B634" s="217"/>
      <c r="C634" s="217"/>
      <c r="D634" s="217"/>
      <c r="E634" s="217"/>
      <c r="F634" s="218"/>
      <c r="G634" s="219"/>
      <c r="H634" s="219"/>
      <c r="I634" s="220"/>
      <c r="J634" s="220"/>
      <c r="K634" s="220"/>
      <c r="L634" s="220"/>
      <c r="M634" s="220"/>
      <c r="N634" s="220"/>
      <c r="O634" s="220"/>
      <c r="P634" s="220"/>
      <c r="Q634" s="220"/>
      <c r="R634" s="220"/>
      <c r="S634" s="220"/>
      <c r="T634" s="220"/>
      <c r="U634" s="220"/>
      <c r="V634" s="220"/>
      <c r="W634" s="220"/>
      <c r="X634" s="220"/>
      <c r="Y634" s="221"/>
      <c r="Z634" s="373"/>
      <c r="AA634" s="284"/>
      <c r="AB634" s="164"/>
      <c r="AC634" s="328"/>
      <c r="AD634" s="221"/>
      <c r="AE634" s="221"/>
      <c r="AF634" s="284"/>
      <c r="AG634" s="164"/>
      <c r="AH634" s="221"/>
      <c r="AI634" s="221"/>
      <c r="AK634" s="41"/>
      <c r="AL634" s="42"/>
      <c r="AM634" s="96"/>
      <c r="AN634" s="118"/>
      <c r="AO634" s="152"/>
    </row>
    <row r="635" spans="1:41" s="25" customFormat="1">
      <c r="A635" s="216"/>
      <c r="B635" s="217"/>
      <c r="C635" s="217"/>
      <c r="D635" s="217"/>
      <c r="E635" s="217"/>
      <c r="F635" s="218"/>
      <c r="G635" s="219"/>
      <c r="H635" s="219"/>
      <c r="I635" s="220"/>
      <c r="J635" s="220"/>
      <c r="K635" s="220"/>
      <c r="L635" s="220"/>
      <c r="M635" s="220"/>
      <c r="N635" s="220"/>
      <c r="O635" s="220"/>
      <c r="P635" s="220"/>
      <c r="Q635" s="220"/>
      <c r="R635" s="220"/>
      <c r="S635" s="220"/>
      <c r="T635" s="220"/>
      <c r="U635" s="220"/>
      <c r="V635" s="220"/>
      <c r="W635" s="220"/>
      <c r="X635" s="220"/>
      <c r="Y635" s="221"/>
      <c r="Z635" s="373"/>
      <c r="AA635" s="284"/>
      <c r="AB635" s="164"/>
      <c r="AC635" s="328"/>
      <c r="AD635" s="221"/>
      <c r="AE635" s="221"/>
      <c r="AF635" s="284">
        <f t="shared" ref="AF635:AF652" si="280">H635+I635+J635+K635+L635+M635+N635+O635+P635</f>
        <v>0</v>
      </c>
      <c r="AG635" s="164" t="b">
        <f t="shared" ref="AG635:AG652" si="281">AF635=G635</f>
        <v>1</v>
      </c>
      <c r="AH635" s="221"/>
      <c r="AI635" s="221"/>
      <c r="AK635" s="41"/>
      <c r="AL635" s="42"/>
      <c r="AM635" s="96"/>
      <c r="AN635" s="118"/>
      <c r="AO635" s="152"/>
    </row>
    <row r="636" spans="1:41" s="3" customFormat="1">
      <c r="A636" s="632" t="s">
        <v>0</v>
      </c>
      <c r="B636" s="632" t="s">
        <v>1</v>
      </c>
      <c r="C636" s="632"/>
      <c r="D636" s="632"/>
      <c r="E636" s="632"/>
      <c r="F636" s="632" t="s">
        <v>3</v>
      </c>
      <c r="G636" s="632" t="s">
        <v>4</v>
      </c>
      <c r="H636" s="637" t="s">
        <v>387</v>
      </c>
      <c r="I636" s="638"/>
      <c r="J636" s="638"/>
      <c r="K636" s="638"/>
      <c r="L636" s="638"/>
      <c r="M636" s="638"/>
      <c r="N636" s="638"/>
      <c r="O636" s="638"/>
      <c r="P636" s="638"/>
      <c r="Q636" s="609"/>
      <c r="R636" s="609"/>
      <c r="S636" s="609"/>
      <c r="T636" s="609"/>
      <c r="U636" s="609"/>
      <c r="V636" s="609"/>
      <c r="W636" s="609"/>
      <c r="X636" s="609"/>
      <c r="Y636" s="632" t="s">
        <v>11</v>
      </c>
      <c r="Z636" s="375"/>
      <c r="AA636" s="284"/>
      <c r="AB636" s="164"/>
      <c r="AC636" s="328" t="e">
        <f>G636-AA636</f>
        <v>#VALUE!</v>
      </c>
      <c r="AD636" s="311"/>
      <c r="AE636" s="311"/>
      <c r="AF636" s="284" t="e">
        <f t="shared" si="280"/>
        <v>#VALUE!</v>
      </c>
      <c r="AG636" s="164" t="e">
        <f t="shared" si="281"/>
        <v>#VALUE!</v>
      </c>
      <c r="AH636" s="311"/>
      <c r="AI636" s="311"/>
      <c r="AJ636" s="152"/>
      <c r="AM636" s="96" t="e">
        <f>#REF!+#REF!+#REF!+#REF!+#REF!+#REF!</f>
        <v>#REF!</v>
      </c>
      <c r="AN636" s="118" t="e">
        <f>H636+I636+J636+K636+L636+M636</f>
        <v>#VALUE!</v>
      </c>
      <c r="AO636" s="152" t="e">
        <f>G636=AN636</f>
        <v>#VALUE!</v>
      </c>
    </row>
    <row r="637" spans="1:41" s="3" customFormat="1">
      <c r="A637" s="633"/>
      <c r="B637" s="633"/>
      <c r="C637" s="633"/>
      <c r="D637" s="633"/>
      <c r="E637" s="633"/>
      <c r="F637" s="633"/>
      <c r="G637" s="633"/>
      <c r="H637" s="563" t="s">
        <v>5</v>
      </c>
      <c r="I637" s="563" t="s">
        <v>240</v>
      </c>
      <c r="J637" s="563" t="s">
        <v>6</v>
      </c>
      <c r="K637" s="563" t="s">
        <v>273</v>
      </c>
      <c r="L637" s="563" t="s">
        <v>9</v>
      </c>
      <c r="M637" s="564" t="s">
        <v>374</v>
      </c>
      <c r="N637" s="563" t="s">
        <v>272</v>
      </c>
      <c r="O637" s="564" t="s">
        <v>375</v>
      </c>
      <c r="P637" s="564" t="s">
        <v>376</v>
      </c>
      <c r="Q637" s="563"/>
      <c r="R637" s="563"/>
      <c r="S637" s="563"/>
      <c r="T637" s="563"/>
      <c r="U637" s="563"/>
      <c r="V637" s="563"/>
      <c r="W637" s="563"/>
      <c r="X637" s="563"/>
      <c r="Y637" s="633"/>
      <c r="Z637" s="375"/>
      <c r="AA637" s="284"/>
      <c r="AB637" s="164"/>
      <c r="AC637" s="328">
        <f>G637-AA637</f>
        <v>0</v>
      </c>
      <c r="AD637" s="311"/>
      <c r="AE637" s="311"/>
      <c r="AF637" s="284" t="e">
        <f t="shared" si="280"/>
        <v>#VALUE!</v>
      </c>
      <c r="AG637" s="164" t="e">
        <f t="shared" si="281"/>
        <v>#VALUE!</v>
      </c>
      <c r="AH637" s="311"/>
      <c r="AI637" s="311"/>
      <c r="AJ637" s="152"/>
      <c r="AM637" s="96" t="e">
        <f>#REF!+#REF!+#REF!+#REF!+#REF!+M637</f>
        <v>#REF!</v>
      </c>
      <c r="AN637" s="118" t="e">
        <f>H637+I637+J637+K637+L637+#REF!</f>
        <v>#VALUE!</v>
      </c>
      <c r="AO637" s="152" t="e">
        <f>G637=AN637</f>
        <v>#VALUE!</v>
      </c>
    </row>
    <row r="638" spans="1:41">
      <c r="A638" s="142"/>
      <c r="B638" s="143"/>
      <c r="C638" s="144"/>
      <c r="D638" s="144"/>
      <c r="E638" s="145"/>
      <c r="F638" s="146"/>
      <c r="G638" s="146"/>
      <c r="H638" s="562" t="s">
        <v>237</v>
      </c>
      <c r="I638" s="562" t="s">
        <v>237</v>
      </c>
      <c r="J638" s="562" t="s">
        <v>237</v>
      </c>
      <c r="K638" s="562" t="s">
        <v>237</v>
      </c>
      <c r="L638" s="562" t="s">
        <v>237</v>
      </c>
      <c r="M638" s="562" t="s">
        <v>237</v>
      </c>
      <c r="N638" s="562" t="s">
        <v>237</v>
      </c>
      <c r="O638" s="562" t="s">
        <v>237</v>
      </c>
      <c r="P638" s="562" t="s">
        <v>237</v>
      </c>
      <c r="Q638" s="562"/>
      <c r="R638" s="562"/>
      <c r="S638" s="562"/>
      <c r="T638" s="562"/>
      <c r="U638" s="562"/>
      <c r="V638" s="562"/>
      <c r="W638" s="562"/>
      <c r="X638" s="562"/>
      <c r="Y638" s="146"/>
      <c r="Z638" s="376"/>
      <c r="AA638" s="284"/>
      <c r="AB638" s="164"/>
      <c r="AC638" s="328">
        <f>G638-AA638</f>
        <v>0</v>
      </c>
      <c r="AD638" s="278"/>
      <c r="AE638" s="278"/>
      <c r="AF638" s="284" t="e">
        <f t="shared" si="280"/>
        <v>#VALUE!</v>
      </c>
      <c r="AG638" s="164" t="e">
        <f t="shared" si="281"/>
        <v>#VALUE!</v>
      </c>
      <c r="AH638" s="278"/>
      <c r="AI638" s="278"/>
      <c r="AM638" s="96" t="e">
        <f>#REF!+#REF!+#REF!+#REF!+#REF!+#REF!</f>
        <v>#REF!</v>
      </c>
      <c r="AN638" s="118" t="e">
        <f>H638+I638+J638+K638+L638+M638</f>
        <v>#VALUE!</v>
      </c>
      <c r="AO638" s="152" t="e">
        <f>G638=AN638</f>
        <v>#VALUE!</v>
      </c>
    </row>
    <row r="639" spans="1:41" s="25" customFormat="1">
      <c r="A639" s="147"/>
      <c r="B639" s="148"/>
      <c r="C639" s="149"/>
      <c r="D639" s="149"/>
      <c r="E639" s="150"/>
      <c r="F639" s="151"/>
      <c r="G639" s="151"/>
      <c r="H639" s="151"/>
      <c r="I639" s="151"/>
      <c r="J639" s="151"/>
      <c r="K639" s="151"/>
      <c r="L639" s="151"/>
      <c r="M639" s="151"/>
      <c r="N639" s="151"/>
      <c r="O639" s="151"/>
      <c r="P639" s="151"/>
      <c r="Q639" s="151"/>
      <c r="R639" s="151"/>
      <c r="S639" s="151"/>
      <c r="T639" s="151"/>
      <c r="U639" s="151"/>
      <c r="V639" s="151"/>
      <c r="W639" s="151"/>
      <c r="X639" s="151"/>
      <c r="Y639" s="151"/>
      <c r="Z639" s="373"/>
      <c r="AA639" s="284"/>
      <c r="AB639" s="164"/>
      <c r="AC639" s="328"/>
      <c r="AD639" s="221"/>
      <c r="AE639" s="221"/>
      <c r="AF639" s="284">
        <f t="shared" si="280"/>
        <v>0</v>
      </c>
      <c r="AG639" s="164" t="b">
        <f t="shared" si="281"/>
        <v>1</v>
      </c>
      <c r="AH639" s="221"/>
      <c r="AI639" s="221"/>
      <c r="AK639" s="41"/>
      <c r="AL639" s="42"/>
      <c r="AM639" s="96"/>
      <c r="AN639" s="118"/>
      <c r="AO639" s="152"/>
    </row>
    <row r="640" spans="1:41" s="25" customFormat="1">
      <c r="A640" s="115"/>
      <c r="B640" s="127" t="s">
        <v>22</v>
      </c>
      <c r="C640" s="630" t="s">
        <v>163</v>
      </c>
      <c r="D640" s="651"/>
      <c r="E640" s="652"/>
      <c r="F640" s="94" t="s">
        <v>169</v>
      </c>
      <c r="G640" s="116">
        <f>G641</f>
        <v>33000000</v>
      </c>
      <c r="H640" s="116">
        <f t="shared" ref="H640:Y640" si="282">H641</f>
        <v>11259400</v>
      </c>
      <c r="I640" s="116">
        <f t="shared" si="282"/>
        <v>19834816</v>
      </c>
      <c r="J640" s="116">
        <f t="shared" si="282"/>
        <v>1905784</v>
      </c>
      <c r="K640" s="116">
        <f t="shared" si="282"/>
        <v>0</v>
      </c>
      <c r="L640" s="116">
        <f t="shared" si="282"/>
        <v>0</v>
      </c>
      <c r="M640" s="116">
        <f t="shared" si="282"/>
        <v>0</v>
      </c>
      <c r="N640" s="116">
        <f t="shared" si="282"/>
        <v>0</v>
      </c>
      <c r="O640" s="116">
        <f t="shared" si="282"/>
        <v>0</v>
      </c>
      <c r="P640" s="116">
        <f t="shared" si="282"/>
        <v>0</v>
      </c>
      <c r="Q640" s="116"/>
      <c r="R640" s="116"/>
      <c r="S640" s="116"/>
      <c r="T640" s="116"/>
      <c r="U640" s="116"/>
      <c r="V640" s="116"/>
      <c r="W640" s="116"/>
      <c r="X640" s="116"/>
      <c r="Y640" s="116">
        <f t="shared" si="282"/>
        <v>0</v>
      </c>
      <c r="Z640" s="373"/>
      <c r="AA640" s="284"/>
      <c r="AB640" s="164"/>
      <c r="AC640" s="328"/>
      <c r="AD640" s="221"/>
      <c r="AE640" s="221"/>
      <c r="AF640" s="284">
        <f t="shared" si="280"/>
        <v>33000000</v>
      </c>
      <c r="AG640" s="164" t="b">
        <f t="shared" si="281"/>
        <v>1</v>
      </c>
      <c r="AH640" s="221"/>
      <c r="AI640" s="221"/>
      <c r="AK640" s="41"/>
      <c r="AL640" s="42"/>
      <c r="AM640" s="96"/>
      <c r="AN640" s="118"/>
      <c r="AO640" s="152"/>
    </row>
    <row r="641" spans="1:41" s="25" customFormat="1">
      <c r="A641" s="81"/>
      <c r="B641" s="338"/>
      <c r="C641" s="339"/>
      <c r="D641" s="645" t="s">
        <v>15</v>
      </c>
      <c r="E641" s="646"/>
      <c r="F641" s="81" t="s">
        <v>130</v>
      </c>
      <c r="G641" s="87">
        <f>SUM(G642:G648)</f>
        <v>33000000</v>
      </c>
      <c r="H641" s="87">
        <f t="shared" ref="H641:P641" si="283">SUM(H642:H648)</f>
        <v>11259400</v>
      </c>
      <c r="I641" s="87">
        <f t="shared" si="283"/>
        <v>19834816</v>
      </c>
      <c r="J641" s="87">
        <f t="shared" si="283"/>
        <v>1905784</v>
      </c>
      <c r="K641" s="87">
        <f t="shared" si="283"/>
        <v>0</v>
      </c>
      <c r="L641" s="87">
        <f t="shared" si="283"/>
        <v>0</v>
      </c>
      <c r="M641" s="87">
        <f t="shared" si="283"/>
        <v>0</v>
      </c>
      <c r="N641" s="87">
        <f t="shared" si="283"/>
        <v>0</v>
      </c>
      <c r="O641" s="87">
        <f t="shared" si="283"/>
        <v>0</v>
      </c>
      <c r="P641" s="87">
        <f t="shared" si="283"/>
        <v>0</v>
      </c>
      <c r="Q641" s="87"/>
      <c r="R641" s="87"/>
      <c r="S641" s="87"/>
      <c r="T641" s="87"/>
      <c r="U641" s="87"/>
      <c r="V641" s="87"/>
      <c r="W641" s="87"/>
      <c r="X641" s="87"/>
      <c r="Y641" s="498"/>
      <c r="Z641" s="373"/>
      <c r="AA641" s="284"/>
      <c r="AB641" s="164"/>
      <c r="AC641" s="328"/>
      <c r="AD641" s="221"/>
      <c r="AE641" s="221"/>
      <c r="AF641" s="284">
        <f t="shared" si="280"/>
        <v>33000000</v>
      </c>
      <c r="AG641" s="164" t="b">
        <f t="shared" si="281"/>
        <v>1</v>
      </c>
      <c r="AH641" s="221"/>
      <c r="AI641" s="221"/>
      <c r="AK641" s="41"/>
      <c r="AL641" s="42"/>
      <c r="AM641" s="96"/>
      <c r="AN641" s="118"/>
      <c r="AO641" s="152"/>
    </row>
    <row r="642" spans="1:41" s="25" customFormat="1">
      <c r="A642" s="81"/>
      <c r="B642" s="338"/>
      <c r="C642" s="339"/>
      <c r="D642" s="334"/>
      <c r="E642" s="88" t="s">
        <v>55</v>
      </c>
      <c r="F642" s="81" t="s">
        <v>56</v>
      </c>
      <c r="G642" s="87">
        <v>1424400</v>
      </c>
      <c r="H642" s="496">
        <v>1424400</v>
      </c>
      <c r="I642" s="497"/>
      <c r="J642" s="497"/>
      <c r="K642" s="497"/>
      <c r="L642" s="497"/>
      <c r="M642" s="497"/>
      <c r="N642" s="497"/>
      <c r="O642" s="497"/>
      <c r="P642" s="497"/>
      <c r="Q642" s="497"/>
      <c r="R642" s="497"/>
      <c r="S642" s="497"/>
      <c r="T642" s="497"/>
      <c r="U642" s="497"/>
      <c r="V642" s="497"/>
      <c r="W642" s="497"/>
      <c r="X642" s="497"/>
      <c r="Y642" s="498"/>
      <c r="Z642" s="373"/>
      <c r="AA642" s="284"/>
      <c r="AB642" s="164"/>
      <c r="AC642" s="328"/>
      <c r="AD642" s="221"/>
      <c r="AE642" s="221"/>
      <c r="AF642" s="284">
        <f t="shared" si="280"/>
        <v>1424400</v>
      </c>
      <c r="AG642" s="164" t="b">
        <f t="shared" si="281"/>
        <v>1</v>
      </c>
      <c r="AH642" s="221"/>
      <c r="AI642" s="221"/>
      <c r="AK642" s="41"/>
      <c r="AL642" s="42"/>
      <c r="AM642" s="96"/>
      <c r="AN642" s="118"/>
      <c r="AO642" s="152"/>
    </row>
    <row r="643" spans="1:41" s="25" customFormat="1">
      <c r="A643" s="71"/>
      <c r="B643" s="333"/>
      <c r="C643" s="334"/>
      <c r="D643" s="334"/>
      <c r="E643" s="88" t="s">
        <v>16</v>
      </c>
      <c r="F643" s="71" t="s">
        <v>19</v>
      </c>
      <c r="G643" s="69">
        <v>135000</v>
      </c>
      <c r="H643" s="549">
        <v>135000</v>
      </c>
      <c r="I643" s="497"/>
      <c r="J643" s="497"/>
      <c r="K643" s="497"/>
      <c r="L643" s="497"/>
      <c r="M643" s="497"/>
      <c r="N643" s="497"/>
      <c r="O643" s="497"/>
      <c r="P643" s="497"/>
      <c r="Q643" s="497"/>
      <c r="R643" s="497"/>
      <c r="S643" s="497"/>
      <c r="T643" s="497"/>
      <c r="U643" s="497"/>
      <c r="V643" s="497"/>
      <c r="W643" s="497"/>
      <c r="X643" s="497"/>
      <c r="Y643" s="498"/>
      <c r="Z643" s="373"/>
      <c r="AA643" s="284"/>
      <c r="AB643" s="164"/>
      <c r="AC643" s="328"/>
      <c r="AD643" s="221"/>
      <c r="AE643" s="221"/>
      <c r="AF643" s="284">
        <f t="shared" si="280"/>
        <v>135000</v>
      </c>
      <c r="AG643" s="164" t="b">
        <f t="shared" si="281"/>
        <v>1</v>
      </c>
      <c r="AH643" s="221"/>
      <c r="AI643" s="221"/>
      <c r="AK643" s="41"/>
      <c r="AL643" s="42"/>
      <c r="AM643" s="96"/>
      <c r="AN643" s="118"/>
      <c r="AO643" s="152"/>
    </row>
    <row r="644" spans="1:41" s="25" customFormat="1">
      <c r="A644" s="71"/>
      <c r="B644" s="333"/>
      <c r="C644" s="334"/>
      <c r="D644" s="334"/>
      <c r="E644" s="88" t="s">
        <v>325</v>
      </c>
      <c r="F644" s="71"/>
      <c r="G644" s="69">
        <v>18000000</v>
      </c>
      <c r="H644" s="549">
        <v>4500000</v>
      </c>
      <c r="I644" s="550">
        <f>G644-H644</f>
        <v>13500000</v>
      </c>
      <c r="J644" s="550"/>
      <c r="K644" s="550"/>
      <c r="L644" s="550"/>
      <c r="M644" s="550"/>
      <c r="N644" s="550"/>
      <c r="O644" s="550"/>
      <c r="P644" s="550"/>
      <c r="Q644" s="550"/>
      <c r="R644" s="550"/>
      <c r="S644" s="550"/>
      <c r="T644" s="550"/>
      <c r="U644" s="550"/>
      <c r="V644" s="550"/>
      <c r="W644" s="550"/>
      <c r="X644" s="550"/>
      <c r="Y644" s="551"/>
      <c r="Z644" s="373"/>
      <c r="AA644" s="284"/>
      <c r="AB644" s="164"/>
      <c r="AC644" s="328"/>
      <c r="AD644" s="221"/>
      <c r="AE644" s="221"/>
      <c r="AF644" s="284">
        <f t="shared" si="280"/>
        <v>18000000</v>
      </c>
      <c r="AG644" s="164" t="b">
        <f t="shared" si="281"/>
        <v>1</v>
      </c>
      <c r="AH644" s="221"/>
      <c r="AI644" s="221"/>
      <c r="AK644" s="41"/>
      <c r="AL644" s="42"/>
      <c r="AM644" s="96"/>
      <c r="AN644" s="118"/>
      <c r="AO644" s="152"/>
    </row>
    <row r="645" spans="1:41" s="25" customFormat="1">
      <c r="A645" s="71"/>
      <c r="B645" s="333"/>
      <c r="C645" s="334"/>
      <c r="D645" s="334"/>
      <c r="E645" s="88" t="s">
        <v>59</v>
      </c>
      <c r="F645" s="71" t="s">
        <v>60</v>
      </c>
      <c r="G645" s="69">
        <v>200000</v>
      </c>
      <c r="H645" s="549">
        <v>200000</v>
      </c>
      <c r="I645" s="497"/>
      <c r="J645" s="497"/>
      <c r="K645" s="497"/>
      <c r="L645" s="497"/>
      <c r="M645" s="497"/>
      <c r="N645" s="497"/>
      <c r="O645" s="497"/>
      <c r="P645" s="497"/>
      <c r="Q645" s="497"/>
      <c r="R645" s="497"/>
      <c r="S645" s="497"/>
      <c r="T645" s="497"/>
      <c r="U645" s="497"/>
      <c r="V645" s="497"/>
      <c r="W645" s="497"/>
      <c r="X645" s="497"/>
      <c r="Y645" s="498"/>
      <c r="Z645" s="373"/>
      <c r="AA645" s="284"/>
      <c r="AB645" s="164"/>
      <c r="AC645" s="328"/>
      <c r="AD645" s="221"/>
      <c r="AE645" s="221"/>
      <c r="AF645" s="284">
        <f t="shared" si="280"/>
        <v>200000</v>
      </c>
      <c r="AG645" s="164" t="b">
        <f t="shared" si="281"/>
        <v>1</v>
      </c>
      <c r="AH645" s="221"/>
      <c r="AI645" s="221"/>
      <c r="AK645" s="41"/>
      <c r="AL645" s="42"/>
      <c r="AM645" s="96"/>
      <c r="AN645" s="118"/>
      <c r="AO645" s="152"/>
    </row>
    <row r="646" spans="1:41" s="25" customFormat="1">
      <c r="A646" s="71"/>
      <c r="B646" s="333"/>
      <c r="C646" s="334"/>
      <c r="D646" s="334"/>
      <c r="E646" s="88" t="s">
        <v>125</v>
      </c>
      <c r="F646" s="71" t="s">
        <v>126</v>
      </c>
      <c r="G646" s="69">
        <v>3000000</v>
      </c>
      <c r="H646" s="549"/>
      <c r="I646" s="550">
        <f>G646-J646</f>
        <v>1094216</v>
      </c>
      <c r="J646" s="550">
        <v>1905784</v>
      </c>
      <c r="K646" s="497"/>
      <c r="L646" s="497"/>
      <c r="M646" s="497"/>
      <c r="N646" s="497"/>
      <c r="O646" s="497"/>
      <c r="P646" s="497"/>
      <c r="Q646" s="497"/>
      <c r="R646" s="497"/>
      <c r="S646" s="497"/>
      <c r="T646" s="497"/>
      <c r="U646" s="497"/>
      <c r="V646" s="497"/>
      <c r="W646" s="497"/>
      <c r="X646" s="497"/>
      <c r="Y646" s="498"/>
      <c r="Z646" s="373"/>
      <c r="AA646" s="284"/>
      <c r="AB646" s="164"/>
      <c r="AC646" s="328"/>
      <c r="AD646" s="221"/>
      <c r="AE646" s="221"/>
      <c r="AF646" s="284">
        <f t="shared" si="280"/>
        <v>3000000</v>
      </c>
      <c r="AG646" s="164" t="b">
        <f t="shared" si="281"/>
        <v>1</v>
      </c>
      <c r="AH646" s="221"/>
      <c r="AI646" s="221"/>
      <c r="AK646" s="41"/>
      <c r="AL646" s="42"/>
      <c r="AM646" s="96"/>
      <c r="AN646" s="118"/>
      <c r="AO646" s="152"/>
    </row>
    <row r="647" spans="1:41" s="25" customFormat="1">
      <c r="A647" s="71"/>
      <c r="B647" s="333"/>
      <c r="C647" s="334"/>
      <c r="D647" s="334"/>
      <c r="E647" s="88" t="s">
        <v>61</v>
      </c>
      <c r="F647" s="71" t="s">
        <v>62</v>
      </c>
      <c r="G647" s="69">
        <v>4000000</v>
      </c>
      <c r="H647" s="549">
        <v>2000000</v>
      </c>
      <c r="I647" s="550">
        <v>2000000</v>
      </c>
      <c r="J647" s="550"/>
      <c r="K647" s="497"/>
      <c r="L647" s="497"/>
      <c r="M647" s="497"/>
      <c r="N647" s="497"/>
      <c r="O647" s="497"/>
      <c r="P647" s="497"/>
      <c r="Q647" s="497"/>
      <c r="R647" s="497"/>
      <c r="S647" s="497"/>
      <c r="T647" s="497"/>
      <c r="U647" s="497"/>
      <c r="V647" s="497"/>
      <c r="W647" s="497"/>
      <c r="X647" s="497"/>
      <c r="Y647" s="498"/>
      <c r="Z647" s="373"/>
      <c r="AA647" s="284"/>
      <c r="AB647" s="164"/>
      <c r="AC647" s="328"/>
      <c r="AD647" s="221"/>
      <c r="AE647" s="221"/>
      <c r="AF647" s="284">
        <f t="shared" si="280"/>
        <v>4000000</v>
      </c>
      <c r="AG647" s="164" t="b">
        <f t="shared" si="281"/>
        <v>1</v>
      </c>
      <c r="AH647" s="221"/>
      <c r="AI647" s="221"/>
      <c r="AK647" s="41"/>
      <c r="AL647" s="42"/>
      <c r="AM647" s="96"/>
      <c r="AN647" s="118"/>
      <c r="AO647" s="152"/>
    </row>
    <row r="648" spans="1:41" s="25" customFormat="1">
      <c r="A648" s="71"/>
      <c r="B648" s="333"/>
      <c r="C648" s="334"/>
      <c r="D648" s="334"/>
      <c r="E648" s="88" t="s">
        <v>20</v>
      </c>
      <c r="F648" s="71" t="s">
        <v>21</v>
      </c>
      <c r="G648" s="69">
        <v>6240600</v>
      </c>
      <c r="H648" s="549">
        <v>3000000</v>
      </c>
      <c r="I648" s="550">
        <f>G648-H648</f>
        <v>3240600</v>
      </c>
      <c r="J648" s="497"/>
      <c r="K648" s="497"/>
      <c r="L648" s="497"/>
      <c r="M648" s="497"/>
      <c r="N648" s="497"/>
      <c r="O648" s="497"/>
      <c r="P648" s="497"/>
      <c r="Q648" s="497"/>
      <c r="R648" s="497"/>
      <c r="S648" s="497"/>
      <c r="T648" s="497"/>
      <c r="U648" s="497"/>
      <c r="V648" s="497"/>
      <c r="W648" s="497"/>
      <c r="X648" s="497"/>
      <c r="Y648" s="498"/>
      <c r="Z648" s="373"/>
      <c r="AA648" s="284"/>
      <c r="AB648" s="164"/>
      <c r="AC648" s="328"/>
      <c r="AD648" s="221"/>
      <c r="AE648" s="221"/>
      <c r="AF648" s="284">
        <f t="shared" si="280"/>
        <v>6240600</v>
      </c>
      <c r="AG648" s="164" t="b">
        <f t="shared" si="281"/>
        <v>1</v>
      </c>
      <c r="AH648" s="221"/>
      <c r="AI648" s="221"/>
      <c r="AK648" s="41"/>
      <c r="AL648" s="42"/>
      <c r="AM648" s="96"/>
      <c r="AN648" s="118"/>
      <c r="AO648" s="152"/>
    </row>
    <row r="649" spans="1:41" s="25" customFormat="1">
      <c r="A649" s="10"/>
      <c r="B649" s="11"/>
      <c r="C649" s="12"/>
      <c r="D649" s="12"/>
      <c r="E649" s="13"/>
      <c r="F649" s="81"/>
      <c r="G649" s="87"/>
      <c r="H649" s="496"/>
      <c r="I649" s="497"/>
      <c r="J649" s="497"/>
      <c r="K649" s="497"/>
      <c r="L649" s="497"/>
      <c r="M649" s="497"/>
      <c r="N649" s="497"/>
      <c r="O649" s="497"/>
      <c r="P649" s="497"/>
      <c r="Q649" s="497"/>
      <c r="R649" s="497"/>
      <c r="S649" s="497"/>
      <c r="T649" s="497"/>
      <c r="U649" s="497"/>
      <c r="V649" s="497"/>
      <c r="W649" s="497"/>
      <c r="X649" s="497"/>
      <c r="Y649" s="498"/>
      <c r="Z649" s="373"/>
      <c r="AA649" s="284"/>
      <c r="AB649" s="164"/>
      <c r="AC649" s="328"/>
      <c r="AD649" s="221"/>
      <c r="AE649" s="221"/>
      <c r="AF649" s="284">
        <f t="shared" si="280"/>
        <v>0</v>
      </c>
      <c r="AG649" s="164" t="b">
        <f t="shared" si="281"/>
        <v>1</v>
      </c>
      <c r="AH649" s="221"/>
      <c r="AI649" s="221"/>
      <c r="AK649" s="41"/>
      <c r="AL649" s="42"/>
      <c r="AM649" s="96"/>
      <c r="AN649" s="118"/>
      <c r="AO649" s="152"/>
    </row>
    <row r="650" spans="1:41" s="25" customFormat="1">
      <c r="A650" s="253"/>
      <c r="B650" s="248"/>
      <c r="C650" s="249"/>
      <c r="D650" s="249"/>
      <c r="E650" s="250"/>
      <c r="F650" s="251"/>
      <c r="G650" s="480"/>
      <c r="H650" s="499"/>
      <c r="I650" s="500"/>
      <c r="J650" s="500"/>
      <c r="K650" s="500"/>
      <c r="L650" s="500"/>
      <c r="M650" s="500"/>
      <c r="N650" s="500"/>
      <c r="O650" s="500"/>
      <c r="P650" s="500"/>
      <c r="Q650" s="500"/>
      <c r="R650" s="500"/>
      <c r="S650" s="500"/>
      <c r="T650" s="500"/>
      <c r="U650" s="500"/>
      <c r="V650" s="500"/>
      <c r="W650" s="500"/>
      <c r="X650" s="500"/>
      <c r="Y650" s="501"/>
      <c r="Z650" s="373"/>
      <c r="AA650" s="284"/>
      <c r="AB650" s="164"/>
      <c r="AC650" s="328"/>
      <c r="AD650" s="221"/>
      <c r="AE650" s="221"/>
      <c r="AF650" s="284">
        <f t="shared" si="280"/>
        <v>0</v>
      </c>
      <c r="AG650" s="164" t="b">
        <f t="shared" si="281"/>
        <v>1</v>
      </c>
      <c r="AH650" s="221"/>
      <c r="AI650" s="221"/>
      <c r="AK650" s="41"/>
      <c r="AL650" s="42"/>
      <c r="AM650" s="96"/>
      <c r="AN650" s="118"/>
      <c r="AO650" s="152"/>
    </row>
    <row r="651" spans="1:41" s="25" customFormat="1">
      <c r="A651" s="216"/>
      <c r="B651" s="217"/>
      <c r="C651" s="217"/>
      <c r="D651" s="217"/>
      <c r="E651" s="217"/>
      <c r="F651" s="218"/>
      <c r="G651" s="219"/>
      <c r="H651" s="219"/>
      <c r="I651" s="220"/>
      <c r="J651" s="220"/>
      <c r="K651" s="220"/>
      <c r="L651" s="220"/>
      <c r="M651" s="220"/>
      <c r="N651" s="220"/>
      <c r="O651" s="220"/>
      <c r="P651" s="220"/>
      <c r="Q651" s="220"/>
      <c r="R651" s="220"/>
      <c r="S651" s="220"/>
      <c r="T651" s="220"/>
      <c r="U651" s="220"/>
      <c r="V651" s="220"/>
      <c r="W651" s="220"/>
      <c r="X651" s="220"/>
      <c r="Y651" s="221"/>
      <c r="Z651" s="373"/>
      <c r="AA651" s="284"/>
      <c r="AB651" s="164"/>
      <c r="AC651" s="328"/>
      <c r="AD651" s="221"/>
      <c r="AE651" s="221"/>
      <c r="AF651" s="284">
        <f t="shared" si="280"/>
        <v>0</v>
      </c>
      <c r="AG651" s="164" t="b">
        <f t="shared" si="281"/>
        <v>1</v>
      </c>
      <c r="AH651" s="221"/>
      <c r="AI651" s="221"/>
      <c r="AK651" s="41"/>
      <c r="AL651" s="42"/>
      <c r="AM651" s="96"/>
      <c r="AN651" s="118"/>
      <c r="AO651" s="152"/>
    </row>
    <row r="652" spans="1:41" s="25" customFormat="1">
      <c r="A652" s="216"/>
      <c r="B652" s="217"/>
      <c r="C652" s="217"/>
      <c r="D652" s="217"/>
      <c r="E652" s="217"/>
      <c r="F652" s="218"/>
      <c r="G652" s="219"/>
      <c r="H652" s="219"/>
      <c r="I652" s="220"/>
      <c r="J652" s="220"/>
      <c r="K652" s="220"/>
      <c r="L652" s="220"/>
      <c r="M652" s="220"/>
      <c r="N652" s="220"/>
      <c r="O652" s="220"/>
      <c r="P652" s="220"/>
      <c r="Q652" s="220"/>
      <c r="R652" s="220"/>
      <c r="S652" s="220"/>
      <c r="T652" s="220"/>
      <c r="U652" s="220"/>
      <c r="V652" s="220"/>
      <c r="W652" s="220"/>
      <c r="X652" s="220"/>
      <c r="Y652" s="221"/>
      <c r="Z652" s="373"/>
      <c r="AA652" s="284"/>
      <c r="AB652" s="164"/>
      <c r="AC652" s="328"/>
      <c r="AD652" s="221"/>
      <c r="AE652" s="221"/>
      <c r="AF652" s="284">
        <f t="shared" si="280"/>
        <v>0</v>
      </c>
      <c r="AG652" s="164" t="b">
        <f t="shared" si="281"/>
        <v>1</v>
      </c>
      <c r="AH652" s="221"/>
      <c r="AI652" s="221"/>
      <c r="AK652" s="41"/>
      <c r="AL652" s="42"/>
      <c r="AM652" s="96"/>
      <c r="AN652" s="118"/>
      <c r="AO652" s="152"/>
    </row>
    <row r="653" spans="1:41" s="25" customFormat="1">
      <c r="A653" s="216"/>
      <c r="B653" s="217"/>
      <c r="C653" s="217"/>
      <c r="D653" s="217"/>
      <c r="E653" s="217"/>
      <c r="F653" s="218"/>
      <c r="G653" s="219"/>
      <c r="H653" s="219"/>
      <c r="I653" s="220"/>
      <c r="J653" s="220"/>
      <c r="K653" s="220"/>
      <c r="L653" s="220"/>
      <c r="M653" s="220"/>
      <c r="N653" s="220"/>
      <c r="O653" s="220"/>
      <c r="P653" s="220"/>
      <c r="Q653" s="220"/>
      <c r="R653" s="220"/>
      <c r="S653" s="220"/>
      <c r="T653" s="220"/>
      <c r="U653" s="220"/>
      <c r="V653" s="220"/>
      <c r="W653" s="220"/>
      <c r="X653" s="220"/>
      <c r="Y653" s="221"/>
      <c r="Z653" s="373"/>
      <c r="AA653" s="284"/>
      <c r="AB653" s="164"/>
      <c r="AC653" s="328"/>
      <c r="AD653" s="221"/>
      <c r="AE653" s="221"/>
      <c r="AF653" s="284"/>
      <c r="AG653" s="164"/>
      <c r="AH653" s="221"/>
      <c r="AI653" s="221"/>
      <c r="AK653" s="41"/>
      <c r="AL653" s="42"/>
      <c r="AM653" s="96"/>
      <c r="AN653" s="118"/>
      <c r="AO653" s="152"/>
    </row>
    <row r="654" spans="1:41" s="25" customFormat="1">
      <c r="A654" s="216"/>
      <c r="B654" s="217"/>
      <c r="C654" s="217"/>
      <c r="D654" s="217"/>
      <c r="E654" s="217"/>
      <c r="F654" s="218"/>
      <c r="G654" s="219"/>
      <c r="H654" s="219"/>
      <c r="I654" s="220"/>
      <c r="J654" s="220"/>
      <c r="K654" s="220"/>
      <c r="L654" s="220"/>
      <c r="M654" s="220"/>
      <c r="N654" s="220"/>
      <c r="O654" s="220"/>
      <c r="P654" s="220"/>
      <c r="Q654" s="220"/>
      <c r="R654" s="220"/>
      <c r="S654" s="220"/>
      <c r="T654" s="220"/>
      <c r="U654" s="220"/>
      <c r="V654" s="220"/>
      <c r="W654" s="220"/>
      <c r="X654" s="220"/>
      <c r="Y654" s="221"/>
      <c r="Z654" s="373"/>
      <c r="AA654" s="284"/>
      <c r="AB654" s="164"/>
      <c r="AC654" s="328"/>
      <c r="AD654" s="221"/>
      <c r="AE654" s="221"/>
      <c r="AF654" s="284"/>
      <c r="AG654" s="164"/>
      <c r="AH654" s="221"/>
      <c r="AI654" s="221"/>
      <c r="AK654" s="41"/>
      <c r="AL654" s="42"/>
      <c r="AM654" s="96"/>
      <c r="AN654" s="118"/>
      <c r="AO654" s="152"/>
    </row>
    <row r="655" spans="1:41" s="25" customFormat="1">
      <c r="A655" s="216"/>
      <c r="B655" s="217"/>
      <c r="C655" s="217"/>
      <c r="D655" s="217"/>
      <c r="E655" s="217"/>
      <c r="F655" s="218"/>
      <c r="G655" s="219"/>
      <c r="H655" s="219"/>
      <c r="I655" s="220"/>
      <c r="J655" s="220"/>
      <c r="K655" s="220"/>
      <c r="L655" s="220"/>
      <c r="M655" s="220"/>
      <c r="N655" s="220"/>
      <c r="O655" s="220"/>
      <c r="P655" s="220"/>
      <c r="Q655" s="220"/>
      <c r="R655" s="220"/>
      <c r="S655" s="220"/>
      <c r="T655" s="220"/>
      <c r="U655" s="220"/>
      <c r="V655" s="220"/>
      <c r="W655" s="220"/>
      <c r="X655" s="220"/>
      <c r="Y655" s="221"/>
      <c r="Z655" s="373"/>
      <c r="AA655" s="284"/>
      <c r="AB655" s="164"/>
      <c r="AC655" s="328"/>
      <c r="AD655" s="221"/>
      <c r="AE655" s="221"/>
      <c r="AF655" s="284"/>
      <c r="AG655" s="164"/>
      <c r="AH655" s="221"/>
      <c r="AI655" s="221"/>
      <c r="AK655" s="41"/>
      <c r="AL655" s="42"/>
      <c r="AM655" s="96"/>
      <c r="AN655" s="118"/>
      <c r="AO655" s="152"/>
    </row>
    <row r="656" spans="1:41" s="25" customFormat="1">
      <c r="A656" s="216"/>
      <c r="B656" s="217"/>
      <c r="C656" s="217"/>
      <c r="D656" s="217"/>
      <c r="E656" s="217"/>
      <c r="F656" s="218"/>
      <c r="G656" s="219"/>
      <c r="H656" s="219"/>
      <c r="I656" s="220"/>
      <c r="J656" s="220"/>
      <c r="K656" s="220"/>
      <c r="L656" s="220"/>
      <c r="M656" s="220"/>
      <c r="N656" s="220"/>
      <c r="O656" s="220"/>
      <c r="P656" s="220"/>
      <c r="Q656" s="220"/>
      <c r="R656" s="220"/>
      <c r="S656" s="220"/>
      <c r="T656" s="220"/>
      <c r="U656" s="220"/>
      <c r="V656" s="220"/>
      <c r="W656" s="220"/>
      <c r="X656" s="220"/>
      <c r="Y656" s="221"/>
      <c r="Z656" s="373"/>
      <c r="AA656" s="284"/>
      <c r="AB656" s="164"/>
      <c r="AC656" s="328"/>
      <c r="AD656" s="221"/>
      <c r="AE656" s="221"/>
      <c r="AF656" s="284"/>
      <c r="AG656" s="164"/>
      <c r="AH656" s="221"/>
      <c r="AI656" s="221"/>
      <c r="AK656" s="41"/>
      <c r="AL656" s="42"/>
      <c r="AM656" s="96"/>
      <c r="AN656" s="118"/>
      <c r="AO656" s="152"/>
    </row>
    <row r="657" spans="1:41" s="25" customFormat="1">
      <c r="A657" s="216"/>
      <c r="B657" s="217"/>
      <c r="C657" s="217"/>
      <c r="D657" s="217"/>
      <c r="E657" s="217"/>
      <c r="F657" s="218"/>
      <c r="G657" s="219"/>
      <c r="H657" s="219"/>
      <c r="I657" s="220"/>
      <c r="J657" s="220"/>
      <c r="K657" s="220"/>
      <c r="L657" s="220"/>
      <c r="M657" s="220"/>
      <c r="N657" s="220"/>
      <c r="O657" s="220"/>
      <c r="P657" s="220"/>
      <c r="Q657" s="220"/>
      <c r="R657" s="220"/>
      <c r="S657" s="220"/>
      <c r="T657" s="220"/>
      <c r="U657" s="220"/>
      <c r="V657" s="220"/>
      <c r="W657" s="220"/>
      <c r="X657" s="220"/>
      <c r="Y657" s="221"/>
      <c r="Z657" s="373"/>
      <c r="AA657" s="284"/>
      <c r="AB657" s="164"/>
      <c r="AC657" s="328"/>
      <c r="AD657" s="221"/>
      <c r="AE657" s="221"/>
      <c r="AF657" s="284"/>
      <c r="AG657" s="164"/>
      <c r="AH657" s="221"/>
      <c r="AI657" s="221"/>
      <c r="AK657" s="41"/>
      <c r="AL657" s="42"/>
      <c r="AM657" s="96"/>
      <c r="AN657" s="118"/>
      <c r="AO657" s="152"/>
    </row>
    <row r="658" spans="1:41" s="25" customFormat="1">
      <c r="A658" s="216"/>
      <c r="B658" s="217"/>
      <c r="C658" s="217"/>
      <c r="D658" s="217"/>
      <c r="E658" s="217"/>
      <c r="F658" s="218"/>
      <c r="G658" s="219"/>
      <c r="H658" s="219"/>
      <c r="I658" s="220"/>
      <c r="J658" s="220"/>
      <c r="K658" s="220"/>
      <c r="L658" s="220"/>
      <c r="M658" s="220"/>
      <c r="N658" s="220"/>
      <c r="O658" s="220"/>
      <c r="P658" s="220"/>
      <c r="Q658" s="220"/>
      <c r="R658" s="220"/>
      <c r="S658" s="220"/>
      <c r="T658" s="220"/>
      <c r="U658" s="220"/>
      <c r="V658" s="220"/>
      <c r="W658" s="220"/>
      <c r="X658" s="220"/>
      <c r="Y658" s="221"/>
      <c r="Z658" s="373"/>
      <c r="AA658" s="284"/>
      <c r="AB658" s="164"/>
      <c r="AC658" s="328"/>
      <c r="AD658" s="221"/>
      <c r="AE658" s="221"/>
      <c r="AF658" s="284"/>
      <c r="AG658" s="164"/>
      <c r="AH658" s="221"/>
      <c r="AI658" s="221"/>
      <c r="AK658" s="41"/>
      <c r="AL658" s="42"/>
      <c r="AM658" s="96"/>
      <c r="AN658" s="118"/>
      <c r="AO658" s="152"/>
    </row>
    <row r="659" spans="1:41" s="25" customFormat="1">
      <c r="A659" s="216"/>
      <c r="B659" s="217"/>
      <c r="C659" s="217"/>
      <c r="D659" s="217"/>
      <c r="E659" s="217"/>
      <c r="F659" s="218"/>
      <c r="G659" s="219"/>
      <c r="H659" s="219"/>
      <c r="I659" s="220"/>
      <c r="J659" s="220"/>
      <c r="K659" s="220"/>
      <c r="L659" s="220"/>
      <c r="M659" s="220"/>
      <c r="N659" s="220"/>
      <c r="O659" s="220"/>
      <c r="P659" s="220"/>
      <c r="Q659" s="220"/>
      <c r="R659" s="220"/>
      <c r="S659" s="220"/>
      <c r="T659" s="220"/>
      <c r="U659" s="220"/>
      <c r="V659" s="220"/>
      <c r="W659" s="220"/>
      <c r="X659" s="220"/>
      <c r="Y659" s="221"/>
      <c r="Z659" s="373"/>
      <c r="AA659" s="284"/>
      <c r="AB659" s="164"/>
      <c r="AC659" s="328"/>
      <c r="AD659" s="221"/>
      <c r="AE659" s="221"/>
      <c r="AF659" s="284"/>
      <c r="AG659" s="164"/>
      <c r="AH659" s="221"/>
      <c r="AI659" s="221"/>
      <c r="AK659" s="41"/>
      <c r="AL659" s="42"/>
      <c r="AM659" s="96"/>
      <c r="AN659" s="118"/>
      <c r="AO659" s="152"/>
    </row>
    <row r="660" spans="1:41" s="25" customFormat="1">
      <c r="A660" s="216"/>
      <c r="B660" s="217"/>
      <c r="C660" s="217"/>
      <c r="D660" s="217"/>
      <c r="E660" s="217"/>
      <c r="F660" s="218"/>
      <c r="G660" s="219"/>
      <c r="H660" s="219"/>
      <c r="I660" s="220"/>
      <c r="J660" s="220"/>
      <c r="K660" s="220"/>
      <c r="L660" s="220"/>
      <c r="M660" s="220"/>
      <c r="N660" s="220"/>
      <c r="O660" s="220"/>
      <c r="P660" s="220"/>
      <c r="Q660" s="220"/>
      <c r="R660" s="220"/>
      <c r="S660" s="220"/>
      <c r="T660" s="220"/>
      <c r="U660" s="220"/>
      <c r="V660" s="220"/>
      <c r="W660" s="220"/>
      <c r="X660" s="220"/>
      <c r="Y660" s="221"/>
      <c r="Z660" s="373"/>
      <c r="AA660" s="284"/>
      <c r="AB660" s="164"/>
      <c r="AC660" s="328"/>
      <c r="AD660" s="221"/>
      <c r="AE660" s="221"/>
      <c r="AF660" s="284"/>
      <c r="AG660" s="164"/>
      <c r="AH660" s="221"/>
      <c r="AI660" s="221"/>
      <c r="AK660" s="41"/>
      <c r="AL660" s="42"/>
      <c r="AM660" s="96"/>
      <c r="AN660" s="118"/>
      <c r="AO660" s="152"/>
    </row>
    <row r="661" spans="1:41" s="25" customFormat="1">
      <c r="A661" s="216"/>
      <c r="B661" s="217"/>
      <c r="C661" s="217"/>
      <c r="D661" s="217"/>
      <c r="E661" s="217"/>
      <c r="F661" s="218"/>
      <c r="G661" s="219"/>
      <c r="H661" s="219"/>
      <c r="I661" s="220"/>
      <c r="J661" s="220"/>
      <c r="K661" s="220"/>
      <c r="L661" s="220"/>
      <c r="M661" s="220"/>
      <c r="N661" s="220"/>
      <c r="O661" s="220"/>
      <c r="P661" s="220"/>
      <c r="Q661" s="220"/>
      <c r="R661" s="220"/>
      <c r="S661" s="220"/>
      <c r="T661" s="220"/>
      <c r="U661" s="220"/>
      <c r="V661" s="220"/>
      <c r="W661" s="220"/>
      <c r="X661" s="220"/>
      <c r="Y661" s="221"/>
      <c r="Z661" s="373"/>
      <c r="AA661" s="284"/>
      <c r="AB661" s="164"/>
      <c r="AC661" s="328"/>
      <c r="AD661" s="221"/>
      <c r="AE661" s="221"/>
      <c r="AF661" s="284"/>
      <c r="AG661" s="164"/>
      <c r="AH661" s="221"/>
      <c r="AI661" s="221"/>
      <c r="AK661" s="41"/>
      <c r="AL661" s="42"/>
      <c r="AM661" s="96"/>
      <c r="AN661" s="118"/>
      <c r="AO661" s="152"/>
    </row>
    <row r="662" spans="1:41" s="25" customFormat="1">
      <c r="A662" s="216"/>
      <c r="B662" s="217"/>
      <c r="C662" s="217"/>
      <c r="D662" s="217"/>
      <c r="E662" s="217"/>
      <c r="F662" s="218"/>
      <c r="G662" s="219"/>
      <c r="H662" s="219"/>
      <c r="I662" s="220"/>
      <c r="J662" s="220"/>
      <c r="K662" s="220"/>
      <c r="L662" s="220"/>
      <c r="M662" s="220"/>
      <c r="N662" s="220"/>
      <c r="O662" s="220"/>
      <c r="P662" s="220"/>
      <c r="Q662" s="220"/>
      <c r="R662" s="220"/>
      <c r="S662" s="220"/>
      <c r="T662" s="220"/>
      <c r="U662" s="220"/>
      <c r="V662" s="220"/>
      <c r="W662" s="220"/>
      <c r="X662" s="220"/>
      <c r="Y662" s="221"/>
      <c r="Z662" s="373"/>
      <c r="AA662" s="284"/>
      <c r="AB662" s="164"/>
      <c r="AC662" s="328"/>
      <c r="AD662" s="221"/>
      <c r="AE662" s="221"/>
      <c r="AF662" s="284"/>
      <c r="AG662" s="164"/>
      <c r="AH662" s="221"/>
      <c r="AI662" s="221"/>
      <c r="AK662" s="41"/>
      <c r="AL662" s="42"/>
      <c r="AM662" s="96"/>
      <c r="AN662" s="118"/>
      <c r="AO662" s="152"/>
    </row>
    <row r="663" spans="1:41" s="25" customFormat="1">
      <c r="A663" s="216"/>
      <c r="B663" s="217"/>
      <c r="C663" s="217"/>
      <c r="D663" s="217"/>
      <c r="E663" s="217"/>
      <c r="F663" s="218"/>
      <c r="G663" s="219"/>
      <c r="H663" s="219"/>
      <c r="I663" s="220"/>
      <c r="J663" s="220"/>
      <c r="K663" s="220"/>
      <c r="L663" s="220"/>
      <c r="M663" s="220"/>
      <c r="N663" s="220"/>
      <c r="O663" s="220"/>
      <c r="P663" s="220"/>
      <c r="Q663" s="220"/>
      <c r="R663" s="220"/>
      <c r="S663" s="220"/>
      <c r="T663" s="220"/>
      <c r="U663" s="220"/>
      <c r="V663" s="220"/>
      <c r="W663" s="220"/>
      <c r="X663" s="220"/>
      <c r="Y663" s="221"/>
      <c r="Z663" s="373"/>
      <c r="AA663" s="284"/>
      <c r="AB663" s="164"/>
      <c r="AC663" s="328"/>
      <c r="AD663" s="221"/>
      <c r="AE663" s="221"/>
      <c r="AF663" s="284"/>
      <c r="AG663" s="164"/>
      <c r="AH663" s="221"/>
      <c r="AI663" s="221"/>
      <c r="AK663" s="41"/>
      <c r="AL663" s="42"/>
      <c r="AM663" s="96"/>
      <c r="AN663" s="118"/>
      <c r="AO663" s="152"/>
    </row>
    <row r="664" spans="1:41" s="25" customFormat="1">
      <c r="A664" s="216"/>
      <c r="B664" s="217"/>
      <c r="C664" s="217"/>
      <c r="D664" s="217"/>
      <c r="E664" s="217"/>
      <c r="F664" s="218"/>
      <c r="G664" s="219"/>
      <c r="H664" s="219"/>
      <c r="I664" s="220"/>
      <c r="J664" s="220"/>
      <c r="K664" s="220"/>
      <c r="L664" s="220"/>
      <c r="M664" s="220"/>
      <c r="N664" s="220"/>
      <c r="O664" s="220"/>
      <c r="P664" s="220"/>
      <c r="Q664" s="220"/>
      <c r="R664" s="220"/>
      <c r="S664" s="220"/>
      <c r="T664" s="220"/>
      <c r="U664" s="220"/>
      <c r="V664" s="220"/>
      <c r="W664" s="220"/>
      <c r="X664" s="220"/>
      <c r="Y664" s="221"/>
      <c r="Z664" s="373"/>
      <c r="AA664" s="284"/>
      <c r="AB664" s="164"/>
      <c r="AC664" s="328"/>
      <c r="AD664" s="221"/>
      <c r="AE664" s="221"/>
      <c r="AF664" s="284"/>
      <c r="AG664" s="164"/>
      <c r="AH664" s="221"/>
      <c r="AI664" s="221"/>
      <c r="AK664" s="41"/>
      <c r="AL664" s="42"/>
      <c r="AM664" s="96"/>
      <c r="AN664" s="118"/>
      <c r="AO664" s="152"/>
    </row>
    <row r="665" spans="1:41" s="25" customFormat="1">
      <c r="A665" s="216"/>
      <c r="B665" s="217"/>
      <c r="C665" s="217"/>
      <c r="D665" s="217"/>
      <c r="E665" s="217"/>
      <c r="F665" s="218"/>
      <c r="G665" s="219"/>
      <c r="H665" s="219"/>
      <c r="I665" s="220"/>
      <c r="J665" s="220"/>
      <c r="K665" s="220"/>
      <c r="L665" s="220"/>
      <c r="M665" s="220"/>
      <c r="N665" s="220"/>
      <c r="O665" s="220"/>
      <c r="P665" s="220"/>
      <c r="Q665" s="220"/>
      <c r="R665" s="220"/>
      <c r="S665" s="220"/>
      <c r="T665" s="220"/>
      <c r="U665" s="220"/>
      <c r="V665" s="220"/>
      <c r="W665" s="220"/>
      <c r="X665" s="220"/>
      <c r="Y665" s="221"/>
      <c r="Z665" s="373"/>
      <c r="AA665" s="284"/>
      <c r="AB665" s="164"/>
      <c r="AC665" s="328"/>
      <c r="AD665" s="221"/>
      <c r="AE665" s="221"/>
      <c r="AF665" s="284"/>
      <c r="AG665" s="164"/>
      <c r="AH665" s="221"/>
      <c r="AI665" s="221"/>
      <c r="AK665" s="41"/>
      <c r="AL665" s="42"/>
      <c r="AM665" s="96"/>
      <c r="AN665" s="118"/>
      <c r="AO665" s="152"/>
    </row>
    <row r="666" spans="1:41" s="25" customFormat="1">
      <c r="A666" s="216"/>
      <c r="B666" s="217"/>
      <c r="C666" s="217"/>
      <c r="D666" s="217"/>
      <c r="E666" s="217"/>
      <c r="F666" s="218"/>
      <c r="G666" s="219"/>
      <c r="H666" s="219"/>
      <c r="I666" s="220"/>
      <c r="J666" s="220"/>
      <c r="K666" s="220"/>
      <c r="L666" s="220"/>
      <c r="M666" s="220"/>
      <c r="N666" s="220"/>
      <c r="O666" s="220"/>
      <c r="P666" s="220"/>
      <c r="Q666" s="220"/>
      <c r="R666" s="220"/>
      <c r="S666" s="220"/>
      <c r="T666" s="220"/>
      <c r="U666" s="220"/>
      <c r="V666" s="220"/>
      <c r="W666" s="220"/>
      <c r="X666" s="220"/>
      <c r="Y666" s="221"/>
      <c r="Z666" s="373"/>
      <c r="AA666" s="284"/>
      <c r="AB666" s="164"/>
      <c r="AC666" s="328"/>
      <c r="AD666" s="221"/>
      <c r="AE666" s="221"/>
      <c r="AF666" s="284"/>
      <c r="AG666" s="164"/>
      <c r="AH666" s="221"/>
      <c r="AI666" s="221"/>
      <c r="AK666" s="41"/>
      <c r="AL666" s="42"/>
      <c r="AM666" s="96"/>
      <c r="AN666" s="118"/>
      <c r="AO666" s="152"/>
    </row>
    <row r="667" spans="1:41" s="25" customFormat="1">
      <c r="A667" s="216"/>
      <c r="B667" s="217"/>
      <c r="C667" s="217"/>
      <c r="D667" s="217"/>
      <c r="E667" s="217"/>
      <c r="F667" s="218"/>
      <c r="G667" s="219"/>
      <c r="H667" s="219"/>
      <c r="I667" s="220"/>
      <c r="J667" s="220"/>
      <c r="K667" s="220"/>
      <c r="L667" s="220"/>
      <c r="M667" s="220"/>
      <c r="N667" s="220"/>
      <c r="O667" s="220"/>
      <c r="P667" s="220"/>
      <c r="Q667" s="220"/>
      <c r="R667" s="220"/>
      <c r="S667" s="220"/>
      <c r="T667" s="220"/>
      <c r="U667" s="220"/>
      <c r="V667" s="220"/>
      <c r="W667" s="220"/>
      <c r="X667" s="220"/>
      <c r="Y667" s="221"/>
      <c r="Z667" s="373"/>
      <c r="AA667" s="284"/>
      <c r="AB667" s="164"/>
      <c r="AC667" s="328"/>
      <c r="AD667" s="221"/>
      <c r="AE667" s="221"/>
      <c r="AF667" s="284"/>
      <c r="AG667" s="164"/>
      <c r="AH667" s="221"/>
      <c r="AI667" s="221"/>
      <c r="AK667" s="41"/>
      <c r="AL667" s="42"/>
      <c r="AM667" s="96"/>
      <c r="AN667" s="118"/>
      <c r="AO667" s="152"/>
    </row>
    <row r="668" spans="1:41" s="25" customFormat="1">
      <c r="A668" s="216"/>
      <c r="B668" s="217"/>
      <c r="C668" s="217"/>
      <c r="D668" s="217"/>
      <c r="E668" s="217"/>
      <c r="F668" s="218"/>
      <c r="G668" s="219"/>
      <c r="H668" s="219"/>
      <c r="I668" s="220"/>
      <c r="J668" s="220"/>
      <c r="K668" s="220"/>
      <c r="L668" s="220"/>
      <c r="M668" s="220"/>
      <c r="N668" s="220"/>
      <c r="O668" s="220"/>
      <c r="P668" s="220"/>
      <c r="Q668" s="220"/>
      <c r="R668" s="220"/>
      <c r="S668" s="220"/>
      <c r="T668" s="220"/>
      <c r="U668" s="220"/>
      <c r="V668" s="220"/>
      <c r="W668" s="220"/>
      <c r="X668" s="220"/>
      <c r="Y668" s="221"/>
      <c r="Z668" s="373"/>
      <c r="AA668" s="284"/>
      <c r="AB668" s="164"/>
      <c r="AC668" s="328"/>
      <c r="AD668" s="221"/>
      <c r="AE668" s="221"/>
      <c r="AF668" s="284"/>
      <c r="AG668" s="164"/>
      <c r="AH668" s="221"/>
      <c r="AI668" s="221"/>
      <c r="AK668" s="41"/>
      <c r="AL668" s="42"/>
      <c r="AM668" s="96"/>
      <c r="AN668" s="118"/>
      <c r="AO668" s="152"/>
    </row>
    <row r="669" spans="1:41" s="25" customFormat="1">
      <c r="A669" s="216"/>
      <c r="B669" s="217"/>
      <c r="C669" s="217"/>
      <c r="D669" s="217"/>
      <c r="E669" s="217"/>
      <c r="F669" s="218"/>
      <c r="G669" s="219"/>
      <c r="H669" s="219"/>
      <c r="I669" s="220"/>
      <c r="J669" s="220"/>
      <c r="K669" s="220"/>
      <c r="L669" s="220"/>
      <c r="M669" s="220"/>
      <c r="N669" s="220"/>
      <c r="O669" s="220"/>
      <c r="P669" s="220"/>
      <c r="Q669" s="220"/>
      <c r="R669" s="220"/>
      <c r="S669" s="220"/>
      <c r="T669" s="220"/>
      <c r="U669" s="220"/>
      <c r="V669" s="220"/>
      <c r="W669" s="220"/>
      <c r="X669" s="220"/>
      <c r="Y669" s="221"/>
      <c r="Z669" s="373"/>
      <c r="AA669" s="284"/>
      <c r="AB669" s="164"/>
      <c r="AC669" s="328"/>
      <c r="AD669" s="221"/>
      <c r="AE669" s="221"/>
      <c r="AF669" s="284"/>
      <c r="AG669" s="164"/>
      <c r="AH669" s="221"/>
      <c r="AI669" s="221"/>
      <c r="AK669" s="41"/>
      <c r="AL669" s="42"/>
      <c r="AM669" s="96"/>
      <c r="AN669" s="118"/>
      <c r="AO669" s="152"/>
    </row>
    <row r="670" spans="1:41" s="25" customFormat="1">
      <c r="A670" s="216"/>
      <c r="B670" s="217"/>
      <c r="C670" s="217"/>
      <c r="D670" s="217"/>
      <c r="E670" s="217"/>
      <c r="F670" s="218"/>
      <c r="G670" s="219"/>
      <c r="H670" s="219"/>
      <c r="I670" s="220"/>
      <c r="J670" s="220"/>
      <c r="K670" s="220"/>
      <c r="L670" s="220"/>
      <c r="M670" s="220"/>
      <c r="N670" s="220"/>
      <c r="O670" s="220"/>
      <c r="P670" s="220"/>
      <c r="Q670" s="220"/>
      <c r="R670" s="220"/>
      <c r="S670" s="220"/>
      <c r="T670" s="220"/>
      <c r="U670" s="220"/>
      <c r="V670" s="220"/>
      <c r="W670" s="220"/>
      <c r="X670" s="220"/>
      <c r="Y670" s="221"/>
      <c r="Z670" s="373"/>
      <c r="AA670" s="284"/>
      <c r="AB670" s="164"/>
      <c r="AC670" s="328"/>
      <c r="AD670" s="221"/>
      <c r="AE670" s="221"/>
      <c r="AF670" s="284"/>
      <c r="AG670" s="164"/>
      <c r="AH670" s="221"/>
      <c r="AI670" s="221"/>
      <c r="AK670" s="41"/>
      <c r="AL670" s="42"/>
      <c r="AM670" s="96"/>
      <c r="AN670" s="118"/>
      <c r="AO670" s="152"/>
    </row>
    <row r="671" spans="1:41" s="25" customFormat="1">
      <c r="A671" s="216"/>
      <c r="B671" s="217"/>
      <c r="C671" s="217"/>
      <c r="D671" s="217"/>
      <c r="E671" s="217"/>
      <c r="F671" s="218"/>
      <c r="G671" s="219"/>
      <c r="H671" s="219"/>
      <c r="I671" s="220"/>
      <c r="J671" s="220"/>
      <c r="K671" s="220"/>
      <c r="L671" s="220"/>
      <c r="M671" s="220"/>
      <c r="N671" s="220"/>
      <c r="O671" s="220"/>
      <c r="P671" s="220"/>
      <c r="Q671" s="220"/>
      <c r="R671" s="220"/>
      <c r="S671" s="220"/>
      <c r="T671" s="220"/>
      <c r="U671" s="220"/>
      <c r="V671" s="220"/>
      <c r="W671" s="220"/>
      <c r="X671" s="220"/>
      <c r="Y671" s="221"/>
      <c r="Z671" s="373"/>
      <c r="AA671" s="284"/>
      <c r="AB671" s="164"/>
      <c r="AC671" s="328"/>
      <c r="AD671" s="221"/>
      <c r="AE671" s="221"/>
      <c r="AF671" s="284"/>
      <c r="AG671" s="164"/>
      <c r="AH671" s="221"/>
      <c r="AI671" s="221"/>
      <c r="AK671" s="41"/>
      <c r="AL671" s="42"/>
      <c r="AM671" s="96"/>
      <c r="AN671" s="118"/>
      <c r="AO671" s="152"/>
    </row>
    <row r="672" spans="1:41" s="25" customFormat="1">
      <c r="A672" s="216"/>
      <c r="B672" s="217"/>
      <c r="C672" s="217"/>
      <c r="D672" s="217"/>
      <c r="E672" s="217"/>
      <c r="F672" s="218"/>
      <c r="G672" s="219"/>
      <c r="H672" s="219"/>
      <c r="I672" s="220"/>
      <c r="J672" s="220"/>
      <c r="K672" s="220"/>
      <c r="L672" s="220"/>
      <c r="M672" s="220"/>
      <c r="N672" s="220"/>
      <c r="O672" s="220"/>
      <c r="P672" s="220"/>
      <c r="Q672" s="220"/>
      <c r="R672" s="220"/>
      <c r="S672" s="220"/>
      <c r="T672" s="220"/>
      <c r="U672" s="220"/>
      <c r="V672" s="220"/>
      <c r="W672" s="220"/>
      <c r="X672" s="220"/>
      <c r="Y672" s="221"/>
      <c r="Z672" s="373"/>
      <c r="AA672" s="284"/>
      <c r="AB672" s="164"/>
      <c r="AC672" s="328"/>
      <c r="AD672" s="221"/>
      <c r="AE672" s="221"/>
      <c r="AF672" s="284"/>
      <c r="AG672" s="164"/>
      <c r="AH672" s="221"/>
      <c r="AI672" s="221"/>
      <c r="AK672" s="41"/>
      <c r="AL672" s="42"/>
      <c r="AM672" s="96"/>
      <c r="AN672" s="118"/>
      <c r="AO672" s="152"/>
    </row>
    <row r="673" spans="1:41" s="25" customFormat="1">
      <c r="A673" s="216"/>
      <c r="B673" s="217"/>
      <c r="C673" s="217"/>
      <c r="D673" s="217"/>
      <c r="E673" s="217"/>
      <c r="F673" s="218"/>
      <c r="G673" s="219"/>
      <c r="H673" s="219"/>
      <c r="I673" s="220"/>
      <c r="J673" s="220"/>
      <c r="K673" s="220"/>
      <c r="L673" s="220"/>
      <c r="M673" s="220"/>
      <c r="N673" s="220"/>
      <c r="O673" s="220"/>
      <c r="P673" s="220"/>
      <c r="Q673" s="220"/>
      <c r="R673" s="220"/>
      <c r="S673" s="220"/>
      <c r="T673" s="220"/>
      <c r="U673" s="220"/>
      <c r="V673" s="220"/>
      <c r="W673" s="220"/>
      <c r="X673" s="220"/>
      <c r="Y673" s="221"/>
      <c r="Z673" s="373"/>
      <c r="AA673" s="284"/>
      <c r="AB673" s="164"/>
      <c r="AC673" s="328"/>
      <c r="AD673" s="221"/>
      <c r="AE673" s="221"/>
      <c r="AF673" s="284"/>
      <c r="AG673" s="164"/>
      <c r="AH673" s="221"/>
      <c r="AI673" s="221"/>
      <c r="AK673" s="41"/>
      <c r="AL673" s="42"/>
      <c r="AM673" s="96"/>
      <c r="AN673" s="118"/>
      <c r="AO673" s="152"/>
    </row>
    <row r="674" spans="1:41" s="25" customFormat="1">
      <c r="A674" s="216"/>
      <c r="B674" s="217"/>
      <c r="C674" s="217"/>
      <c r="D674" s="217"/>
      <c r="E674" s="217"/>
      <c r="F674" s="218"/>
      <c r="G674" s="219"/>
      <c r="H674" s="219"/>
      <c r="I674" s="220"/>
      <c r="J674" s="220"/>
      <c r="K674" s="220"/>
      <c r="L674" s="220"/>
      <c r="M674" s="220"/>
      <c r="N674" s="220"/>
      <c r="O674" s="220"/>
      <c r="P674" s="220"/>
      <c r="Q674" s="220"/>
      <c r="R674" s="220"/>
      <c r="S674" s="220"/>
      <c r="T674" s="220"/>
      <c r="U674" s="220"/>
      <c r="V674" s="220"/>
      <c r="W674" s="220"/>
      <c r="X674" s="220"/>
      <c r="Y674" s="221"/>
      <c r="Z674" s="373"/>
      <c r="AA674" s="284"/>
      <c r="AB674" s="164"/>
      <c r="AC674" s="328"/>
      <c r="AD674" s="221"/>
      <c r="AE674" s="221"/>
      <c r="AF674" s="284"/>
      <c r="AG674" s="164"/>
      <c r="AH674" s="221"/>
      <c r="AI674" s="221"/>
      <c r="AK674" s="41"/>
      <c r="AL674" s="42"/>
      <c r="AM674" s="96"/>
      <c r="AN674" s="118"/>
      <c r="AO674" s="152"/>
    </row>
    <row r="675" spans="1:41" s="25" customFormat="1">
      <c r="A675" s="216"/>
      <c r="B675" s="217"/>
      <c r="C675" s="217"/>
      <c r="D675" s="217"/>
      <c r="E675" s="217"/>
      <c r="F675" s="218"/>
      <c r="G675" s="219"/>
      <c r="H675" s="219"/>
      <c r="I675" s="220"/>
      <c r="J675" s="220"/>
      <c r="K675" s="220"/>
      <c r="L675" s="220"/>
      <c r="M675" s="220"/>
      <c r="N675" s="220"/>
      <c r="O675" s="220"/>
      <c r="P675" s="220"/>
      <c r="Q675" s="220"/>
      <c r="R675" s="220"/>
      <c r="S675" s="220"/>
      <c r="T675" s="220"/>
      <c r="U675" s="220"/>
      <c r="V675" s="220"/>
      <c r="W675" s="220"/>
      <c r="X675" s="220"/>
      <c r="Y675" s="221"/>
      <c r="Z675" s="373"/>
      <c r="AA675" s="284"/>
      <c r="AB675" s="164"/>
      <c r="AC675" s="328"/>
      <c r="AD675" s="221"/>
      <c r="AE675" s="221"/>
      <c r="AF675" s="284"/>
      <c r="AG675" s="164"/>
      <c r="AH675" s="221"/>
      <c r="AI675" s="221"/>
      <c r="AK675" s="41"/>
      <c r="AL675" s="42"/>
      <c r="AM675" s="96"/>
      <c r="AN675" s="118"/>
      <c r="AO675" s="152"/>
    </row>
    <row r="676" spans="1:41" s="25" customFormat="1">
      <c r="A676" s="216"/>
      <c r="B676" s="217"/>
      <c r="C676" s="217"/>
      <c r="D676" s="217"/>
      <c r="E676" s="217"/>
      <c r="F676" s="218"/>
      <c r="G676" s="219"/>
      <c r="H676" s="219"/>
      <c r="I676" s="220"/>
      <c r="J676" s="220"/>
      <c r="K676" s="220"/>
      <c r="L676" s="220"/>
      <c r="M676" s="220"/>
      <c r="N676" s="220"/>
      <c r="O676" s="220"/>
      <c r="P676" s="220"/>
      <c r="Q676" s="220"/>
      <c r="R676" s="220"/>
      <c r="S676" s="220"/>
      <c r="T676" s="220"/>
      <c r="U676" s="220"/>
      <c r="V676" s="220"/>
      <c r="W676" s="220"/>
      <c r="X676" s="220"/>
      <c r="Y676" s="221"/>
      <c r="Z676" s="373"/>
      <c r="AA676" s="284"/>
      <c r="AB676" s="164"/>
      <c r="AC676" s="328"/>
      <c r="AD676" s="221"/>
      <c r="AE676" s="221"/>
      <c r="AF676" s="284"/>
      <c r="AG676" s="164"/>
      <c r="AH676" s="221"/>
      <c r="AI676" s="221"/>
      <c r="AK676" s="41"/>
      <c r="AL676" s="42"/>
      <c r="AM676" s="96"/>
      <c r="AN676" s="118"/>
      <c r="AO676" s="152"/>
    </row>
    <row r="677" spans="1:41" s="25" customFormat="1">
      <c r="A677" s="216"/>
      <c r="B677" s="217"/>
      <c r="C677" s="217"/>
      <c r="D677" s="217"/>
      <c r="E677" s="217"/>
      <c r="F677" s="218"/>
      <c r="G677" s="219"/>
      <c r="H677" s="219"/>
      <c r="I677" s="220"/>
      <c r="J677" s="220"/>
      <c r="K677" s="220"/>
      <c r="L677" s="220"/>
      <c r="M677" s="220"/>
      <c r="N677" s="220"/>
      <c r="O677" s="220"/>
      <c r="P677" s="220"/>
      <c r="Q677" s="220"/>
      <c r="R677" s="220"/>
      <c r="S677" s="220"/>
      <c r="T677" s="220"/>
      <c r="U677" s="220"/>
      <c r="V677" s="220"/>
      <c r="W677" s="220"/>
      <c r="X677" s="220"/>
      <c r="Y677" s="221"/>
      <c r="Z677" s="373"/>
      <c r="AA677" s="284"/>
      <c r="AB677" s="164"/>
      <c r="AC677" s="328"/>
      <c r="AD677" s="221"/>
      <c r="AE677" s="221"/>
      <c r="AF677" s="284"/>
      <c r="AG677" s="164"/>
      <c r="AH677" s="221"/>
      <c r="AI677" s="221"/>
      <c r="AK677" s="41"/>
      <c r="AL677" s="42"/>
      <c r="AM677" s="96"/>
      <c r="AN677" s="118"/>
      <c r="AO677" s="152"/>
    </row>
    <row r="678" spans="1:41" s="25" customFormat="1">
      <c r="A678" s="216"/>
      <c r="B678" s="217"/>
      <c r="C678" s="217"/>
      <c r="D678" s="217"/>
      <c r="E678" s="217"/>
      <c r="F678" s="218"/>
      <c r="G678" s="219"/>
      <c r="H678" s="219"/>
      <c r="I678" s="220"/>
      <c r="J678" s="220"/>
      <c r="K678" s="220"/>
      <c r="L678" s="220"/>
      <c r="M678" s="220"/>
      <c r="N678" s="220"/>
      <c r="O678" s="220"/>
      <c r="P678" s="220"/>
      <c r="Q678" s="220"/>
      <c r="R678" s="220"/>
      <c r="S678" s="220"/>
      <c r="T678" s="220"/>
      <c r="U678" s="220"/>
      <c r="V678" s="220"/>
      <c r="W678" s="220"/>
      <c r="X678" s="220"/>
      <c r="Y678" s="221"/>
      <c r="Z678" s="373"/>
      <c r="AA678" s="284"/>
      <c r="AB678" s="164"/>
      <c r="AC678" s="328"/>
      <c r="AD678" s="221"/>
      <c r="AE678" s="221"/>
      <c r="AF678" s="284"/>
      <c r="AG678" s="164"/>
      <c r="AH678" s="221"/>
      <c r="AI678" s="221"/>
      <c r="AK678" s="41"/>
      <c r="AL678" s="42"/>
      <c r="AM678" s="96"/>
      <c r="AN678" s="118"/>
      <c r="AO678" s="152"/>
    </row>
    <row r="679" spans="1:41" s="25" customFormat="1">
      <c r="A679" s="216"/>
      <c r="B679" s="217"/>
      <c r="C679" s="217"/>
      <c r="D679" s="217"/>
      <c r="E679" s="217"/>
      <c r="F679" s="218"/>
      <c r="G679" s="219"/>
      <c r="H679" s="219"/>
      <c r="I679" s="220"/>
      <c r="J679" s="220"/>
      <c r="K679" s="220"/>
      <c r="L679" s="220"/>
      <c r="M679" s="220"/>
      <c r="N679" s="220"/>
      <c r="O679" s="220"/>
      <c r="P679" s="220"/>
      <c r="Q679" s="220"/>
      <c r="R679" s="220"/>
      <c r="S679" s="220"/>
      <c r="T679" s="220"/>
      <c r="U679" s="220"/>
      <c r="V679" s="220"/>
      <c r="W679" s="220"/>
      <c r="X679" s="220"/>
      <c r="Y679" s="221"/>
      <c r="Z679" s="373"/>
      <c r="AA679" s="284"/>
      <c r="AB679" s="164"/>
      <c r="AC679" s="328"/>
      <c r="AD679" s="221"/>
      <c r="AE679" s="221"/>
      <c r="AF679" s="284"/>
      <c r="AG679" s="164"/>
      <c r="AH679" s="221"/>
      <c r="AI679" s="221"/>
      <c r="AK679" s="41"/>
      <c r="AL679" s="42"/>
      <c r="AM679" s="96"/>
      <c r="AN679" s="118"/>
      <c r="AO679" s="152"/>
    </row>
    <row r="680" spans="1:41" s="25" customFormat="1">
      <c r="A680" s="216"/>
      <c r="B680" s="217"/>
      <c r="C680" s="217"/>
      <c r="D680" s="217"/>
      <c r="E680" s="217"/>
      <c r="F680" s="218"/>
      <c r="G680" s="219"/>
      <c r="H680" s="219"/>
      <c r="I680" s="220"/>
      <c r="J680" s="220"/>
      <c r="K680" s="220"/>
      <c r="L680" s="220"/>
      <c r="M680" s="220"/>
      <c r="N680" s="220"/>
      <c r="O680" s="220"/>
      <c r="P680" s="220"/>
      <c r="Q680" s="220"/>
      <c r="R680" s="220"/>
      <c r="S680" s="220"/>
      <c r="T680" s="220"/>
      <c r="U680" s="220"/>
      <c r="V680" s="220"/>
      <c r="W680" s="220"/>
      <c r="X680" s="220"/>
      <c r="Y680" s="221"/>
      <c r="Z680" s="373"/>
      <c r="AA680" s="284"/>
      <c r="AB680" s="164"/>
      <c r="AC680" s="328"/>
      <c r="AD680" s="221"/>
      <c r="AE680" s="221"/>
      <c r="AF680" s="284"/>
      <c r="AG680" s="164"/>
      <c r="AH680" s="221"/>
      <c r="AI680" s="221"/>
      <c r="AK680" s="41"/>
      <c r="AL680" s="42"/>
      <c r="AM680" s="96"/>
      <c r="AN680" s="118"/>
      <c r="AO680" s="152"/>
    </row>
    <row r="681" spans="1:41" s="25" customFormat="1">
      <c r="A681" s="216"/>
      <c r="B681" s="217"/>
      <c r="C681" s="217"/>
      <c r="D681" s="217"/>
      <c r="E681" s="217"/>
      <c r="F681" s="218"/>
      <c r="G681" s="219"/>
      <c r="H681" s="219"/>
      <c r="I681" s="220"/>
      <c r="J681" s="220"/>
      <c r="K681" s="220"/>
      <c r="L681" s="220"/>
      <c r="M681" s="220"/>
      <c r="N681" s="220"/>
      <c r="O681" s="220"/>
      <c r="P681" s="220"/>
      <c r="Q681" s="220"/>
      <c r="R681" s="220"/>
      <c r="S681" s="220"/>
      <c r="T681" s="220"/>
      <c r="U681" s="220"/>
      <c r="V681" s="220"/>
      <c r="W681" s="220"/>
      <c r="X681" s="220"/>
      <c r="Y681" s="221"/>
      <c r="Z681" s="373"/>
      <c r="AA681" s="284"/>
      <c r="AB681" s="164"/>
      <c r="AC681" s="328"/>
      <c r="AD681" s="221"/>
      <c r="AE681" s="221"/>
      <c r="AF681" s="284"/>
      <c r="AG681" s="164"/>
      <c r="AH681" s="221"/>
      <c r="AI681" s="221"/>
      <c r="AK681" s="41"/>
      <c r="AL681" s="42"/>
      <c r="AM681" s="96"/>
      <c r="AN681" s="118"/>
      <c r="AO681" s="152"/>
    </row>
    <row r="682" spans="1:41" s="25" customFormat="1">
      <c r="A682" s="216"/>
      <c r="B682" s="217"/>
      <c r="C682" s="217"/>
      <c r="D682" s="217"/>
      <c r="E682" s="217"/>
      <c r="F682" s="218"/>
      <c r="G682" s="219"/>
      <c r="H682" s="219"/>
      <c r="I682" s="220"/>
      <c r="J682" s="220"/>
      <c r="K682" s="220"/>
      <c r="L682" s="220"/>
      <c r="M682" s="220"/>
      <c r="N682" s="220"/>
      <c r="O682" s="220"/>
      <c r="P682" s="220"/>
      <c r="Q682" s="220"/>
      <c r="R682" s="220"/>
      <c r="S682" s="220"/>
      <c r="T682" s="220"/>
      <c r="U682" s="220"/>
      <c r="V682" s="220"/>
      <c r="W682" s="220"/>
      <c r="X682" s="220"/>
      <c r="Y682" s="221"/>
      <c r="Z682" s="373"/>
      <c r="AA682" s="284"/>
      <c r="AB682" s="164"/>
      <c r="AC682" s="328"/>
      <c r="AD682" s="221"/>
      <c r="AE682" s="221"/>
      <c r="AF682" s="284"/>
      <c r="AG682" s="164"/>
      <c r="AH682" s="221"/>
      <c r="AI682" s="221"/>
      <c r="AK682" s="41"/>
      <c r="AL682" s="42"/>
      <c r="AM682" s="96"/>
      <c r="AN682" s="118"/>
      <c r="AO682" s="152"/>
    </row>
    <row r="683" spans="1:41" s="25" customFormat="1">
      <c r="A683" s="216"/>
      <c r="B683" s="217"/>
      <c r="C683" s="217"/>
      <c r="D683" s="217"/>
      <c r="E683" s="217"/>
      <c r="F683" s="218"/>
      <c r="G683" s="219"/>
      <c r="H683" s="219"/>
      <c r="I683" s="220"/>
      <c r="J683" s="220"/>
      <c r="K683" s="220"/>
      <c r="L683" s="220"/>
      <c r="M683" s="220"/>
      <c r="N683" s="220"/>
      <c r="O683" s="220"/>
      <c r="P683" s="220"/>
      <c r="Q683" s="220"/>
      <c r="R683" s="220"/>
      <c r="S683" s="220"/>
      <c r="T683" s="220"/>
      <c r="U683" s="220"/>
      <c r="V683" s="220"/>
      <c r="W683" s="220"/>
      <c r="X683" s="220"/>
      <c r="Y683" s="221"/>
      <c r="Z683" s="373"/>
      <c r="AA683" s="284"/>
      <c r="AB683" s="164"/>
      <c r="AC683" s="328"/>
      <c r="AD683" s="221"/>
      <c r="AE683" s="221"/>
      <c r="AF683" s="284"/>
      <c r="AG683" s="164"/>
      <c r="AH683" s="221"/>
      <c r="AI683" s="221"/>
      <c r="AK683" s="41"/>
      <c r="AL683" s="42"/>
      <c r="AM683" s="96"/>
      <c r="AN683" s="118"/>
      <c r="AO683" s="152"/>
    </row>
    <row r="684" spans="1:41" s="25" customFormat="1">
      <c r="A684" s="216"/>
      <c r="B684" s="217"/>
      <c r="C684" s="217"/>
      <c r="D684" s="217"/>
      <c r="E684" s="217"/>
      <c r="F684" s="218"/>
      <c r="G684" s="219"/>
      <c r="H684" s="219"/>
      <c r="I684" s="220"/>
      <c r="J684" s="220"/>
      <c r="K684" s="220"/>
      <c r="L684" s="220"/>
      <c r="M684" s="220"/>
      <c r="N684" s="220"/>
      <c r="O684" s="220"/>
      <c r="P684" s="220"/>
      <c r="Q684" s="220"/>
      <c r="R684" s="220"/>
      <c r="S684" s="220"/>
      <c r="T684" s="220"/>
      <c r="U684" s="220"/>
      <c r="V684" s="220"/>
      <c r="W684" s="220"/>
      <c r="X684" s="220"/>
      <c r="Y684" s="221"/>
      <c r="Z684" s="373"/>
      <c r="AA684" s="284"/>
      <c r="AB684" s="164"/>
      <c r="AC684" s="328"/>
      <c r="AD684" s="221"/>
      <c r="AE684" s="221"/>
      <c r="AF684" s="284"/>
      <c r="AG684" s="164"/>
      <c r="AH684" s="221"/>
      <c r="AI684" s="221"/>
      <c r="AK684" s="41"/>
      <c r="AL684" s="42"/>
      <c r="AM684" s="96"/>
      <c r="AN684" s="118"/>
      <c r="AO684" s="152"/>
    </row>
    <row r="685" spans="1:41" s="25" customFormat="1">
      <c r="A685" s="216"/>
      <c r="B685" s="217"/>
      <c r="C685" s="217"/>
      <c r="D685" s="217"/>
      <c r="E685" s="217"/>
      <c r="F685" s="218"/>
      <c r="G685" s="219"/>
      <c r="H685" s="219"/>
      <c r="I685" s="220"/>
      <c r="J685" s="220"/>
      <c r="K685" s="220"/>
      <c r="L685" s="220"/>
      <c r="M685" s="220"/>
      <c r="N685" s="220"/>
      <c r="O685" s="220"/>
      <c r="P685" s="220"/>
      <c r="Q685" s="220"/>
      <c r="R685" s="220"/>
      <c r="S685" s="220"/>
      <c r="T685" s="220"/>
      <c r="U685" s="220"/>
      <c r="V685" s="220"/>
      <c r="W685" s="220"/>
      <c r="X685" s="220"/>
      <c r="Y685" s="221"/>
      <c r="Z685" s="373"/>
      <c r="AA685" s="284"/>
      <c r="AB685" s="164"/>
      <c r="AC685" s="328"/>
      <c r="AD685" s="221"/>
      <c r="AE685" s="221"/>
      <c r="AF685" s="284"/>
      <c r="AG685" s="164"/>
      <c r="AH685" s="221"/>
      <c r="AI685" s="221"/>
      <c r="AK685" s="41"/>
      <c r="AL685" s="42"/>
      <c r="AM685" s="96"/>
      <c r="AN685" s="118"/>
      <c r="AO685" s="152"/>
    </row>
    <row r="686" spans="1:41" s="25" customFormat="1">
      <c r="A686" s="216"/>
      <c r="B686" s="217"/>
      <c r="C686" s="217"/>
      <c r="D686" s="217"/>
      <c r="E686" s="217"/>
      <c r="F686" s="218"/>
      <c r="G686" s="219"/>
      <c r="H686" s="219"/>
      <c r="I686" s="220"/>
      <c r="J686" s="220"/>
      <c r="K686" s="220"/>
      <c r="L686" s="220"/>
      <c r="M686" s="220"/>
      <c r="N686" s="220"/>
      <c r="O686" s="220"/>
      <c r="P686" s="220"/>
      <c r="Q686" s="220"/>
      <c r="R686" s="220"/>
      <c r="S686" s="220"/>
      <c r="T686" s="220"/>
      <c r="U686" s="220"/>
      <c r="V686" s="220"/>
      <c r="W686" s="220"/>
      <c r="X686" s="220"/>
      <c r="Y686" s="221"/>
      <c r="Z686" s="373"/>
      <c r="AA686" s="284"/>
      <c r="AB686" s="164"/>
      <c r="AC686" s="328"/>
      <c r="AD686" s="221"/>
      <c r="AE686" s="221"/>
      <c r="AF686" s="284"/>
      <c r="AG686" s="164"/>
      <c r="AH686" s="221"/>
      <c r="AI686" s="221"/>
      <c r="AK686" s="41"/>
      <c r="AL686" s="42"/>
      <c r="AM686" s="96"/>
      <c r="AN686" s="118"/>
      <c r="AO686" s="152"/>
    </row>
    <row r="687" spans="1:41" s="25" customFormat="1">
      <c r="A687" s="216"/>
      <c r="B687" s="217"/>
      <c r="C687" s="217"/>
      <c r="D687" s="217"/>
      <c r="E687" s="217"/>
      <c r="F687" s="218"/>
      <c r="G687" s="219"/>
      <c r="H687" s="219"/>
      <c r="I687" s="220"/>
      <c r="J687" s="220"/>
      <c r="K687" s="220"/>
      <c r="L687" s="220"/>
      <c r="M687" s="220"/>
      <c r="N687" s="220"/>
      <c r="O687" s="220"/>
      <c r="P687" s="220"/>
      <c r="Q687" s="220"/>
      <c r="R687" s="220"/>
      <c r="S687" s="220"/>
      <c r="T687" s="220"/>
      <c r="U687" s="220"/>
      <c r="V687" s="220"/>
      <c r="W687" s="220"/>
      <c r="X687" s="220"/>
      <c r="Y687" s="221"/>
      <c r="Z687" s="373"/>
      <c r="AA687" s="284">
        <f>H687+I687+J687+K687+L687+M687+N687+O687+P687</f>
        <v>0</v>
      </c>
      <c r="AB687" s="164" t="b">
        <f>AA687=G687</f>
        <v>1</v>
      </c>
      <c r="AC687" s="328">
        <f t="shared" ref="AC687:AC694" si="284">G687-AA687</f>
        <v>0</v>
      </c>
      <c r="AD687" s="221"/>
      <c r="AE687" s="221"/>
      <c r="AF687" s="284">
        <f t="shared" ref="AF687:AF718" si="285">H687+I687+J687+K687+L687+M687+N687+O687+P687</f>
        <v>0</v>
      </c>
      <c r="AG687" s="164" t="b">
        <f t="shared" ref="AG687:AG718" si="286">AF687=G687</f>
        <v>1</v>
      </c>
      <c r="AH687" s="221"/>
      <c r="AI687" s="221"/>
      <c r="AK687" s="41"/>
      <c r="AL687" s="42"/>
      <c r="AM687" s="96" t="e">
        <f>#REF!+#REF!+#REF!+#REF!+#REF!+#REF!</f>
        <v>#REF!</v>
      </c>
      <c r="AN687" s="118">
        <f>H687+I687+J687+K687+L687+M687</f>
        <v>0</v>
      </c>
      <c r="AO687" s="152" t="b">
        <f t="shared" ref="AO687:AO694" si="287">G687=AN687</f>
        <v>1</v>
      </c>
    </row>
    <row r="688" spans="1:41" s="25" customFormat="1">
      <c r="A688" s="216"/>
      <c r="B688" s="217"/>
      <c r="C688" s="217"/>
      <c r="D688" s="217"/>
      <c r="E688" s="217"/>
      <c r="F688" s="218"/>
      <c r="G688" s="219"/>
      <c r="H688" s="219"/>
      <c r="I688" s="220"/>
      <c r="J688" s="220"/>
      <c r="K688" s="220"/>
      <c r="L688" s="220"/>
      <c r="M688" s="220"/>
      <c r="N688" s="220"/>
      <c r="O688" s="220"/>
      <c r="P688" s="220"/>
      <c r="Q688" s="220"/>
      <c r="R688" s="220"/>
      <c r="S688" s="220"/>
      <c r="T688" s="220"/>
      <c r="U688" s="220"/>
      <c r="V688" s="220"/>
      <c r="W688" s="220"/>
      <c r="X688" s="220"/>
      <c r="Y688" s="221"/>
      <c r="Z688" s="373"/>
      <c r="AA688" s="284">
        <f>H688+I688+J688+K688+L688+M688+N688+O688+P688</f>
        <v>0</v>
      </c>
      <c r="AB688" s="164" t="b">
        <f>AA688=G688</f>
        <v>1</v>
      </c>
      <c r="AC688" s="328">
        <f t="shared" si="284"/>
        <v>0</v>
      </c>
      <c r="AD688" s="221"/>
      <c r="AE688" s="221"/>
      <c r="AF688" s="284">
        <f t="shared" si="285"/>
        <v>0</v>
      </c>
      <c r="AG688" s="164" t="b">
        <f t="shared" si="286"/>
        <v>1</v>
      </c>
      <c r="AH688" s="221"/>
      <c r="AI688" s="221"/>
      <c r="AK688" s="41"/>
      <c r="AL688" s="42"/>
      <c r="AM688" s="96" t="e">
        <f>#REF!+#REF!+#REF!+#REF!+#REF!+#REF!</f>
        <v>#REF!</v>
      </c>
      <c r="AN688" s="118">
        <f>H688+I688+J688+K688+L688+M688</f>
        <v>0</v>
      </c>
      <c r="AO688" s="152" t="b">
        <f t="shared" si="287"/>
        <v>1</v>
      </c>
    </row>
    <row r="689" spans="1:41" s="25" customFormat="1">
      <c r="A689" s="216"/>
      <c r="B689" s="217"/>
      <c r="C689" s="217"/>
      <c r="D689" s="217"/>
      <c r="E689" s="217"/>
      <c r="F689" s="218"/>
      <c r="G689" s="219"/>
      <c r="H689" s="219"/>
      <c r="I689" s="220"/>
      <c r="J689" s="220"/>
      <c r="K689" s="220"/>
      <c r="L689" s="220"/>
      <c r="M689" s="220"/>
      <c r="N689" s="220"/>
      <c r="O689" s="220"/>
      <c r="P689" s="220"/>
      <c r="Q689" s="220"/>
      <c r="R689" s="220"/>
      <c r="S689" s="220"/>
      <c r="T689" s="220"/>
      <c r="U689" s="220"/>
      <c r="V689" s="220"/>
      <c r="W689" s="220"/>
      <c r="X689" s="220"/>
      <c r="Y689" s="221"/>
      <c r="Z689" s="373"/>
      <c r="AA689" s="284">
        <f>H689+I689+J689+K689+L689+M689+N689+O689+P689</f>
        <v>0</v>
      </c>
      <c r="AB689" s="164" t="b">
        <f>AA689=G689</f>
        <v>1</v>
      </c>
      <c r="AC689" s="328">
        <f t="shared" si="284"/>
        <v>0</v>
      </c>
      <c r="AD689" s="221"/>
      <c r="AE689" s="221"/>
      <c r="AF689" s="284">
        <f t="shared" si="285"/>
        <v>0</v>
      </c>
      <c r="AG689" s="164" t="b">
        <f t="shared" si="286"/>
        <v>1</v>
      </c>
      <c r="AH689" s="221"/>
      <c r="AI689" s="221"/>
      <c r="AK689" s="41"/>
      <c r="AL689" s="42"/>
      <c r="AM689" s="96" t="e">
        <f>#REF!+#REF!+#REF!+#REF!+#REF!+#REF!</f>
        <v>#REF!</v>
      </c>
      <c r="AN689" s="118">
        <f>H689+I689+J689+K689+L689+M689</f>
        <v>0</v>
      </c>
      <c r="AO689" s="152" t="b">
        <f t="shared" si="287"/>
        <v>1</v>
      </c>
    </row>
    <row r="690" spans="1:41" s="25" customFormat="1">
      <c r="A690" s="222"/>
      <c r="B690" s="223"/>
      <c r="C690" s="223"/>
      <c r="D690" s="223"/>
      <c r="E690" s="223"/>
      <c r="F690" s="224"/>
      <c r="G690" s="225"/>
      <c r="H690" s="225"/>
      <c r="I690" s="226"/>
      <c r="J690" s="226"/>
      <c r="K690" s="226"/>
      <c r="L690" s="226"/>
      <c r="M690" s="226"/>
      <c r="N690" s="226"/>
      <c r="O690" s="226"/>
      <c r="P690" s="226"/>
      <c r="Q690" s="226"/>
      <c r="R690" s="226"/>
      <c r="S690" s="226"/>
      <c r="T690" s="226"/>
      <c r="U690" s="226"/>
      <c r="V690" s="226"/>
      <c r="W690" s="226"/>
      <c r="X690" s="226"/>
      <c r="Y690" s="227"/>
      <c r="Z690" s="373"/>
      <c r="AA690" s="284">
        <f>H690+I690+J690+K690+L690+M690+N690+O690+P690</f>
        <v>0</v>
      </c>
      <c r="AB690" s="164" t="b">
        <f>AA690=G690</f>
        <v>1</v>
      </c>
      <c r="AC690" s="328">
        <f t="shared" si="284"/>
        <v>0</v>
      </c>
      <c r="AD690" s="221"/>
      <c r="AE690" s="221"/>
      <c r="AF690" s="284">
        <f t="shared" si="285"/>
        <v>0</v>
      </c>
      <c r="AG690" s="164" t="b">
        <f t="shared" si="286"/>
        <v>1</v>
      </c>
      <c r="AH690" s="221"/>
      <c r="AI690" s="221"/>
      <c r="AK690" s="41"/>
      <c r="AL690" s="42"/>
      <c r="AM690" s="96" t="e">
        <f>#REF!+#REF!+#REF!+#REF!+#REF!+#REF!</f>
        <v>#REF!</v>
      </c>
      <c r="AN690" s="118">
        <f>H690+I690+J690+K690+L690+M690</f>
        <v>0</v>
      </c>
      <c r="AO690" s="152" t="b">
        <f t="shared" si="287"/>
        <v>1</v>
      </c>
    </row>
    <row r="691" spans="1:41" s="3" customFormat="1">
      <c r="A691" s="632" t="s">
        <v>0</v>
      </c>
      <c r="B691" s="632" t="s">
        <v>1</v>
      </c>
      <c r="C691" s="632"/>
      <c r="D691" s="632"/>
      <c r="E691" s="632"/>
      <c r="F691" s="632" t="s">
        <v>3</v>
      </c>
      <c r="G691" s="632" t="s">
        <v>4</v>
      </c>
      <c r="H691" s="637" t="s">
        <v>387</v>
      </c>
      <c r="I691" s="638"/>
      <c r="J691" s="638"/>
      <c r="K691" s="638"/>
      <c r="L691" s="638"/>
      <c r="M691" s="638"/>
      <c r="N691" s="638"/>
      <c r="O691" s="638"/>
      <c r="P691" s="638"/>
      <c r="Q691" s="609"/>
      <c r="R691" s="609"/>
      <c r="S691" s="609"/>
      <c r="T691" s="609"/>
      <c r="U691" s="609"/>
      <c r="V691" s="609"/>
      <c r="W691" s="609"/>
      <c r="X691" s="609"/>
      <c r="Y691" s="632" t="s">
        <v>11</v>
      </c>
      <c r="Z691" s="375"/>
      <c r="AA691" s="284"/>
      <c r="AB691" s="164"/>
      <c r="AC691" s="328" t="e">
        <f t="shared" si="284"/>
        <v>#VALUE!</v>
      </c>
      <c r="AD691" s="311"/>
      <c r="AE691" s="311"/>
      <c r="AF691" s="284" t="e">
        <f t="shared" si="285"/>
        <v>#VALUE!</v>
      </c>
      <c r="AG691" s="164" t="e">
        <f t="shared" si="286"/>
        <v>#VALUE!</v>
      </c>
      <c r="AH691" s="311"/>
      <c r="AI691" s="311"/>
      <c r="AJ691" s="152"/>
      <c r="AM691" s="96" t="e">
        <f>#REF!+#REF!+#REF!+#REF!+#REF!+#REF!</f>
        <v>#REF!</v>
      </c>
      <c r="AN691" s="118" t="e">
        <f>H691+I691+J691+K691+L691+M691</f>
        <v>#VALUE!</v>
      </c>
      <c r="AO691" s="152" t="e">
        <f t="shared" si="287"/>
        <v>#VALUE!</v>
      </c>
    </row>
    <row r="692" spans="1:41" s="3" customFormat="1">
      <c r="A692" s="633"/>
      <c r="B692" s="633"/>
      <c r="C692" s="633"/>
      <c r="D692" s="633"/>
      <c r="E692" s="633"/>
      <c r="F692" s="633"/>
      <c r="G692" s="633"/>
      <c r="H692" s="563" t="s">
        <v>5</v>
      </c>
      <c r="I692" s="563" t="s">
        <v>240</v>
      </c>
      <c r="J692" s="563" t="s">
        <v>6</v>
      </c>
      <c r="K692" s="563" t="s">
        <v>273</v>
      </c>
      <c r="L692" s="563" t="s">
        <v>9</v>
      </c>
      <c r="M692" s="564" t="s">
        <v>374</v>
      </c>
      <c r="N692" s="563" t="s">
        <v>272</v>
      </c>
      <c r="O692" s="564" t="s">
        <v>375</v>
      </c>
      <c r="P692" s="564" t="s">
        <v>376</v>
      </c>
      <c r="Q692" s="563"/>
      <c r="R692" s="563"/>
      <c r="S692" s="563"/>
      <c r="T692" s="563"/>
      <c r="U692" s="563"/>
      <c r="V692" s="563"/>
      <c r="W692" s="563"/>
      <c r="X692" s="563"/>
      <c r="Y692" s="633"/>
      <c r="Z692" s="375"/>
      <c r="AA692" s="284"/>
      <c r="AB692" s="164"/>
      <c r="AC692" s="328">
        <f t="shared" si="284"/>
        <v>0</v>
      </c>
      <c r="AD692" s="311"/>
      <c r="AE692" s="311"/>
      <c r="AF692" s="284" t="e">
        <f t="shared" si="285"/>
        <v>#VALUE!</v>
      </c>
      <c r="AG692" s="164" t="e">
        <f t="shared" si="286"/>
        <v>#VALUE!</v>
      </c>
      <c r="AH692" s="311"/>
      <c r="AI692" s="311"/>
      <c r="AJ692" s="152"/>
      <c r="AM692" s="96" t="e">
        <f>#REF!+#REF!+#REF!+#REF!+#REF!+M692</f>
        <v>#REF!</v>
      </c>
      <c r="AN692" s="118" t="e">
        <f>H692+I692+J692+K692+L692+#REF!</f>
        <v>#VALUE!</v>
      </c>
      <c r="AO692" s="152" t="e">
        <f t="shared" si="287"/>
        <v>#VALUE!</v>
      </c>
    </row>
    <row r="693" spans="1:41">
      <c r="A693" s="142"/>
      <c r="B693" s="143"/>
      <c r="C693" s="144"/>
      <c r="D693" s="144"/>
      <c r="E693" s="145"/>
      <c r="F693" s="146"/>
      <c r="G693" s="146"/>
      <c r="H693" s="562" t="s">
        <v>237</v>
      </c>
      <c r="I693" s="562" t="s">
        <v>237</v>
      </c>
      <c r="J693" s="562" t="s">
        <v>237</v>
      </c>
      <c r="K693" s="562" t="s">
        <v>237</v>
      </c>
      <c r="L693" s="562" t="s">
        <v>237</v>
      </c>
      <c r="M693" s="562" t="s">
        <v>237</v>
      </c>
      <c r="N693" s="562" t="s">
        <v>237</v>
      </c>
      <c r="O693" s="562" t="s">
        <v>237</v>
      </c>
      <c r="P693" s="562" t="s">
        <v>237</v>
      </c>
      <c r="Q693" s="562"/>
      <c r="R693" s="562"/>
      <c r="S693" s="562"/>
      <c r="T693" s="562"/>
      <c r="U693" s="562"/>
      <c r="V693" s="562"/>
      <c r="W693" s="562"/>
      <c r="X693" s="562"/>
      <c r="Y693" s="146"/>
      <c r="Z693" s="376"/>
      <c r="AA693" s="284"/>
      <c r="AB693" s="164"/>
      <c r="AC693" s="328">
        <f t="shared" si="284"/>
        <v>0</v>
      </c>
      <c r="AD693" s="278"/>
      <c r="AE693" s="278"/>
      <c r="AF693" s="284" t="e">
        <f t="shared" si="285"/>
        <v>#VALUE!</v>
      </c>
      <c r="AG693" s="164" t="e">
        <f t="shared" si="286"/>
        <v>#VALUE!</v>
      </c>
      <c r="AH693" s="278"/>
      <c r="AI693" s="278"/>
      <c r="AM693" s="96" t="e">
        <f>#REF!+#REF!+#REF!+#REF!+#REF!+#REF!</f>
        <v>#REF!</v>
      </c>
      <c r="AN693" s="118" t="e">
        <f>H693+I693+J693+K693+L693+M693</f>
        <v>#VALUE!</v>
      </c>
      <c r="AO693" s="152" t="e">
        <f t="shared" si="287"/>
        <v>#VALUE!</v>
      </c>
    </row>
    <row r="694" spans="1:41">
      <c r="A694" s="147"/>
      <c r="B694" s="148"/>
      <c r="C694" s="149"/>
      <c r="D694" s="149"/>
      <c r="E694" s="150"/>
      <c r="F694" s="151"/>
      <c r="G694" s="151"/>
      <c r="H694" s="151"/>
      <c r="I694" s="151"/>
      <c r="J694" s="151"/>
      <c r="K694" s="151"/>
      <c r="L694" s="151"/>
      <c r="M694" s="151"/>
      <c r="N694" s="151"/>
      <c r="O694" s="151"/>
      <c r="P694" s="151"/>
      <c r="Q694" s="151"/>
      <c r="R694" s="151"/>
      <c r="S694" s="151"/>
      <c r="T694" s="151"/>
      <c r="U694" s="151"/>
      <c r="V694" s="151"/>
      <c r="W694" s="151"/>
      <c r="X694" s="151"/>
      <c r="Y694" s="151"/>
      <c r="Z694" s="376"/>
      <c r="AA694" s="284">
        <f>H694+I694+J694+K694+L694+M694+N694+O694+P694</f>
        <v>0</v>
      </c>
      <c r="AB694" s="164" t="b">
        <f>AA694=G694</f>
        <v>1</v>
      </c>
      <c r="AC694" s="328">
        <f t="shared" si="284"/>
        <v>0</v>
      </c>
      <c r="AD694" s="278"/>
      <c r="AE694" s="278"/>
      <c r="AF694" s="284">
        <f t="shared" si="285"/>
        <v>0</v>
      </c>
      <c r="AG694" s="164" t="b">
        <f t="shared" si="286"/>
        <v>1</v>
      </c>
      <c r="AH694" s="278"/>
      <c r="AI694" s="278"/>
      <c r="AL694" s="42" t="b">
        <f>G694=AK694</f>
        <v>1</v>
      </c>
      <c r="AM694" s="96" t="e">
        <f>#REF!+#REF!+#REF!+#REF!+#REF!+#REF!</f>
        <v>#REF!</v>
      </c>
      <c r="AN694" s="118">
        <f>H694+I694+J694+K694+L694+M694</f>
        <v>0</v>
      </c>
      <c r="AO694" s="152" t="b">
        <f t="shared" si="287"/>
        <v>1</v>
      </c>
    </row>
    <row r="695" spans="1:41" s="80" customFormat="1">
      <c r="A695" s="26">
        <v>13</v>
      </c>
      <c r="B695" s="653" t="s">
        <v>372</v>
      </c>
      <c r="C695" s="654"/>
      <c r="D695" s="654"/>
      <c r="E695" s="655"/>
      <c r="F695" s="56">
        <v>22</v>
      </c>
      <c r="G695" s="536">
        <f t="shared" ref="G695:P695" si="288">G696+G722+G749</f>
        <v>12646998600.450001</v>
      </c>
      <c r="H695" s="17">
        <f t="shared" si="288"/>
        <v>915949100</v>
      </c>
      <c r="I695" s="17">
        <f t="shared" si="288"/>
        <v>467439883</v>
      </c>
      <c r="J695" s="17">
        <f t="shared" si="288"/>
        <v>100506500.22</v>
      </c>
      <c r="K695" s="17">
        <f t="shared" si="288"/>
        <v>7500000000</v>
      </c>
      <c r="L695" s="17">
        <f t="shared" si="288"/>
        <v>0</v>
      </c>
      <c r="M695" s="17">
        <f t="shared" si="288"/>
        <v>0</v>
      </c>
      <c r="N695" s="17">
        <f t="shared" si="288"/>
        <v>3475917317.23</v>
      </c>
      <c r="O695" s="17">
        <f t="shared" si="288"/>
        <v>0</v>
      </c>
      <c r="P695" s="17">
        <f t="shared" si="288"/>
        <v>187185800</v>
      </c>
      <c r="Q695" s="17"/>
      <c r="R695" s="17"/>
      <c r="S695" s="17"/>
      <c r="T695" s="17"/>
      <c r="U695" s="17"/>
      <c r="V695" s="17"/>
      <c r="W695" s="17"/>
      <c r="X695" s="17"/>
      <c r="Y695" s="17"/>
      <c r="Z695" s="372"/>
      <c r="AA695" s="284"/>
      <c r="AB695" s="164"/>
      <c r="AC695" s="328"/>
      <c r="AD695" s="164"/>
      <c r="AE695" s="164"/>
      <c r="AF695" s="284">
        <f t="shared" si="285"/>
        <v>12646998600.449999</v>
      </c>
      <c r="AG695" s="164" t="b">
        <f t="shared" si="286"/>
        <v>1</v>
      </c>
      <c r="AH695" s="164"/>
      <c r="AI695" s="164"/>
      <c r="AK695" s="335"/>
      <c r="AL695" s="72"/>
      <c r="AM695" s="335"/>
      <c r="AN695" s="336"/>
      <c r="AO695" s="152"/>
    </row>
    <row r="696" spans="1:41" s="110" customFormat="1">
      <c r="A696" s="119"/>
      <c r="B696" s="127" t="s">
        <v>22</v>
      </c>
      <c r="C696" s="630" t="s">
        <v>351</v>
      </c>
      <c r="D696" s="651"/>
      <c r="E696" s="652"/>
      <c r="F696" s="134">
        <v>22001</v>
      </c>
      <c r="G696" s="290">
        <f>G697+G700+G712</f>
        <v>8427122100.4499998</v>
      </c>
      <c r="H696" s="290">
        <f t="shared" ref="H696:P696" si="289">H697+H700+H712</f>
        <v>50164000</v>
      </c>
      <c r="I696" s="290">
        <f t="shared" si="289"/>
        <v>133225000</v>
      </c>
      <c r="J696" s="290">
        <f t="shared" si="289"/>
        <v>8182000.2199999997</v>
      </c>
      <c r="K696" s="116">
        <f t="shared" si="289"/>
        <v>7500000000</v>
      </c>
      <c r="L696" s="290">
        <f t="shared" si="289"/>
        <v>0</v>
      </c>
      <c r="M696" s="290">
        <f t="shared" si="289"/>
        <v>0</v>
      </c>
      <c r="N696" s="290">
        <f t="shared" si="289"/>
        <v>576918917.23000002</v>
      </c>
      <c r="O696" s="290">
        <f t="shared" si="289"/>
        <v>0</v>
      </c>
      <c r="P696" s="290">
        <f t="shared" si="289"/>
        <v>158632183</v>
      </c>
      <c r="Q696" s="290"/>
      <c r="R696" s="290"/>
      <c r="S696" s="290"/>
      <c r="T696" s="290"/>
      <c r="U696" s="290"/>
      <c r="V696" s="290"/>
      <c r="W696" s="290"/>
      <c r="X696" s="290"/>
      <c r="Y696" s="94"/>
      <c r="Z696" s="373"/>
      <c r="AA696" s="284">
        <f t="shared" ref="AA696:AA705" si="290">H696+I696+J696+K696+L696+M696+N696+O696+P696</f>
        <v>8427122100.4500008</v>
      </c>
      <c r="AB696" s="164" t="b">
        <f t="shared" ref="AB696:AB705" si="291">AA696=G696</f>
        <v>1</v>
      </c>
      <c r="AC696" s="328">
        <f t="shared" ref="AC696:AC705" si="292">G696-AA696</f>
        <v>0</v>
      </c>
      <c r="AD696" s="221"/>
      <c r="AE696" s="221"/>
      <c r="AF696" s="284">
        <f t="shared" si="285"/>
        <v>8427122100.4500008</v>
      </c>
      <c r="AG696" s="164" t="b">
        <f t="shared" si="286"/>
        <v>1</v>
      </c>
      <c r="AH696" s="221"/>
      <c r="AI696" s="221"/>
      <c r="AJ696" s="25"/>
      <c r="AK696" s="111">
        <f t="shared" ref="AK696:AK705" si="293">SUM(I696:M696)</f>
        <v>7641407000.2200003</v>
      </c>
      <c r="AL696" s="112" t="b">
        <f t="shared" ref="AL696:AL705" si="294">G696=AK696</f>
        <v>0</v>
      </c>
      <c r="AM696" s="96" t="e">
        <f>#REF!+#REF!+#REF!+#REF!+#REF!+#REF!</f>
        <v>#REF!</v>
      </c>
      <c r="AN696" s="118">
        <f t="shared" ref="AN696:AN705" si="295">H696+I696+J696+K696+L696+M696</f>
        <v>7691571000.2200003</v>
      </c>
      <c r="AO696" s="152" t="b">
        <f t="shared" ref="AO696:AO705" si="296">G696=AN696</f>
        <v>0</v>
      </c>
    </row>
    <row r="697" spans="1:41" s="25" customFormat="1">
      <c r="A697" s="29"/>
      <c r="B697" s="353"/>
      <c r="C697" s="21"/>
      <c r="D697" s="645" t="s">
        <v>14</v>
      </c>
      <c r="E697" s="646"/>
      <c r="F697" s="51" t="s">
        <v>131</v>
      </c>
      <c r="G697" s="52">
        <f>SUM(G698:G699)</f>
        <v>9490000</v>
      </c>
      <c r="H697" s="52">
        <f t="shared" ref="H697:P697" si="297">SUM(H698:H699)</f>
        <v>0</v>
      </c>
      <c r="I697" s="52">
        <f t="shared" si="297"/>
        <v>6990000</v>
      </c>
      <c r="J697" s="52">
        <f t="shared" si="297"/>
        <v>2500000</v>
      </c>
      <c r="K697" s="52">
        <f t="shared" si="297"/>
        <v>0</v>
      </c>
      <c r="L697" s="52">
        <f t="shared" si="297"/>
        <v>0</v>
      </c>
      <c r="M697" s="52">
        <f t="shared" si="297"/>
        <v>0</v>
      </c>
      <c r="N697" s="52">
        <f t="shared" si="297"/>
        <v>0</v>
      </c>
      <c r="O697" s="52">
        <f t="shared" si="297"/>
        <v>0</v>
      </c>
      <c r="P697" s="52">
        <f t="shared" si="297"/>
        <v>0</v>
      </c>
      <c r="Q697" s="52"/>
      <c r="R697" s="52"/>
      <c r="S697" s="52"/>
      <c r="T697" s="52"/>
      <c r="U697" s="52"/>
      <c r="V697" s="52"/>
      <c r="W697" s="52"/>
      <c r="X697" s="52"/>
      <c r="Y697" s="23"/>
      <c r="Z697" s="373"/>
      <c r="AA697" s="284">
        <f t="shared" si="290"/>
        <v>9490000</v>
      </c>
      <c r="AB697" s="164" t="b">
        <f t="shared" si="291"/>
        <v>1</v>
      </c>
      <c r="AC697" s="328">
        <f t="shared" si="292"/>
        <v>0</v>
      </c>
      <c r="AD697" s="221"/>
      <c r="AE697" s="221"/>
      <c r="AF697" s="284">
        <f t="shared" si="285"/>
        <v>9490000</v>
      </c>
      <c r="AG697" s="164" t="b">
        <f t="shared" si="286"/>
        <v>1</v>
      </c>
      <c r="AH697" s="221"/>
      <c r="AI697" s="221"/>
      <c r="AK697" s="335">
        <f t="shared" si="293"/>
        <v>9490000</v>
      </c>
      <c r="AL697" s="72" t="b">
        <f t="shared" si="294"/>
        <v>1</v>
      </c>
      <c r="AM697" s="335" t="e">
        <f>#REF!+#REF!+#REF!+#REF!+#REF!+#REF!</f>
        <v>#REF!</v>
      </c>
      <c r="AN697" s="336">
        <f t="shared" si="295"/>
        <v>9490000</v>
      </c>
      <c r="AO697" s="152" t="b">
        <f t="shared" si="296"/>
        <v>1</v>
      </c>
    </row>
    <row r="698" spans="1:41" s="72" customFormat="1">
      <c r="A698" s="65"/>
      <c r="B698" s="390"/>
      <c r="C698" s="573"/>
      <c r="D698" s="363"/>
      <c r="E698" s="384" t="s">
        <v>164</v>
      </c>
      <c r="F698" s="68" t="s">
        <v>165</v>
      </c>
      <c r="G698" s="69">
        <v>5500000</v>
      </c>
      <c r="H698" s="52"/>
      <c r="I698" s="70">
        <v>3000000</v>
      </c>
      <c r="J698" s="70">
        <v>2500000</v>
      </c>
      <c r="K698" s="70"/>
      <c r="L698" s="70"/>
      <c r="M698" s="70"/>
      <c r="N698" s="70"/>
      <c r="O698" s="70"/>
      <c r="P698" s="70"/>
      <c r="Q698" s="70"/>
      <c r="R698" s="70"/>
      <c r="S698" s="70"/>
      <c r="T698" s="70"/>
      <c r="U698" s="70"/>
      <c r="V698" s="70"/>
      <c r="W698" s="70"/>
      <c r="X698" s="70"/>
      <c r="Y698" s="71"/>
      <c r="Z698" s="374"/>
      <c r="AA698" s="284">
        <f t="shared" si="290"/>
        <v>5500000</v>
      </c>
      <c r="AB698" s="164" t="b">
        <f t="shared" si="291"/>
        <v>1</v>
      </c>
      <c r="AC698" s="328">
        <f t="shared" si="292"/>
        <v>0</v>
      </c>
      <c r="AD698" s="232"/>
      <c r="AE698" s="232"/>
      <c r="AF698" s="284">
        <f t="shared" si="285"/>
        <v>5500000</v>
      </c>
      <c r="AG698" s="164" t="b">
        <f t="shared" si="286"/>
        <v>1</v>
      </c>
      <c r="AH698" s="232"/>
      <c r="AI698" s="232"/>
      <c r="AK698" s="335">
        <f t="shared" si="293"/>
        <v>5500000</v>
      </c>
      <c r="AL698" s="72" t="b">
        <f t="shared" si="294"/>
        <v>1</v>
      </c>
      <c r="AM698" s="335" t="e">
        <f>#REF!+#REF!+#REF!+#REF!+#REF!+#REF!</f>
        <v>#REF!</v>
      </c>
      <c r="AN698" s="336">
        <f t="shared" si="295"/>
        <v>5500000</v>
      </c>
      <c r="AO698" s="152" t="b">
        <f t="shared" si="296"/>
        <v>1</v>
      </c>
    </row>
    <row r="699" spans="1:41" s="72" customFormat="1">
      <c r="A699" s="65"/>
      <c r="B699" s="390"/>
      <c r="C699" s="573"/>
      <c r="D699" s="363"/>
      <c r="E699" s="88" t="s">
        <v>166</v>
      </c>
      <c r="F699" s="71" t="s">
        <v>167</v>
      </c>
      <c r="G699" s="69">
        <v>3990000</v>
      </c>
      <c r="H699" s="52"/>
      <c r="I699" s="70">
        <v>3990000</v>
      </c>
      <c r="J699" s="70"/>
      <c r="K699" s="70"/>
      <c r="L699" s="70"/>
      <c r="M699" s="70"/>
      <c r="N699" s="70"/>
      <c r="O699" s="70"/>
      <c r="P699" s="70"/>
      <c r="Q699" s="70"/>
      <c r="R699" s="70"/>
      <c r="S699" s="70"/>
      <c r="T699" s="70"/>
      <c r="U699" s="70"/>
      <c r="V699" s="70"/>
      <c r="W699" s="70"/>
      <c r="X699" s="70"/>
      <c r="Y699" s="71"/>
      <c r="Z699" s="374"/>
      <c r="AA699" s="284">
        <f t="shared" si="290"/>
        <v>3990000</v>
      </c>
      <c r="AB699" s="164" t="b">
        <f t="shared" si="291"/>
        <v>1</v>
      </c>
      <c r="AC699" s="328">
        <f t="shared" si="292"/>
        <v>0</v>
      </c>
      <c r="AD699" s="232"/>
      <c r="AE699" s="232"/>
      <c r="AF699" s="284">
        <f t="shared" si="285"/>
        <v>3990000</v>
      </c>
      <c r="AG699" s="164" t="b">
        <f t="shared" si="286"/>
        <v>1</v>
      </c>
      <c r="AH699" s="232"/>
      <c r="AI699" s="232"/>
      <c r="AK699" s="335">
        <f t="shared" si="293"/>
        <v>3990000</v>
      </c>
      <c r="AL699" s="72" t="b">
        <f t="shared" si="294"/>
        <v>1</v>
      </c>
      <c r="AM699" s="335" t="e">
        <f>#REF!+#REF!+#REF!+#REF!+#REF!+#REF!</f>
        <v>#REF!</v>
      </c>
      <c r="AN699" s="336">
        <f t="shared" si="295"/>
        <v>3990000</v>
      </c>
      <c r="AO699" s="152" t="b">
        <f t="shared" si="296"/>
        <v>1</v>
      </c>
    </row>
    <row r="700" spans="1:41" s="54" customFormat="1">
      <c r="A700" s="50"/>
      <c r="B700" s="355"/>
      <c r="C700" s="61"/>
      <c r="D700" s="656" t="s">
        <v>15</v>
      </c>
      <c r="E700" s="657"/>
      <c r="F700" s="81" t="s">
        <v>130</v>
      </c>
      <c r="G700" s="52">
        <f t="shared" ref="G700:P700" si="298">SUM(G701:G711)</f>
        <v>178668100.44999999</v>
      </c>
      <c r="H700" s="52">
        <f t="shared" si="298"/>
        <v>41200000</v>
      </c>
      <c r="I700" s="52">
        <f t="shared" si="298"/>
        <v>126235000</v>
      </c>
      <c r="J700" s="52">
        <f t="shared" si="298"/>
        <v>5682000.2199999997</v>
      </c>
      <c r="K700" s="52">
        <f t="shared" si="298"/>
        <v>0</v>
      </c>
      <c r="L700" s="52">
        <f t="shared" si="298"/>
        <v>0</v>
      </c>
      <c r="M700" s="52">
        <f t="shared" si="298"/>
        <v>0</v>
      </c>
      <c r="N700" s="52">
        <f t="shared" si="298"/>
        <v>5551100.2300000004</v>
      </c>
      <c r="O700" s="52">
        <f t="shared" si="298"/>
        <v>0</v>
      </c>
      <c r="P700" s="52">
        <f t="shared" si="298"/>
        <v>0</v>
      </c>
      <c r="Q700" s="52"/>
      <c r="R700" s="52"/>
      <c r="S700" s="52"/>
      <c r="T700" s="52"/>
      <c r="U700" s="52"/>
      <c r="V700" s="52"/>
      <c r="W700" s="52"/>
      <c r="X700" s="52"/>
      <c r="Y700" s="51"/>
      <c r="Z700" s="372"/>
      <c r="AA700" s="284">
        <f t="shared" si="290"/>
        <v>178668100.44999999</v>
      </c>
      <c r="AB700" s="164" t="b">
        <f t="shared" si="291"/>
        <v>1</v>
      </c>
      <c r="AC700" s="328">
        <f t="shared" si="292"/>
        <v>0</v>
      </c>
      <c r="AD700" s="200"/>
      <c r="AE700" s="200"/>
      <c r="AF700" s="284">
        <f t="shared" si="285"/>
        <v>178668100.44999999</v>
      </c>
      <c r="AG700" s="164" t="b">
        <f t="shared" si="286"/>
        <v>1</v>
      </c>
      <c r="AH700" s="200"/>
      <c r="AI700" s="200"/>
      <c r="AK700" s="335">
        <f t="shared" si="293"/>
        <v>131917000.22</v>
      </c>
      <c r="AL700" s="72" t="b">
        <f t="shared" si="294"/>
        <v>0</v>
      </c>
      <c r="AM700" s="335" t="e">
        <f>#REF!+#REF!+#REF!+#REF!+#REF!+#REF!</f>
        <v>#REF!</v>
      </c>
      <c r="AN700" s="336">
        <f t="shared" si="295"/>
        <v>173117000.22</v>
      </c>
      <c r="AO700" s="152" t="b">
        <f t="shared" si="296"/>
        <v>0</v>
      </c>
    </row>
    <row r="701" spans="1:41" s="72" customFormat="1">
      <c r="A701" s="65"/>
      <c r="B701" s="390"/>
      <c r="C701" s="573"/>
      <c r="D701" s="573"/>
      <c r="E701" s="67" t="s">
        <v>55</v>
      </c>
      <c r="F701" s="71" t="s">
        <v>56</v>
      </c>
      <c r="G701" s="69">
        <v>6051100</v>
      </c>
      <c r="H701" s="52">
        <v>4000000</v>
      </c>
      <c r="I701" s="70"/>
      <c r="J701" s="70"/>
      <c r="K701" s="70"/>
      <c r="L701" s="70"/>
      <c r="M701" s="70"/>
      <c r="N701" s="70">
        <f>G701-H701</f>
        <v>2051100</v>
      </c>
      <c r="O701" s="70"/>
      <c r="P701" s="70"/>
      <c r="Q701" s="70"/>
      <c r="R701" s="70"/>
      <c r="S701" s="70"/>
      <c r="T701" s="70"/>
      <c r="U701" s="70"/>
      <c r="V701" s="70"/>
      <c r="W701" s="70"/>
      <c r="X701" s="70"/>
      <c r="Y701" s="71"/>
      <c r="Z701" s="374"/>
      <c r="AA701" s="284">
        <f t="shared" si="290"/>
        <v>6051100</v>
      </c>
      <c r="AB701" s="164" t="b">
        <f t="shared" si="291"/>
        <v>1</v>
      </c>
      <c r="AC701" s="328">
        <f t="shared" si="292"/>
        <v>0</v>
      </c>
      <c r="AD701" s="232"/>
      <c r="AE701" s="232"/>
      <c r="AF701" s="284">
        <f t="shared" si="285"/>
        <v>6051100</v>
      </c>
      <c r="AG701" s="164" t="b">
        <f t="shared" si="286"/>
        <v>1</v>
      </c>
      <c r="AH701" s="232"/>
      <c r="AI701" s="232"/>
      <c r="AK701" s="335">
        <f t="shared" si="293"/>
        <v>0</v>
      </c>
      <c r="AL701" s="72" t="b">
        <f t="shared" si="294"/>
        <v>0</v>
      </c>
      <c r="AM701" s="335" t="e">
        <f>#REF!+#REF!+#REF!+#REF!+#REF!+#REF!</f>
        <v>#REF!</v>
      </c>
      <c r="AN701" s="336">
        <f t="shared" si="295"/>
        <v>4000000</v>
      </c>
      <c r="AO701" s="152" t="b">
        <f t="shared" si="296"/>
        <v>0</v>
      </c>
    </row>
    <row r="702" spans="1:41" s="72" customFormat="1">
      <c r="A702" s="65"/>
      <c r="B702" s="390"/>
      <c r="C702" s="573"/>
      <c r="D702" s="573"/>
      <c r="E702" s="88" t="s">
        <v>16</v>
      </c>
      <c r="F702" s="71" t="s">
        <v>19</v>
      </c>
      <c r="G702" s="69">
        <v>135000</v>
      </c>
      <c r="H702" s="52"/>
      <c r="I702" s="70">
        <v>135000</v>
      </c>
      <c r="J702" s="70"/>
      <c r="K702" s="70"/>
      <c r="L702" s="70"/>
      <c r="M702" s="70"/>
      <c r="N702" s="70"/>
      <c r="O702" s="70"/>
      <c r="P702" s="70"/>
      <c r="Q702" s="70"/>
      <c r="R702" s="70"/>
      <c r="S702" s="70"/>
      <c r="T702" s="70"/>
      <c r="U702" s="70"/>
      <c r="V702" s="70"/>
      <c r="W702" s="70"/>
      <c r="X702" s="70"/>
      <c r="Y702" s="71"/>
      <c r="Z702" s="374"/>
      <c r="AA702" s="284">
        <f t="shared" si="290"/>
        <v>135000</v>
      </c>
      <c r="AB702" s="164" t="b">
        <f t="shared" si="291"/>
        <v>1</v>
      </c>
      <c r="AC702" s="328">
        <f t="shared" si="292"/>
        <v>0</v>
      </c>
      <c r="AD702" s="232"/>
      <c r="AE702" s="232"/>
      <c r="AF702" s="284">
        <f t="shared" si="285"/>
        <v>135000</v>
      </c>
      <c r="AG702" s="164" t="b">
        <f t="shared" si="286"/>
        <v>1</v>
      </c>
      <c r="AH702" s="232"/>
      <c r="AI702" s="232"/>
      <c r="AK702" s="335">
        <f t="shared" si="293"/>
        <v>135000</v>
      </c>
      <c r="AL702" s="72" t="b">
        <f t="shared" si="294"/>
        <v>1</v>
      </c>
      <c r="AM702" s="335" t="e">
        <f>#REF!+#REF!+#REF!+#REF!+#REF!+#REF!</f>
        <v>#REF!</v>
      </c>
      <c r="AN702" s="336">
        <f t="shared" si="295"/>
        <v>135000</v>
      </c>
      <c r="AO702" s="152" t="b">
        <f t="shared" si="296"/>
        <v>1</v>
      </c>
    </row>
    <row r="703" spans="1:41" s="72" customFormat="1">
      <c r="A703" s="65"/>
      <c r="B703" s="390"/>
      <c r="C703" s="573"/>
      <c r="D703" s="573"/>
      <c r="E703" s="88" t="s">
        <v>352</v>
      </c>
      <c r="F703" s="71" t="s">
        <v>353</v>
      </c>
      <c r="G703" s="69">
        <v>500000</v>
      </c>
      <c r="H703" s="52"/>
      <c r="I703" s="70">
        <v>500000</v>
      </c>
      <c r="J703" s="70"/>
      <c r="K703" s="70"/>
      <c r="L703" s="70"/>
      <c r="M703" s="70"/>
      <c r="N703" s="70"/>
      <c r="O703" s="70"/>
      <c r="P703" s="70"/>
      <c r="Q703" s="70"/>
      <c r="R703" s="70"/>
      <c r="S703" s="70"/>
      <c r="T703" s="70"/>
      <c r="U703" s="70"/>
      <c r="V703" s="70"/>
      <c r="W703" s="70"/>
      <c r="X703" s="70"/>
      <c r="Y703" s="71"/>
      <c r="Z703" s="374"/>
      <c r="AA703" s="284">
        <f t="shared" si="290"/>
        <v>500000</v>
      </c>
      <c r="AB703" s="164" t="b">
        <f t="shared" si="291"/>
        <v>1</v>
      </c>
      <c r="AC703" s="328">
        <f t="shared" si="292"/>
        <v>0</v>
      </c>
      <c r="AD703" s="232"/>
      <c r="AE703" s="232"/>
      <c r="AF703" s="284">
        <f t="shared" si="285"/>
        <v>500000</v>
      </c>
      <c r="AG703" s="164" t="b">
        <f t="shared" si="286"/>
        <v>1</v>
      </c>
      <c r="AH703" s="232"/>
      <c r="AI703" s="232"/>
      <c r="AK703" s="335">
        <f t="shared" si="293"/>
        <v>500000</v>
      </c>
      <c r="AL703" s="72" t="b">
        <f t="shared" si="294"/>
        <v>1</v>
      </c>
      <c r="AM703" s="335" t="e">
        <f>#REF!+#REF!+#REF!+#REF!+#REF!+#REF!</f>
        <v>#REF!</v>
      </c>
      <c r="AN703" s="336">
        <f t="shared" si="295"/>
        <v>500000</v>
      </c>
      <c r="AO703" s="152" t="b">
        <f t="shared" si="296"/>
        <v>1</v>
      </c>
    </row>
    <row r="704" spans="1:41" s="72" customFormat="1">
      <c r="A704" s="65"/>
      <c r="B704" s="390"/>
      <c r="C704" s="573"/>
      <c r="D704" s="363"/>
      <c r="E704" s="384" t="s">
        <v>197</v>
      </c>
      <c r="F704" s="68" t="s">
        <v>354</v>
      </c>
      <c r="G704" s="241">
        <v>9000000</v>
      </c>
      <c r="H704" s="52">
        <v>9000000</v>
      </c>
      <c r="I704" s="70"/>
      <c r="J704" s="70"/>
      <c r="K704" s="70"/>
      <c r="L704" s="70"/>
      <c r="M704" s="70"/>
      <c r="N704" s="70"/>
      <c r="O704" s="70"/>
      <c r="P704" s="70"/>
      <c r="Q704" s="70"/>
      <c r="R704" s="70"/>
      <c r="S704" s="70"/>
      <c r="T704" s="70"/>
      <c r="U704" s="70"/>
      <c r="V704" s="70"/>
      <c r="W704" s="70"/>
      <c r="X704" s="70"/>
      <c r="Y704" s="71"/>
      <c r="Z704" s="374"/>
      <c r="AA704" s="284">
        <f t="shared" si="290"/>
        <v>9000000</v>
      </c>
      <c r="AB704" s="164" t="b">
        <f t="shared" si="291"/>
        <v>1</v>
      </c>
      <c r="AC704" s="328">
        <f t="shared" si="292"/>
        <v>0</v>
      </c>
      <c r="AD704" s="232"/>
      <c r="AE704" s="232"/>
      <c r="AF704" s="284">
        <f t="shared" si="285"/>
        <v>9000000</v>
      </c>
      <c r="AG704" s="164" t="b">
        <f t="shared" si="286"/>
        <v>1</v>
      </c>
      <c r="AH704" s="232"/>
      <c r="AI704" s="232"/>
      <c r="AK704" s="335">
        <f t="shared" si="293"/>
        <v>0</v>
      </c>
      <c r="AL704" s="72" t="b">
        <f t="shared" si="294"/>
        <v>0</v>
      </c>
      <c r="AM704" s="335" t="e">
        <f>#REF!+#REF!+#REF!+#REF!+#REF!+#REF!</f>
        <v>#REF!</v>
      </c>
      <c r="AN704" s="336">
        <f t="shared" si="295"/>
        <v>9000000</v>
      </c>
      <c r="AO704" s="152" t="b">
        <f t="shared" si="296"/>
        <v>1</v>
      </c>
    </row>
    <row r="705" spans="1:41" s="72" customFormat="1">
      <c r="A705" s="65"/>
      <c r="B705" s="66"/>
      <c r="C705" s="573"/>
      <c r="D705" s="573"/>
      <c r="E705" s="67" t="s">
        <v>17</v>
      </c>
      <c r="F705" s="68" t="s">
        <v>18</v>
      </c>
      <c r="G705" s="241">
        <v>100800000</v>
      </c>
      <c r="H705" s="52">
        <v>25200000</v>
      </c>
      <c r="I705" s="70">
        <f>G705-H705</f>
        <v>75600000</v>
      </c>
      <c r="J705" s="70"/>
      <c r="K705" s="70"/>
      <c r="L705" s="70"/>
      <c r="M705" s="70"/>
      <c r="N705" s="70"/>
      <c r="O705" s="70"/>
      <c r="P705" s="70"/>
      <c r="Q705" s="70"/>
      <c r="R705" s="70"/>
      <c r="S705" s="70"/>
      <c r="T705" s="70"/>
      <c r="U705" s="70"/>
      <c r="V705" s="70"/>
      <c r="W705" s="70"/>
      <c r="X705" s="70"/>
      <c r="Y705" s="71"/>
      <c r="Z705" s="374"/>
      <c r="AA705" s="284">
        <f t="shared" si="290"/>
        <v>100800000</v>
      </c>
      <c r="AB705" s="164" t="b">
        <f t="shared" si="291"/>
        <v>1</v>
      </c>
      <c r="AC705" s="328">
        <f t="shared" si="292"/>
        <v>0</v>
      </c>
      <c r="AD705" s="232"/>
      <c r="AE705" s="232"/>
      <c r="AF705" s="284">
        <f t="shared" si="285"/>
        <v>100800000</v>
      </c>
      <c r="AG705" s="164" t="b">
        <f t="shared" si="286"/>
        <v>1</v>
      </c>
      <c r="AH705" s="232"/>
      <c r="AI705" s="232"/>
      <c r="AK705" s="335">
        <f t="shared" si="293"/>
        <v>75600000</v>
      </c>
      <c r="AL705" s="72" t="b">
        <f t="shared" si="294"/>
        <v>0</v>
      </c>
      <c r="AM705" s="335" t="e">
        <f>#REF!+#REF!+#REF!+#REF!+#REF!+#REF!</f>
        <v>#REF!</v>
      </c>
      <c r="AN705" s="336">
        <f t="shared" si="295"/>
        <v>100800000</v>
      </c>
      <c r="AO705" s="152" t="b">
        <f t="shared" si="296"/>
        <v>1</v>
      </c>
    </row>
    <row r="706" spans="1:41" s="72" customFormat="1">
      <c r="A706" s="65"/>
      <c r="B706" s="66"/>
      <c r="C706" s="573"/>
      <c r="D706" s="573"/>
      <c r="E706" s="571" t="s">
        <v>108</v>
      </c>
      <c r="F706" s="475" t="s">
        <v>109</v>
      </c>
      <c r="G706" s="241">
        <v>400000</v>
      </c>
      <c r="H706" s="52">
        <v>400000</v>
      </c>
      <c r="I706" s="70"/>
      <c r="J706" s="70"/>
      <c r="K706" s="70"/>
      <c r="L706" s="70"/>
      <c r="M706" s="70"/>
      <c r="N706" s="70"/>
      <c r="O706" s="70"/>
      <c r="P706" s="70"/>
      <c r="Q706" s="70"/>
      <c r="R706" s="70"/>
      <c r="S706" s="70"/>
      <c r="T706" s="70"/>
      <c r="U706" s="70"/>
      <c r="V706" s="70"/>
      <c r="W706" s="70"/>
      <c r="X706" s="70"/>
      <c r="Y706" s="71"/>
      <c r="Z706" s="374"/>
      <c r="AA706" s="284"/>
      <c r="AB706" s="164"/>
      <c r="AC706" s="328"/>
      <c r="AD706" s="232"/>
      <c r="AE706" s="232"/>
      <c r="AF706" s="284">
        <f t="shared" si="285"/>
        <v>400000</v>
      </c>
      <c r="AG706" s="164" t="b">
        <f t="shared" si="286"/>
        <v>1</v>
      </c>
      <c r="AH706" s="232"/>
      <c r="AI706" s="232"/>
      <c r="AK706" s="335"/>
      <c r="AM706" s="335"/>
      <c r="AN706" s="336"/>
      <c r="AO706" s="152"/>
    </row>
    <row r="707" spans="1:41" s="72" customFormat="1">
      <c r="A707" s="65"/>
      <c r="B707" s="66"/>
      <c r="C707" s="573"/>
      <c r="D707" s="573"/>
      <c r="E707" s="88" t="s">
        <v>59</v>
      </c>
      <c r="F707" s="71" t="s">
        <v>60</v>
      </c>
      <c r="G707" s="241">
        <v>600000</v>
      </c>
      <c r="H707" s="52"/>
      <c r="I707" s="70"/>
      <c r="J707" s="70">
        <v>600000</v>
      </c>
      <c r="K707" s="70"/>
      <c r="L707" s="70"/>
      <c r="M707" s="70"/>
      <c r="N707" s="70"/>
      <c r="O707" s="70"/>
      <c r="P707" s="70"/>
      <c r="Q707" s="70"/>
      <c r="R707" s="70"/>
      <c r="S707" s="70"/>
      <c r="T707" s="70"/>
      <c r="U707" s="70"/>
      <c r="V707" s="70"/>
      <c r="W707" s="70"/>
      <c r="X707" s="70"/>
      <c r="Y707" s="71"/>
      <c r="Z707" s="374"/>
      <c r="AA707" s="284"/>
      <c r="AB707" s="164"/>
      <c r="AC707" s="328"/>
      <c r="AD707" s="232"/>
      <c r="AE707" s="232"/>
      <c r="AF707" s="284">
        <f t="shared" si="285"/>
        <v>600000</v>
      </c>
      <c r="AG707" s="164" t="b">
        <f t="shared" si="286"/>
        <v>1</v>
      </c>
      <c r="AH707" s="232"/>
      <c r="AI707" s="232"/>
      <c r="AK707" s="335"/>
      <c r="AM707" s="335"/>
      <c r="AN707" s="336"/>
      <c r="AO707" s="152"/>
    </row>
    <row r="708" spans="1:41" s="72" customFormat="1">
      <c r="A708" s="65"/>
      <c r="B708" s="66"/>
      <c r="C708" s="573"/>
      <c r="D708" s="573"/>
      <c r="E708" s="88" t="s">
        <v>125</v>
      </c>
      <c r="F708" s="71" t="s">
        <v>126</v>
      </c>
      <c r="G708" s="241">
        <v>4687500</v>
      </c>
      <c r="H708" s="52">
        <v>1000000</v>
      </c>
      <c r="I708" s="70"/>
      <c r="J708" s="70">
        <f>G708-H708</f>
        <v>3687500</v>
      </c>
      <c r="K708" s="70"/>
      <c r="L708" s="70"/>
      <c r="M708" s="70"/>
      <c r="N708" s="70"/>
      <c r="O708" s="70"/>
      <c r="P708" s="70"/>
      <c r="Q708" s="70"/>
      <c r="R708" s="70"/>
      <c r="S708" s="70"/>
      <c r="T708" s="70"/>
      <c r="U708" s="70"/>
      <c r="V708" s="70"/>
      <c r="W708" s="70"/>
      <c r="X708" s="70"/>
      <c r="Y708" s="71"/>
      <c r="Z708" s="374"/>
      <c r="AA708" s="284"/>
      <c r="AB708" s="164"/>
      <c r="AC708" s="328"/>
      <c r="AD708" s="232"/>
      <c r="AE708" s="232"/>
      <c r="AF708" s="284">
        <f t="shared" si="285"/>
        <v>4687500</v>
      </c>
      <c r="AG708" s="164" t="b">
        <f t="shared" si="286"/>
        <v>1</v>
      </c>
      <c r="AH708" s="232"/>
      <c r="AI708" s="232"/>
      <c r="AK708" s="335"/>
      <c r="AM708" s="335"/>
      <c r="AN708" s="336"/>
      <c r="AO708" s="152"/>
    </row>
    <row r="709" spans="1:41" s="72" customFormat="1">
      <c r="A709" s="65"/>
      <c r="B709" s="66"/>
      <c r="C709" s="573"/>
      <c r="D709" s="573"/>
      <c r="E709" s="88" t="s">
        <v>61</v>
      </c>
      <c r="F709" s="71" t="s">
        <v>62</v>
      </c>
      <c r="G709" s="241">
        <v>3500000</v>
      </c>
      <c r="H709" s="52">
        <v>600000</v>
      </c>
      <c r="I709" s="70"/>
      <c r="J709" s="70">
        <v>400000</v>
      </c>
      <c r="K709" s="70"/>
      <c r="L709" s="70"/>
      <c r="M709" s="70"/>
      <c r="N709" s="70">
        <f>G709-H709-J709</f>
        <v>2500000</v>
      </c>
      <c r="O709" s="70"/>
      <c r="P709" s="70"/>
      <c r="Q709" s="70"/>
      <c r="R709" s="70"/>
      <c r="S709" s="70"/>
      <c r="T709" s="70"/>
      <c r="U709" s="70"/>
      <c r="V709" s="70"/>
      <c r="W709" s="70"/>
      <c r="X709" s="70"/>
      <c r="Y709" s="71"/>
      <c r="Z709" s="374"/>
      <c r="AA709" s="284"/>
      <c r="AB709" s="164"/>
      <c r="AC709" s="328"/>
      <c r="AD709" s="232"/>
      <c r="AE709" s="232"/>
      <c r="AF709" s="284">
        <f t="shared" si="285"/>
        <v>3500000</v>
      </c>
      <c r="AG709" s="164" t="b">
        <f t="shared" si="286"/>
        <v>1</v>
      </c>
      <c r="AH709" s="232"/>
      <c r="AI709" s="232"/>
      <c r="AK709" s="335"/>
      <c r="AM709" s="335"/>
      <c r="AN709" s="336"/>
      <c r="AO709" s="152"/>
    </row>
    <row r="710" spans="1:41" s="72" customFormat="1">
      <c r="A710" s="65"/>
      <c r="B710" s="66"/>
      <c r="C710" s="573"/>
      <c r="D710" s="573"/>
      <c r="E710" s="67" t="s">
        <v>185</v>
      </c>
      <c r="F710" s="68" t="s">
        <v>186</v>
      </c>
      <c r="G710" s="241">
        <v>50000000</v>
      </c>
      <c r="H710" s="52"/>
      <c r="I710" s="70">
        <v>50000000</v>
      </c>
      <c r="J710" s="70"/>
      <c r="K710" s="70"/>
      <c r="L710" s="70"/>
      <c r="M710" s="70"/>
      <c r="N710" s="70"/>
      <c r="O710" s="70"/>
      <c r="P710" s="70"/>
      <c r="Q710" s="70"/>
      <c r="R710" s="70"/>
      <c r="S710" s="70"/>
      <c r="T710" s="70"/>
      <c r="U710" s="70"/>
      <c r="V710" s="70"/>
      <c r="W710" s="70"/>
      <c r="X710" s="70"/>
      <c r="Y710" s="71"/>
      <c r="Z710" s="374"/>
      <c r="AA710" s="284">
        <f>H710+I710+J710+K710+L710+M710+N710+O710+P710</f>
        <v>50000000</v>
      </c>
      <c r="AB710" s="164" t="b">
        <f>AA710=G710</f>
        <v>1</v>
      </c>
      <c r="AC710" s="328">
        <f>G710-AA710</f>
        <v>0</v>
      </c>
      <c r="AD710" s="232"/>
      <c r="AE710" s="232"/>
      <c r="AF710" s="284">
        <f t="shared" si="285"/>
        <v>50000000</v>
      </c>
      <c r="AG710" s="164" t="b">
        <f t="shared" si="286"/>
        <v>1</v>
      </c>
      <c r="AH710" s="232"/>
      <c r="AI710" s="232"/>
      <c r="AK710" s="335">
        <f>SUM(I710:M710)</f>
        <v>50000000</v>
      </c>
      <c r="AL710" s="72" t="b">
        <f>G710=AK710</f>
        <v>1</v>
      </c>
      <c r="AM710" s="335" t="e">
        <f>#REF!+#REF!+#REF!+#REF!+#REF!+#REF!</f>
        <v>#REF!</v>
      </c>
      <c r="AN710" s="336">
        <f>H710+I710+J710+K710+L710+M710</f>
        <v>50000000</v>
      </c>
      <c r="AO710" s="152" t="b">
        <f>G710=AN710</f>
        <v>1</v>
      </c>
    </row>
    <row r="711" spans="1:41" s="72" customFormat="1">
      <c r="A711" s="65"/>
      <c r="B711" s="66"/>
      <c r="C711" s="573"/>
      <c r="D711" s="573"/>
      <c r="E711" s="67" t="s">
        <v>20</v>
      </c>
      <c r="F711" s="68" t="s">
        <v>21</v>
      </c>
      <c r="G711" s="534">
        <v>2994500.45</v>
      </c>
      <c r="H711" s="52">
        <v>1000000</v>
      </c>
      <c r="I711" s="239"/>
      <c r="J711" s="156">
        <v>994500.22</v>
      </c>
      <c r="K711" s="156"/>
      <c r="L711" s="156"/>
      <c r="M711" s="70"/>
      <c r="N711" s="156">
        <v>1000000.23</v>
      </c>
      <c r="O711" s="70"/>
      <c r="P711" s="70"/>
      <c r="Q711" s="70"/>
      <c r="R711" s="70"/>
      <c r="S711" s="70"/>
      <c r="T711" s="70"/>
      <c r="U711" s="70"/>
      <c r="V711" s="70"/>
      <c r="W711" s="70"/>
      <c r="X711" s="70"/>
      <c r="Y711" s="71"/>
      <c r="Z711" s="374"/>
      <c r="AA711" s="284">
        <f>H711+I711+J711+K711+L711+M711+N711+O711+P711</f>
        <v>2994500.45</v>
      </c>
      <c r="AB711" s="164" t="b">
        <f>AA711=G711</f>
        <v>1</v>
      </c>
      <c r="AC711" s="328">
        <f>G711-AA711</f>
        <v>0</v>
      </c>
      <c r="AD711" s="232"/>
      <c r="AE711" s="232"/>
      <c r="AF711" s="284">
        <f t="shared" si="285"/>
        <v>2994500.45</v>
      </c>
      <c r="AG711" s="164" t="b">
        <f t="shared" si="286"/>
        <v>1</v>
      </c>
      <c r="AH711" s="232"/>
      <c r="AI711" s="232"/>
      <c r="AK711" s="335">
        <f>SUM(I711:M711)</f>
        <v>994500.22</v>
      </c>
      <c r="AL711" s="72" t="b">
        <f>G711=AK711</f>
        <v>0</v>
      </c>
      <c r="AM711" s="335" t="e">
        <f>#REF!+#REF!+#REF!+#REF!+#REF!+#REF!</f>
        <v>#REF!</v>
      </c>
      <c r="AN711" s="336">
        <f>H711+I711+J711+K711+L711+M711</f>
        <v>1994500.22</v>
      </c>
      <c r="AO711" s="152" t="b">
        <f>G711=AN711</f>
        <v>0</v>
      </c>
    </row>
    <row r="712" spans="1:41" s="54" customFormat="1">
      <c r="A712" s="50"/>
      <c r="B712" s="60"/>
      <c r="C712" s="61"/>
      <c r="D712" s="645" t="s">
        <v>69</v>
      </c>
      <c r="E712" s="646"/>
      <c r="F712" s="81" t="s">
        <v>132</v>
      </c>
      <c r="G712" s="52">
        <f>G714+G713</f>
        <v>8238964000</v>
      </c>
      <c r="H712" s="52">
        <f t="shared" ref="H712:P712" si="299">H714+H713</f>
        <v>8964000</v>
      </c>
      <c r="I712" s="52">
        <f t="shared" si="299"/>
        <v>0</v>
      </c>
      <c r="J712" s="52">
        <f t="shared" si="299"/>
        <v>0</v>
      </c>
      <c r="K712" s="52">
        <f>K714+K713</f>
        <v>7500000000</v>
      </c>
      <c r="L712" s="52">
        <f t="shared" ref="L712:N712" si="300">L714+L713</f>
        <v>0</v>
      </c>
      <c r="M712" s="52">
        <f t="shared" si="300"/>
        <v>0</v>
      </c>
      <c r="N712" s="52">
        <f t="shared" si="300"/>
        <v>571367817</v>
      </c>
      <c r="O712" s="52">
        <f t="shared" si="299"/>
        <v>0</v>
      </c>
      <c r="P712" s="52">
        <f t="shared" si="299"/>
        <v>158632183</v>
      </c>
      <c r="Q712" s="52"/>
      <c r="R712" s="52"/>
      <c r="S712" s="52"/>
      <c r="T712" s="52"/>
      <c r="U712" s="52"/>
      <c r="V712" s="52"/>
      <c r="W712" s="52"/>
      <c r="X712" s="52"/>
      <c r="Y712" s="51"/>
      <c r="Z712" s="372"/>
      <c r="AA712" s="284">
        <f>H712+I712+J712+K712+L712+M712+N712+O712+P712</f>
        <v>8238964000</v>
      </c>
      <c r="AB712" s="164" t="b">
        <f>AA712=G712</f>
        <v>1</v>
      </c>
      <c r="AC712" s="328">
        <f>G712-AA712</f>
        <v>0</v>
      </c>
      <c r="AD712" s="200"/>
      <c r="AE712" s="200"/>
      <c r="AF712" s="284">
        <f t="shared" si="285"/>
        <v>8238964000</v>
      </c>
      <c r="AG712" s="164" t="b">
        <f t="shared" si="286"/>
        <v>1</v>
      </c>
      <c r="AH712" s="200"/>
      <c r="AI712" s="200"/>
      <c r="AK712" s="335">
        <f>SUM(I712:M712)</f>
        <v>7500000000</v>
      </c>
      <c r="AL712" s="72" t="b">
        <f>G712=AK712</f>
        <v>0</v>
      </c>
      <c r="AM712" s="335" t="e">
        <f>#REF!+#REF!+#REF!+#REF!+#REF!+#REF!</f>
        <v>#REF!</v>
      </c>
      <c r="AN712" s="336">
        <f>H712+I712+J712+K712+L712+M712</f>
        <v>7508964000</v>
      </c>
      <c r="AO712" s="152" t="b">
        <f>G712=AN712</f>
        <v>0</v>
      </c>
    </row>
    <row r="713" spans="1:41" s="54" customFormat="1" ht="30">
      <c r="A713" s="50"/>
      <c r="B713" s="60"/>
      <c r="C713" s="61"/>
      <c r="D713" s="566"/>
      <c r="E713" s="574" t="s">
        <v>199</v>
      </c>
      <c r="F713" s="68" t="s">
        <v>200</v>
      </c>
      <c r="G713" s="52">
        <v>8238964000</v>
      </c>
      <c r="H713" s="52">
        <v>8964000</v>
      </c>
      <c r="I713" s="53"/>
      <c r="J713" s="70"/>
      <c r="K713" s="70">
        <v>7500000000</v>
      </c>
      <c r="L713" s="53"/>
      <c r="M713" s="53"/>
      <c r="N713" s="53">
        <f>G713-H713-K713-P713</f>
        <v>571367817</v>
      </c>
      <c r="O713" s="53"/>
      <c r="P713" s="53">
        <v>158632183</v>
      </c>
      <c r="Q713" s="53"/>
      <c r="R713" s="53"/>
      <c r="S713" s="53"/>
      <c r="T713" s="53"/>
      <c r="U713" s="53"/>
      <c r="V713" s="53"/>
      <c r="W713" s="53"/>
      <c r="X713" s="53"/>
      <c r="Y713" s="51"/>
      <c r="Z713" s="372"/>
      <c r="AA713" s="284"/>
      <c r="AB713" s="164"/>
      <c r="AC713" s="328"/>
      <c r="AD713" s="200"/>
      <c r="AE713" s="200"/>
      <c r="AF713" s="284">
        <f t="shared" si="285"/>
        <v>8238964000</v>
      </c>
      <c r="AG713" s="164" t="b">
        <f t="shared" si="286"/>
        <v>1</v>
      </c>
      <c r="AH713" s="200"/>
      <c r="AI713" s="200"/>
      <c r="AK713" s="335"/>
      <c r="AL713" s="72"/>
      <c r="AM713" s="335"/>
      <c r="AN713" s="336"/>
      <c r="AO713" s="152"/>
    </row>
    <row r="714" spans="1:41" s="54" customFormat="1">
      <c r="A714" s="50"/>
      <c r="B714" s="60"/>
      <c r="C714" s="61"/>
      <c r="D714" s="573"/>
      <c r="E714" s="67"/>
      <c r="F714" s="68"/>
      <c r="G714" s="52"/>
      <c r="H714" s="52"/>
      <c r="I714" s="53"/>
      <c r="J714" s="70"/>
      <c r="K714" s="70"/>
      <c r="L714" s="53"/>
      <c r="M714" s="53"/>
      <c r="N714" s="53"/>
      <c r="O714" s="53"/>
      <c r="P714" s="53"/>
      <c r="Q714" s="53"/>
      <c r="R714" s="53"/>
      <c r="S714" s="53"/>
      <c r="T714" s="53"/>
      <c r="U714" s="53"/>
      <c r="V714" s="53"/>
      <c r="W714" s="53"/>
      <c r="X714" s="53"/>
      <c r="Y714" s="51"/>
      <c r="Z714" s="372"/>
      <c r="AA714" s="284">
        <f>H714+I714+J714+K714+L714+M714+N714+O714+P714</f>
        <v>0</v>
      </c>
      <c r="AB714" s="164" t="b">
        <f>AA714=G714</f>
        <v>1</v>
      </c>
      <c r="AC714" s="328">
        <f t="shared" ref="AC714:AC723" si="301">G714-AA714</f>
        <v>0</v>
      </c>
      <c r="AD714" s="200"/>
      <c r="AE714" s="200"/>
      <c r="AF714" s="284">
        <f t="shared" si="285"/>
        <v>0</v>
      </c>
      <c r="AG714" s="164" t="b">
        <f t="shared" si="286"/>
        <v>1</v>
      </c>
      <c r="AH714" s="200"/>
      <c r="AI714" s="200"/>
      <c r="AK714" s="335">
        <f>SUM(I714:M714)</f>
        <v>0</v>
      </c>
      <c r="AL714" s="72" t="b">
        <f>G714=AK714</f>
        <v>1</v>
      </c>
      <c r="AM714" s="335" t="e">
        <f>#REF!+#REF!+#REF!+#REF!+#REF!+#REF!</f>
        <v>#REF!</v>
      </c>
      <c r="AN714" s="336">
        <f>H714+I714+J714+K714+L714+M714</f>
        <v>0</v>
      </c>
      <c r="AO714" s="152" t="b">
        <f t="shared" ref="AO714:AO723" si="302">G714=AN714</f>
        <v>1</v>
      </c>
    </row>
    <row r="715" spans="1:41" s="54" customFormat="1">
      <c r="A715" s="50"/>
      <c r="B715" s="60"/>
      <c r="C715" s="61"/>
      <c r="D715" s="61"/>
      <c r="E715" s="62"/>
      <c r="F715" s="63"/>
      <c r="G715" s="52"/>
      <c r="H715" s="52"/>
      <c r="I715" s="53"/>
      <c r="J715" s="53"/>
      <c r="K715" s="53"/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  <c r="X715" s="53"/>
      <c r="Y715" s="51"/>
      <c r="Z715" s="372"/>
      <c r="AA715" s="284">
        <f>H715+I715+J715+K715+L715+M715+N715+O715+P715</f>
        <v>0</v>
      </c>
      <c r="AB715" s="164" t="b">
        <f>AA715=G715</f>
        <v>1</v>
      </c>
      <c r="AC715" s="328">
        <f t="shared" si="301"/>
        <v>0</v>
      </c>
      <c r="AD715" s="200"/>
      <c r="AE715" s="200"/>
      <c r="AF715" s="284">
        <f t="shared" si="285"/>
        <v>0</v>
      </c>
      <c r="AG715" s="164" t="b">
        <f t="shared" si="286"/>
        <v>1</v>
      </c>
      <c r="AH715" s="200"/>
      <c r="AI715" s="200"/>
      <c r="AK715" s="41">
        <f>SUM(I715:M715)</f>
        <v>0</v>
      </c>
      <c r="AL715" s="42" t="b">
        <f>G715=AK715</f>
        <v>1</v>
      </c>
      <c r="AM715" s="96" t="e">
        <f>#REF!+#REF!+#REF!+#REF!+#REF!+#REF!</f>
        <v>#REF!</v>
      </c>
      <c r="AN715" s="118">
        <f>H715+I715+J715+K715+L715+M715</f>
        <v>0</v>
      </c>
      <c r="AO715" s="152" t="b">
        <f t="shared" si="302"/>
        <v>1</v>
      </c>
    </row>
    <row r="716" spans="1:41" s="25" customFormat="1">
      <c r="A716" s="210"/>
      <c r="B716" s="211"/>
      <c r="C716" s="211"/>
      <c r="D716" s="211"/>
      <c r="E716" s="211"/>
      <c r="F716" s="212"/>
      <c r="G716" s="213"/>
      <c r="H716" s="213"/>
      <c r="I716" s="214"/>
      <c r="J716" s="214"/>
      <c r="K716" s="214"/>
      <c r="L716" s="214"/>
      <c r="M716" s="214"/>
      <c r="N716" s="214"/>
      <c r="O716" s="214"/>
      <c r="P716" s="214"/>
      <c r="Q716" s="214"/>
      <c r="R716" s="214"/>
      <c r="S716" s="214"/>
      <c r="T716" s="214"/>
      <c r="U716" s="214"/>
      <c r="V716" s="214"/>
      <c r="W716" s="214"/>
      <c r="X716" s="214"/>
      <c r="Y716" s="215"/>
      <c r="Z716" s="373"/>
      <c r="AA716" s="284">
        <f>H716+I716+J716+K716+L716+M716+N716+O716+P716</f>
        <v>0</v>
      </c>
      <c r="AB716" s="164" t="b">
        <f>AA716=G716</f>
        <v>1</v>
      </c>
      <c r="AC716" s="328">
        <f t="shared" si="301"/>
        <v>0</v>
      </c>
      <c r="AD716" s="221"/>
      <c r="AE716" s="221"/>
      <c r="AF716" s="284">
        <f t="shared" si="285"/>
        <v>0</v>
      </c>
      <c r="AG716" s="164" t="b">
        <f t="shared" si="286"/>
        <v>1</v>
      </c>
      <c r="AH716" s="221"/>
      <c r="AI716" s="221"/>
      <c r="AK716" s="41"/>
      <c r="AL716" s="42"/>
      <c r="AM716" s="96" t="e">
        <f>#REF!+#REF!+#REF!+#REF!+#REF!+#REF!</f>
        <v>#REF!</v>
      </c>
      <c r="AN716" s="118">
        <f>H716+I716+J716+K716+L716+M716</f>
        <v>0</v>
      </c>
      <c r="AO716" s="152" t="b">
        <f t="shared" si="302"/>
        <v>1</v>
      </c>
    </row>
    <row r="717" spans="1:41" s="25" customFormat="1">
      <c r="A717" s="222"/>
      <c r="B717" s="223"/>
      <c r="C717" s="223"/>
      <c r="D717" s="223"/>
      <c r="E717" s="223"/>
      <c r="F717" s="224"/>
      <c r="G717" s="225"/>
      <c r="H717" s="225"/>
      <c r="I717" s="226"/>
      <c r="J717" s="226"/>
      <c r="K717" s="226"/>
      <c r="L717" s="226"/>
      <c r="M717" s="226"/>
      <c r="N717" s="226"/>
      <c r="O717" s="226"/>
      <c r="P717" s="226"/>
      <c r="Q717" s="226"/>
      <c r="R717" s="226"/>
      <c r="S717" s="226"/>
      <c r="T717" s="226"/>
      <c r="U717" s="226"/>
      <c r="V717" s="226"/>
      <c r="W717" s="226"/>
      <c r="X717" s="226"/>
      <c r="Y717" s="227"/>
      <c r="Z717" s="373"/>
      <c r="AA717" s="284">
        <f>H717+I717+J717+K717+L717+M717+N717+O717+P717</f>
        <v>0</v>
      </c>
      <c r="AB717" s="164" t="b">
        <f>AA717=G717</f>
        <v>1</v>
      </c>
      <c r="AC717" s="328">
        <f t="shared" si="301"/>
        <v>0</v>
      </c>
      <c r="AD717" s="221"/>
      <c r="AE717" s="221"/>
      <c r="AF717" s="284">
        <f t="shared" si="285"/>
        <v>0</v>
      </c>
      <c r="AG717" s="164" t="b">
        <f t="shared" si="286"/>
        <v>1</v>
      </c>
      <c r="AH717" s="221"/>
      <c r="AI717" s="221"/>
      <c r="AK717" s="41"/>
      <c r="AL717" s="42"/>
      <c r="AM717" s="96" t="e">
        <f>#REF!+#REF!+#REF!+#REF!+#REF!+#REF!</f>
        <v>#REF!</v>
      </c>
      <c r="AN717" s="118">
        <f>H717+I717+J717+K717+L717+M717</f>
        <v>0</v>
      </c>
      <c r="AO717" s="152" t="b">
        <f t="shared" si="302"/>
        <v>1</v>
      </c>
    </row>
    <row r="718" spans="1:41" s="3" customFormat="1">
      <c r="A718" s="632" t="s">
        <v>0</v>
      </c>
      <c r="B718" s="632" t="s">
        <v>1</v>
      </c>
      <c r="C718" s="632"/>
      <c r="D718" s="632"/>
      <c r="E718" s="632"/>
      <c r="F718" s="632" t="s">
        <v>3</v>
      </c>
      <c r="G718" s="632" t="s">
        <v>4</v>
      </c>
      <c r="H718" s="637" t="s">
        <v>387</v>
      </c>
      <c r="I718" s="638"/>
      <c r="J718" s="638"/>
      <c r="K718" s="638"/>
      <c r="L718" s="638"/>
      <c r="M718" s="638"/>
      <c r="N718" s="638"/>
      <c r="O718" s="638"/>
      <c r="P718" s="638"/>
      <c r="Q718" s="609"/>
      <c r="R718" s="609"/>
      <c r="S718" s="609"/>
      <c r="T718" s="609"/>
      <c r="U718" s="609"/>
      <c r="V718" s="609"/>
      <c r="W718" s="609"/>
      <c r="X718" s="609"/>
      <c r="Y718" s="632" t="s">
        <v>11</v>
      </c>
      <c r="Z718" s="375"/>
      <c r="AA718" s="284"/>
      <c r="AB718" s="164"/>
      <c r="AC718" s="328" t="e">
        <f t="shared" si="301"/>
        <v>#VALUE!</v>
      </c>
      <c r="AD718" s="311"/>
      <c r="AE718" s="311"/>
      <c r="AF718" s="284" t="e">
        <f t="shared" si="285"/>
        <v>#VALUE!</v>
      </c>
      <c r="AG718" s="164" t="e">
        <f t="shared" si="286"/>
        <v>#VALUE!</v>
      </c>
      <c r="AH718" s="311"/>
      <c r="AI718" s="311"/>
      <c r="AJ718" s="152"/>
      <c r="AM718" s="96" t="e">
        <f>#REF!+#REF!+#REF!+#REF!+#REF!+#REF!</f>
        <v>#REF!</v>
      </c>
      <c r="AN718" s="118" t="e">
        <f>H718+I718+J718+K718+L718+M718</f>
        <v>#VALUE!</v>
      </c>
      <c r="AO718" s="152" t="e">
        <f t="shared" si="302"/>
        <v>#VALUE!</v>
      </c>
    </row>
    <row r="719" spans="1:41" s="3" customFormat="1">
      <c r="A719" s="633"/>
      <c r="B719" s="633"/>
      <c r="C719" s="633"/>
      <c r="D719" s="633"/>
      <c r="E719" s="633"/>
      <c r="F719" s="633"/>
      <c r="G719" s="633"/>
      <c r="H719" s="563" t="s">
        <v>5</v>
      </c>
      <c r="I719" s="563" t="s">
        <v>240</v>
      </c>
      <c r="J719" s="563" t="s">
        <v>6</v>
      </c>
      <c r="K719" s="563" t="s">
        <v>273</v>
      </c>
      <c r="L719" s="563" t="s">
        <v>9</v>
      </c>
      <c r="M719" s="564" t="s">
        <v>374</v>
      </c>
      <c r="N719" s="563" t="s">
        <v>272</v>
      </c>
      <c r="O719" s="564" t="s">
        <v>375</v>
      </c>
      <c r="P719" s="564" t="s">
        <v>376</v>
      </c>
      <c r="Q719" s="563"/>
      <c r="R719" s="563"/>
      <c r="S719" s="563"/>
      <c r="T719" s="563"/>
      <c r="U719" s="563"/>
      <c r="V719" s="563"/>
      <c r="W719" s="563"/>
      <c r="X719" s="563"/>
      <c r="Y719" s="633"/>
      <c r="Z719" s="375"/>
      <c r="AA719" s="284"/>
      <c r="AB719" s="164"/>
      <c r="AC719" s="328">
        <f t="shared" si="301"/>
        <v>0</v>
      </c>
      <c r="AD719" s="311"/>
      <c r="AE719" s="311"/>
      <c r="AF719" s="284" t="e">
        <f t="shared" ref="AF719:AF750" si="303">H719+I719+J719+K719+L719+M719+N719+O719+P719</f>
        <v>#VALUE!</v>
      </c>
      <c r="AG719" s="164" t="e">
        <f t="shared" ref="AG719:AG750" si="304">AF719=G719</f>
        <v>#VALUE!</v>
      </c>
      <c r="AH719" s="311"/>
      <c r="AI719" s="311"/>
      <c r="AJ719" s="152"/>
      <c r="AM719" s="96" t="e">
        <f>#REF!+#REF!+#REF!+#REF!+#REF!+M719</f>
        <v>#REF!</v>
      </c>
      <c r="AN719" s="118" t="e">
        <f>H719+I719+J719+K719+L719+#REF!</f>
        <v>#VALUE!</v>
      </c>
      <c r="AO719" s="152" t="e">
        <f t="shared" si="302"/>
        <v>#VALUE!</v>
      </c>
    </row>
    <row r="720" spans="1:41">
      <c r="A720" s="142"/>
      <c r="B720" s="143"/>
      <c r="C720" s="144"/>
      <c r="D720" s="144"/>
      <c r="E720" s="145"/>
      <c r="F720" s="146"/>
      <c r="G720" s="146"/>
      <c r="H720" s="562" t="s">
        <v>237</v>
      </c>
      <c r="I720" s="562" t="s">
        <v>237</v>
      </c>
      <c r="J720" s="562" t="s">
        <v>237</v>
      </c>
      <c r="K720" s="562" t="s">
        <v>237</v>
      </c>
      <c r="L720" s="562" t="s">
        <v>237</v>
      </c>
      <c r="M720" s="562" t="s">
        <v>237</v>
      </c>
      <c r="N720" s="562" t="s">
        <v>237</v>
      </c>
      <c r="O720" s="562" t="s">
        <v>237</v>
      </c>
      <c r="P720" s="562" t="s">
        <v>237</v>
      </c>
      <c r="Q720" s="562"/>
      <c r="R720" s="562"/>
      <c r="S720" s="562"/>
      <c r="T720" s="562"/>
      <c r="U720" s="562"/>
      <c r="V720" s="562"/>
      <c r="W720" s="562"/>
      <c r="X720" s="562"/>
      <c r="Y720" s="146"/>
      <c r="Z720" s="376"/>
      <c r="AA720" s="284"/>
      <c r="AB720" s="164"/>
      <c r="AC720" s="328">
        <f t="shared" si="301"/>
        <v>0</v>
      </c>
      <c r="AD720" s="278"/>
      <c r="AE720" s="278"/>
      <c r="AF720" s="284" t="e">
        <f t="shared" si="303"/>
        <v>#VALUE!</v>
      </c>
      <c r="AG720" s="164" t="e">
        <f t="shared" si="304"/>
        <v>#VALUE!</v>
      </c>
      <c r="AH720" s="278"/>
      <c r="AI720" s="278"/>
      <c r="AM720" s="96" t="e">
        <f>#REF!+#REF!+#REF!+#REF!+#REF!+#REF!</f>
        <v>#REF!</v>
      </c>
      <c r="AN720" s="118" t="e">
        <f>H720+I720+J720+K720+L720+M720</f>
        <v>#VALUE!</v>
      </c>
      <c r="AO720" s="152" t="e">
        <f t="shared" si="302"/>
        <v>#VALUE!</v>
      </c>
    </row>
    <row r="721" spans="1:41">
      <c r="A721" s="147"/>
      <c r="B721" s="148"/>
      <c r="C721" s="149"/>
      <c r="D721" s="149"/>
      <c r="E721" s="150"/>
      <c r="F721" s="151"/>
      <c r="G721" s="151"/>
      <c r="H721" s="151"/>
      <c r="I721" s="151"/>
      <c r="J721" s="151"/>
      <c r="K721" s="151"/>
      <c r="L721" s="151"/>
      <c r="M721" s="151"/>
      <c r="N721" s="151"/>
      <c r="O721" s="151"/>
      <c r="P721" s="151"/>
      <c r="Q721" s="151"/>
      <c r="R721" s="151"/>
      <c r="S721" s="151"/>
      <c r="T721" s="151"/>
      <c r="U721" s="151"/>
      <c r="V721" s="151"/>
      <c r="W721" s="151"/>
      <c r="X721" s="151"/>
      <c r="Y721" s="151"/>
      <c r="Z721" s="376"/>
      <c r="AA721" s="284">
        <f>H721+I721+J721+K721+L721+M721+N721+O721+P721</f>
        <v>0</v>
      </c>
      <c r="AB721" s="164" t="b">
        <f>AA721=G721</f>
        <v>1</v>
      </c>
      <c r="AC721" s="328">
        <f t="shared" si="301"/>
        <v>0</v>
      </c>
      <c r="AD721" s="278"/>
      <c r="AE721" s="278"/>
      <c r="AF721" s="284">
        <f t="shared" si="303"/>
        <v>0</v>
      </c>
      <c r="AG721" s="164" t="b">
        <f t="shared" si="304"/>
        <v>1</v>
      </c>
      <c r="AH721" s="278"/>
      <c r="AI721" s="278"/>
      <c r="AL721" s="42" t="b">
        <f>G721=AK721</f>
        <v>1</v>
      </c>
      <c r="AM721" s="96" t="e">
        <f>#REF!+#REF!+#REF!+#REF!+#REF!+#REF!</f>
        <v>#REF!</v>
      </c>
      <c r="AN721" s="118">
        <f>H721+I721+J721+K721+L721+M721</f>
        <v>0</v>
      </c>
      <c r="AO721" s="152" t="b">
        <f t="shared" si="302"/>
        <v>1</v>
      </c>
    </row>
    <row r="722" spans="1:41" s="110" customFormat="1">
      <c r="A722" s="119"/>
      <c r="B722" s="135"/>
      <c r="C722" s="659" t="s">
        <v>355</v>
      </c>
      <c r="D722" s="651"/>
      <c r="E722" s="652"/>
      <c r="F722" s="134">
        <v>22002</v>
      </c>
      <c r="G722" s="116">
        <f>G723+G726</f>
        <v>3062451000</v>
      </c>
      <c r="H722" s="116">
        <f t="shared" ref="H722:P722" si="305">H723+H726</f>
        <v>621006500</v>
      </c>
      <c r="I722" s="116">
        <f t="shared" si="305"/>
        <v>121320000</v>
      </c>
      <c r="J722" s="116">
        <f t="shared" si="305"/>
        <v>32824500</v>
      </c>
      <c r="K722" s="116">
        <f t="shared" si="305"/>
        <v>0</v>
      </c>
      <c r="L722" s="116">
        <f t="shared" si="305"/>
        <v>0</v>
      </c>
      <c r="M722" s="116">
        <f t="shared" si="305"/>
        <v>0</v>
      </c>
      <c r="N722" s="116">
        <f t="shared" si="305"/>
        <v>2287300000</v>
      </c>
      <c r="O722" s="116">
        <f t="shared" si="305"/>
        <v>0</v>
      </c>
      <c r="P722" s="116">
        <f t="shared" si="305"/>
        <v>0</v>
      </c>
      <c r="Q722" s="116"/>
      <c r="R722" s="116"/>
      <c r="S722" s="116"/>
      <c r="T722" s="116"/>
      <c r="U722" s="116"/>
      <c r="V722" s="116"/>
      <c r="W722" s="116"/>
      <c r="X722" s="116"/>
      <c r="Y722" s="94"/>
      <c r="Z722" s="373"/>
      <c r="AA722" s="284">
        <f>H722+I722+J722+K722+L722+M722+N722+O722+P722</f>
        <v>3062451000</v>
      </c>
      <c r="AB722" s="164" t="b">
        <f>AA722=G722</f>
        <v>1</v>
      </c>
      <c r="AC722" s="328">
        <f t="shared" si="301"/>
        <v>0</v>
      </c>
      <c r="AD722" s="221"/>
      <c r="AE722" s="221"/>
      <c r="AF722" s="284">
        <f t="shared" si="303"/>
        <v>3062451000</v>
      </c>
      <c r="AG722" s="164" t="b">
        <f t="shared" si="304"/>
        <v>1</v>
      </c>
      <c r="AH722" s="221"/>
      <c r="AI722" s="221"/>
      <c r="AJ722" s="25"/>
      <c r="AK722" s="111">
        <f>SUM(I722:M722)</f>
        <v>154144500</v>
      </c>
      <c r="AL722" s="112" t="b">
        <f>G722=AK722</f>
        <v>0</v>
      </c>
      <c r="AM722" s="96" t="e">
        <f>#REF!+#REF!+#REF!+#REF!+#REF!+#REF!</f>
        <v>#REF!</v>
      </c>
      <c r="AN722" s="118">
        <f>H722+I722+J722+K722+L722+M722</f>
        <v>775151000</v>
      </c>
      <c r="AO722" s="152" t="b">
        <f t="shared" si="302"/>
        <v>0</v>
      </c>
    </row>
    <row r="723" spans="1:41" s="25" customFormat="1">
      <c r="A723" s="29"/>
      <c r="B723" s="19"/>
      <c r="C723" s="21"/>
      <c r="D723" s="645" t="s">
        <v>14</v>
      </c>
      <c r="E723" s="646"/>
      <c r="F723" s="81" t="s">
        <v>131</v>
      </c>
      <c r="G723" s="52">
        <f>G724+G725</f>
        <v>166740000</v>
      </c>
      <c r="H723" s="52">
        <f t="shared" ref="H723:P723" si="306">H724+H725</f>
        <v>36000000</v>
      </c>
      <c r="I723" s="52">
        <f t="shared" si="306"/>
        <v>109590400</v>
      </c>
      <c r="J723" s="52">
        <f t="shared" si="306"/>
        <v>21149600</v>
      </c>
      <c r="K723" s="52">
        <f t="shared" si="306"/>
        <v>0</v>
      </c>
      <c r="L723" s="52">
        <f t="shared" si="306"/>
        <v>0</v>
      </c>
      <c r="M723" s="52">
        <f t="shared" si="306"/>
        <v>0</v>
      </c>
      <c r="N723" s="52">
        <f t="shared" si="306"/>
        <v>0</v>
      </c>
      <c r="O723" s="52">
        <f t="shared" si="306"/>
        <v>0</v>
      </c>
      <c r="P723" s="52">
        <f t="shared" si="306"/>
        <v>0</v>
      </c>
      <c r="Q723" s="52"/>
      <c r="R723" s="52"/>
      <c r="S723" s="52"/>
      <c r="T723" s="52"/>
      <c r="U723" s="52"/>
      <c r="V723" s="52"/>
      <c r="W723" s="52"/>
      <c r="X723" s="52"/>
      <c r="Y723" s="52">
        <f t="shared" ref="Y723" si="307">Y725</f>
        <v>0</v>
      </c>
      <c r="Z723" s="373"/>
      <c r="AA723" s="284">
        <f>H723+I723+J723+K723+L723+M723+N723+O723+P723</f>
        <v>166740000</v>
      </c>
      <c r="AB723" s="164" t="b">
        <f>AA723=G723</f>
        <v>1</v>
      </c>
      <c r="AC723" s="328">
        <f t="shared" si="301"/>
        <v>0</v>
      </c>
      <c r="AD723" s="221"/>
      <c r="AE723" s="221"/>
      <c r="AF723" s="284">
        <f t="shared" si="303"/>
        <v>166740000</v>
      </c>
      <c r="AG723" s="164" t="b">
        <f t="shared" si="304"/>
        <v>1</v>
      </c>
      <c r="AH723" s="221"/>
      <c r="AI723" s="221"/>
      <c r="AK723" s="335">
        <f>SUM(I723:M723)</f>
        <v>130740000</v>
      </c>
      <c r="AL723" s="72" t="b">
        <f>G723=AK723</f>
        <v>0</v>
      </c>
      <c r="AM723" s="335" t="e">
        <f>#REF!+#REF!+#REF!+#REF!+#REF!+#REF!</f>
        <v>#REF!</v>
      </c>
      <c r="AN723" s="336">
        <f>H723+I723+J723+K723+L723+M723</f>
        <v>166740000</v>
      </c>
      <c r="AO723" s="152" t="b">
        <f t="shared" si="302"/>
        <v>1</v>
      </c>
    </row>
    <row r="724" spans="1:41" s="25" customFormat="1">
      <c r="A724" s="29"/>
      <c r="B724" s="19"/>
      <c r="C724" s="21"/>
      <c r="D724" s="566"/>
      <c r="E724" s="567" t="s">
        <v>356</v>
      </c>
      <c r="F724" s="81" t="s">
        <v>357</v>
      </c>
      <c r="G724" s="52">
        <v>135960000</v>
      </c>
      <c r="H724" s="52">
        <v>36000000</v>
      </c>
      <c r="I724" s="52">
        <f>G724-H724</f>
        <v>99960000</v>
      </c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52"/>
      <c r="X724" s="52"/>
      <c r="Y724" s="52"/>
      <c r="Z724" s="373"/>
      <c r="AA724" s="284"/>
      <c r="AB724" s="164"/>
      <c r="AC724" s="328"/>
      <c r="AD724" s="221"/>
      <c r="AE724" s="221"/>
      <c r="AF724" s="284">
        <f t="shared" si="303"/>
        <v>135960000</v>
      </c>
      <c r="AG724" s="164" t="b">
        <f t="shared" si="304"/>
        <v>1</v>
      </c>
      <c r="AH724" s="221"/>
      <c r="AI724" s="221"/>
      <c r="AK724" s="335"/>
      <c r="AL724" s="72"/>
      <c r="AM724" s="335"/>
      <c r="AN724" s="336"/>
      <c r="AO724" s="152"/>
    </row>
    <row r="725" spans="1:41" s="72" customFormat="1">
      <c r="A725" s="65"/>
      <c r="B725" s="66"/>
      <c r="C725" s="573"/>
      <c r="D725" s="573"/>
      <c r="E725" s="88" t="s">
        <v>166</v>
      </c>
      <c r="F725" s="71" t="s">
        <v>167</v>
      </c>
      <c r="G725" s="69">
        <v>30780000</v>
      </c>
      <c r="H725" s="69"/>
      <c r="I725" s="70">
        <f>15000000-5369600</f>
        <v>9630400</v>
      </c>
      <c r="J725" s="70">
        <f>G725-I725</f>
        <v>21149600</v>
      </c>
      <c r="K725" s="70"/>
      <c r="L725" s="70"/>
      <c r="M725" s="70"/>
      <c r="N725" s="70"/>
      <c r="O725" s="70"/>
      <c r="P725" s="70"/>
      <c r="Q725" s="70"/>
      <c r="R725" s="70"/>
      <c r="S725" s="70"/>
      <c r="T725" s="70"/>
      <c r="U725" s="70"/>
      <c r="V725" s="70"/>
      <c r="W725" s="70"/>
      <c r="X725" s="70"/>
      <c r="Y725" s="71"/>
      <c r="Z725" s="374"/>
      <c r="AA725" s="284">
        <f t="shared" ref="AA725:AA744" si="308">H725+I725+J725+K725+L725+M725+N725+O725+P725</f>
        <v>30780000</v>
      </c>
      <c r="AB725" s="164" t="b">
        <f t="shared" ref="AB725:AB744" si="309">AA725=G725</f>
        <v>1</v>
      </c>
      <c r="AC725" s="328">
        <f t="shared" ref="AC725:AC754" si="310">G725-AA725</f>
        <v>0</v>
      </c>
      <c r="AD725" s="232"/>
      <c r="AE725" s="232"/>
      <c r="AF725" s="284">
        <f t="shared" si="303"/>
        <v>30780000</v>
      </c>
      <c r="AG725" s="164" t="b">
        <f t="shared" si="304"/>
        <v>1</v>
      </c>
      <c r="AH725" s="232"/>
      <c r="AI725" s="232"/>
      <c r="AK725" s="335">
        <f t="shared" ref="AK725:AK739" si="311">SUM(I725:M725)</f>
        <v>30780000</v>
      </c>
      <c r="AL725" s="72" t="b">
        <f t="shared" ref="AL725:AL739" si="312">G725=AK725</f>
        <v>1</v>
      </c>
      <c r="AM725" s="335" t="e">
        <f>#REF!+#REF!+#REF!+#REF!+#REF!+#REF!</f>
        <v>#REF!</v>
      </c>
      <c r="AN725" s="336">
        <f t="shared" ref="AN725:AN741" si="313">H725+I725+J725+K725+L725+M725</f>
        <v>30780000</v>
      </c>
      <c r="AO725" s="152" t="b">
        <f t="shared" ref="AO725:AO741" si="314">G725=AN725</f>
        <v>1</v>
      </c>
    </row>
    <row r="726" spans="1:41" s="54" customFormat="1">
      <c r="A726" s="50"/>
      <c r="B726" s="60"/>
      <c r="C726" s="61"/>
      <c r="D726" s="656" t="s">
        <v>15</v>
      </c>
      <c r="E726" s="657"/>
      <c r="F726" s="81" t="s">
        <v>130</v>
      </c>
      <c r="G726" s="52">
        <f>SUM(G727:G738)</f>
        <v>2895711000</v>
      </c>
      <c r="H726" s="52">
        <f t="shared" ref="H726:P726" si="315">SUM(H727:H738)</f>
        <v>585006500</v>
      </c>
      <c r="I726" s="52">
        <f t="shared" si="315"/>
        <v>11729600</v>
      </c>
      <c r="J726" s="52">
        <f t="shared" si="315"/>
        <v>11674900</v>
      </c>
      <c r="K726" s="52">
        <f t="shared" si="315"/>
        <v>0</v>
      </c>
      <c r="L726" s="52">
        <f t="shared" si="315"/>
        <v>0</v>
      </c>
      <c r="M726" s="52">
        <f t="shared" si="315"/>
        <v>0</v>
      </c>
      <c r="N726" s="52">
        <f t="shared" si="315"/>
        <v>2287300000</v>
      </c>
      <c r="O726" s="52">
        <f t="shared" si="315"/>
        <v>0</v>
      </c>
      <c r="P726" s="52">
        <f t="shared" si="315"/>
        <v>0</v>
      </c>
      <c r="Q726" s="52"/>
      <c r="R726" s="52"/>
      <c r="S726" s="52"/>
      <c r="T726" s="52"/>
      <c r="U726" s="52"/>
      <c r="V726" s="52"/>
      <c r="W726" s="52"/>
      <c r="X726" s="52"/>
      <c r="Y726" s="52">
        <f>SUM(Y727:Y738)</f>
        <v>0</v>
      </c>
      <c r="Z726" s="372"/>
      <c r="AA726" s="284">
        <f t="shared" si="308"/>
        <v>2895711000</v>
      </c>
      <c r="AB726" s="164" t="b">
        <f t="shared" si="309"/>
        <v>1</v>
      </c>
      <c r="AC726" s="328">
        <f t="shared" si="310"/>
        <v>0</v>
      </c>
      <c r="AD726" s="200"/>
      <c r="AE726" s="200"/>
      <c r="AF726" s="284">
        <f t="shared" si="303"/>
        <v>2895711000</v>
      </c>
      <c r="AG726" s="164" t="b">
        <f t="shared" si="304"/>
        <v>1</v>
      </c>
      <c r="AH726" s="200"/>
      <c r="AI726" s="200"/>
      <c r="AK726" s="335">
        <f t="shared" si="311"/>
        <v>23404500</v>
      </c>
      <c r="AL726" s="72" t="b">
        <f t="shared" si="312"/>
        <v>0</v>
      </c>
      <c r="AM726" s="335" t="e">
        <f>#REF!+#REF!+#REF!+#REF!+#REF!+#REF!</f>
        <v>#REF!</v>
      </c>
      <c r="AN726" s="336">
        <f t="shared" si="313"/>
        <v>608411000</v>
      </c>
      <c r="AO726" s="152" t="b">
        <f t="shared" si="314"/>
        <v>0</v>
      </c>
    </row>
    <row r="727" spans="1:41" s="72" customFormat="1">
      <c r="A727" s="65"/>
      <c r="B727" s="66"/>
      <c r="C727" s="573"/>
      <c r="D727" s="573"/>
      <c r="E727" s="67" t="s">
        <v>55</v>
      </c>
      <c r="F727" s="71" t="s">
        <v>56</v>
      </c>
      <c r="G727" s="69">
        <v>9869600</v>
      </c>
      <c r="H727" s="69">
        <v>4500000</v>
      </c>
      <c r="I727" s="70">
        <v>5369600</v>
      </c>
      <c r="J727" s="70"/>
      <c r="K727" s="70"/>
      <c r="L727" s="70"/>
      <c r="M727" s="70"/>
      <c r="N727" s="70"/>
      <c r="O727" s="70"/>
      <c r="P727" s="70"/>
      <c r="Q727" s="70"/>
      <c r="R727" s="70"/>
      <c r="S727" s="70"/>
      <c r="T727" s="70"/>
      <c r="U727" s="70"/>
      <c r="V727" s="70"/>
      <c r="W727" s="70"/>
      <c r="X727" s="70"/>
      <c r="Y727" s="71"/>
      <c r="Z727" s="374"/>
      <c r="AA727" s="284">
        <f t="shared" si="308"/>
        <v>9869600</v>
      </c>
      <c r="AB727" s="164" t="b">
        <f t="shared" si="309"/>
        <v>1</v>
      </c>
      <c r="AC727" s="328">
        <f t="shared" si="310"/>
        <v>0</v>
      </c>
      <c r="AD727" s="232"/>
      <c r="AE727" s="232"/>
      <c r="AF727" s="284">
        <f t="shared" si="303"/>
        <v>9869600</v>
      </c>
      <c r="AG727" s="164" t="b">
        <f t="shared" si="304"/>
        <v>1</v>
      </c>
      <c r="AH727" s="232"/>
      <c r="AI727" s="232"/>
      <c r="AK727" s="335">
        <f t="shared" si="311"/>
        <v>5369600</v>
      </c>
      <c r="AL727" s="72" t="b">
        <f t="shared" si="312"/>
        <v>0</v>
      </c>
      <c r="AM727" s="335" t="e">
        <f>#REF!+#REF!+#REF!+#REF!+#REF!+#REF!</f>
        <v>#REF!</v>
      </c>
      <c r="AN727" s="336">
        <f t="shared" si="313"/>
        <v>9869600</v>
      </c>
      <c r="AO727" s="152" t="b">
        <f t="shared" si="314"/>
        <v>1</v>
      </c>
    </row>
    <row r="728" spans="1:41" s="72" customFormat="1">
      <c r="A728" s="65"/>
      <c r="B728" s="66"/>
      <c r="C728" s="573"/>
      <c r="D728" s="573"/>
      <c r="E728" s="88" t="s">
        <v>16</v>
      </c>
      <c r="F728" s="71" t="s">
        <v>19</v>
      </c>
      <c r="G728" s="69">
        <v>360000</v>
      </c>
      <c r="H728" s="69"/>
      <c r="I728" s="70">
        <v>360000</v>
      </c>
      <c r="J728" s="70"/>
      <c r="K728" s="70"/>
      <c r="L728" s="70"/>
      <c r="M728" s="70"/>
      <c r="N728" s="70"/>
      <c r="O728" s="70"/>
      <c r="P728" s="70"/>
      <c r="Q728" s="70"/>
      <c r="R728" s="70"/>
      <c r="S728" s="70"/>
      <c r="T728" s="70"/>
      <c r="U728" s="70"/>
      <c r="V728" s="70"/>
      <c r="W728" s="70"/>
      <c r="X728" s="70"/>
      <c r="Y728" s="71"/>
      <c r="Z728" s="374"/>
      <c r="AA728" s="284">
        <f t="shared" si="308"/>
        <v>360000</v>
      </c>
      <c r="AB728" s="164" t="b">
        <f t="shared" si="309"/>
        <v>1</v>
      </c>
      <c r="AC728" s="328">
        <f t="shared" si="310"/>
        <v>0</v>
      </c>
      <c r="AD728" s="232"/>
      <c r="AE728" s="232"/>
      <c r="AF728" s="284">
        <f t="shared" si="303"/>
        <v>360000</v>
      </c>
      <c r="AG728" s="164" t="b">
        <f t="shared" si="304"/>
        <v>1</v>
      </c>
      <c r="AH728" s="232"/>
      <c r="AI728" s="232"/>
      <c r="AK728" s="335">
        <f t="shared" si="311"/>
        <v>360000</v>
      </c>
      <c r="AL728" s="72" t="b">
        <f t="shared" si="312"/>
        <v>1</v>
      </c>
      <c r="AM728" s="335" t="e">
        <f>#REF!+#REF!+#REF!+#REF!+#REF!+#REF!</f>
        <v>#REF!</v>
      </c>
      <c r="AN728" s="336">
        <f t="shared" si="313"/>
        <v>360000</v>
      </c>
      <c r="AO728" s="152" t="b">
        <f t="shared" si="314"/>
        <v>1</v>
      </c>
    </row>
    <row r="729" spans="1:41" s="72" customFormat="1">
      <c r="A729" s="65"/>
      <c r="B729" s="66"/>
      <c r="C729" s="573"/>
      <c r="D729" s="573"/>
      <c r="E729" s="488" t="s">
        <v>190</v>
      </c>
      <c r="F729" s="68" t="s">
        <v>191</v>
      </c>
      <c r="G729" s="69">
        <v>7474900</v>
      </c>
      <c r="H729" s="69"/>
      <c r="I729" s="70">
        <v>3000000</v>
      </c>
      <c r="J729" s="70">
        <f>G729-I729</f>
        <v>4474900</v>
      </c>
      <c r="K729" s="70"/>
      <c r="L729" s="70"/>
      <c r="M729" s="70"/>
      <c r="N729" s="70"/>
      <c r="O729" s="70"/>
      <c r="P729" s="70"/>
      <c r="Q729" s="70"/>
      <c r="R729" s="70"/>
      <c r="S729" s="70"/>
      <c r="T729" s="70"/>
      <c r="U729" s="70"/>
      <c r="V729" s="70"/>
      <c r="W729" s="70"/>
      <c r="X729" s="70"/>
      <c r="Y729" s="71"/>
      <c r="Z729" s="374"/>
      <c r="AA729" s="284">
        <f t="shared" si="308"/>
        <v>7474900</v>
      </c>
      <c r="AB729" s="164" t="b">
        <f t="shared" si="309"/>
        <v>1</v>
      </c>
      <c r="AC729" s="328">
        <f t="shared" si="310"/>
        <v>0</v>
      </c>
      <c r="AD729" s="232"/>
      <c r="AE729" s="232"/>
      <c r="AF729" s="284">
        <f t="shared" si="303"/>
        <v>7474900</v>
      </c>
      <c r="AG729" s="164" t="b">
        <f t="shared" si="304"/>
        <v>1</v>
      </c>
      <c r="AH729" s="232"/>
      <c r="AI729" s="232"/>
      <c r="AK729" s="335">
        <f t="shared" si="311"/>
        <v>7474900</v>
      </c>
      <c r="AL729" s="72" t="b">
        <f t="shared" si="312"/>
        <v>1</v>
      </c>
      <c r="AM729" s="335" t="e">
        <f>#REF!+#REF!+#REF!+#REF!+#REF!+#REF!</f>
        <v>#REF!</v>
      </c>
      <c r="AN729" s="336">
        <f t="shared" si="313"/>
        <v>7474900</v>
      </c>
      <c r="AO729" s="152" t="b">
        <f t="shared" si="314"/>
        <v>1</v>
      </c>
    </row>
    <row r="730" spans="1:41" s="72" customFormat="1">
      <c r="A730" s="65"/>
      <c r="B730" s="66"/>
      <c r="C730" s="573"/>
      <c r="D730" s="573"/>
      <c r="E730" s="67" t="s">
        <v>358</v>
      </c>
      <c r="F730" s="67" t="s">
        <v>244</v>
      </c>
      <c r="G730" s="69">
        <v>150000000</v>
      </c>
      <c r="H730" s="69"/>
      <c r="I730" s="70"/>
      <c r="J730" s="70"/>
      <c r="K730" s="70"/>
      <c r="L730" s="70"/>
      <c r="M730" s="70"/>
      <c r="N730" s="70">
        <v>150000000</v>
      </c>
      <c r="O730" s="70"/>
      <c r="P730" s="70"/>
      <c r="Q730" s="70"/>
      <c r="R730" s="70"/>
      <c r="S730" s="70"/>
      <c r="T730" s="70"/>
      <c r="U730" s="70"/>
      <c r="V730" s="70"/>
      <c r="W730" s="70"/>
      <c r="X730" s="70"/>
      <c r="Y730" s="71"/>
      <c r="Z730" s="374"/>
      <c r="AA730" s="284">
        <f t="shared" si="308"/>
        <v>150000000</v>
      </c>
      <c r="AB730" s="164" t="b">
        <f t="shared" si="309"/>
        <v>1</v>
      </c>
      <c r="AC730" s="328">
        <f t="shared" si="310"/>
        <v>0</v>
      </c>
      <c r="AD730" s="232"/>
      <c r="AE730" s="232"/>
      <c r="AF730" s="284">
        <f t="shared" si="303"/>
        <v>150000000</v>
      </c>
      <c r="AG730" s="164" t="b">
        <f t="shared" si="304"/>
        <v>1</v>
      </c>
      <c r="AH730" s="232"/>
      <c r="AI730" s="232"/>
      <c r="AK730" s="335">
        <f t="shared" si="311"/>
        <v>0</v>
      </c>
      <c r="AL730" s="72" t="b">
        <f t="shared" si="312"/>
        <v>0</v>
      </c>
      <c r="AM730" s="335" t="e">
        <f>#REF!+#REF!+#REF!+#REF!+#REF!+#REF!</f>
        <v>#REF!</v>
      </c>
      <c r="AN730" s="336">
        <f t="shared" si="313"/>
        <v>0</v>
      </c>
      <c r="AO730" s="152" t="b">
        <f t="shared" si="314"/>
        <v>0</v>
      </c>
    </row>
    <row r="731" spans="1:41" s="72" customFormat="1">
      <c r="A731" s="65"/>
      <c r="B731" s="66"/>
      <c r="C731" s="573"/>
      <c r="D731" s="573"/>
      <c r="E731" s="67" t="s">
        <v>17</v>
      </c>
      <c r="F731" s="68" t="s">
        <v>18</v>
      </c>
      <c r="G731" s="69">
        <v>1894300000</v>
      </c>
      <c r="H731" s="69">
        <v>560000000</v>
      </c>
      <c r="I731" s="239"/>
      <c r="J731" s="70"/>
      <c r="K731" s="70"/>
      <c r="L731" s="70"/>
      <c r="M731" s="70"/>
      <c r="N731" s="70">
        <f>G731-H731</f>
        <v>1334300000</v>
      </c>
      <c r="O731" s="70"/>
      <c r="P731" s="70"/>
      <c r="Q731" s="70"/>
      <c r="R731" s="70"/>
      <c r="S731" s="70"/>
      <c r="T731" s="70"/>
      <c r="U731" s="70"/>
      <c r="V731" s="70"/>
      <c r="W731" s="70"/>
      <c r="X731" s="70"/>
      <c r="Y731" s="71"/>
      <c r="Z731" s="374"/>
      <c r="AA731" s="284">
        <f t="shared" si="308"/>
        <v>1894300000</v>
      </c>
      <c r="AB731" s="164" t="b">
        <f t="shared" si="309"/>
        <v>1</v>
      </c>
      <c r="AC731" s="328">
        <f t="shared" si="310"/>
        <v>0</v>
      </c>
      <c r="AD731" s="232"/>
      <c r="AE731" s="232"/>
      <c r="AF731" s="284">
        <f t="shared" si="303"/>
        <v>1894300000</v>
      </c>
      <c r="AG731" s="164" t="b">
        <f t="shared" si="304"/>
        <v>1</v>
      </c>
      <c r="AH731" s="232"/>
      <c r="AI731" s="232"/>
      <c r="AK731" s="335">
        <f t="shared" si="311"/>
        <v>0</v>
      </c>
      <c r="AL731" s="72" t="b">
        <f t="shared" si="312"/>
        <v>0</v>
      </c>
      <c r="AM731" s="335" t="e">
        <f>#REF!+#REF!+#REF!+#REF!+#REF!+#REF!</f>
        <v>#REF!</v>
      </c>
      <c r="AN731" s="336">
        <f t="shared" si="313"/>
        <v>560000000</v>
      </c>
      <c r="AO731" s="152" t="b">
        <f t="shared" si="314"/>
        <v>0</v>
      </c>
    </row>
    <row r="732" spans="1:41" s="72" customFormat="1">
      <c r="A732" s="65"/>
      <c r="B732" s="66"/>
      <c r="C732" s="573"/>
      <c r="D732" s="573"/>
      <c r="E732" s="67" t="s">
        <v>108</v>
      </c>
      <c r="F732" s="68" t="s">
        <v>109</v>
      </c>
      <c r="G732" s="69">
        <v>600000</v>
      </c>
      <c r="H732" s="69"/>
      <c r="I732" s="70"/>
      <c r="J732" s="70">
        <v>600000</v>
      </c>
      <c r="K732" s="70"/>
      <c r="L732" s="70"/>
      <c r="M732" s="70"/>
      <c r="N732" s="70"/>
      <c r="O732" s="70"/>
      <c r="P732" s="70"/>
      <c r="Q732" s="70"/>
      <c r="R732" s="70"/>
      <c r="S732" s="70"/>
      <c r="T732" s="70"/>
      <c r="U732" s="70"/>
      <c r="V732" s="70"/>
      <c r="W732" s="70"/>
      <c r="X732" s="70"/>
      <c r="Y732" s="71"/>
      <c r="Z732" s="374"/>
      <c r="AA732" s="284">
        <f t="shared" si="308"/>
        <v>600000</v>
      </c>
      <c r="AB732" s="164" t="b">
        <f t="shared" si="309"/>
        <v>1</v>
      </c>
      <c r="AC732" s="328">
        <f t="shared" si="310"/>
        <v>0</v>
      </c>
      <c r="AD732" s="232"/>
      <c r="AE732" s="232"/>
      <c r="AF732" s="284">
        <f t="shared" si="303"/>
        <v>600000</v>
      </c>
      <c r="AG732" s="164" t="b">
        <f t="shared" si="304"/>
        <v>1</v>
      </c>
      <c r="AH732" s="232"/>
      <c r="AI732" s="232"/>
      <c r="AK732" s="335">
        <f t="shared" si="311"/>
        <v>600000</v>
      </c>
      <c r="AL732" s="72" t="b">
        <f t="shared" si="312"/>
        <v>1</v>
      </c>
      <c r="AM732" s="335" t="e">
        <f>#REF!+#REF!+#REF!+#REF!+#REF!+#REF!</f>
        <v>#REF!</v>
      </c>
      <c r="AN732" s="336">
        <f t="shared" si="313"/>
        <v>600000</v>
      </c>
      <c r="AO732" s="152" t="b">
        <f t="shared" si="314"/>
        <v>1</v>
      </c>
    </row>
    <row r="733" spans="1:41" s="72" customFormat="1">
      <c r="A733" s="65"/>
      <c r="B733" s="66"/>
      <c r="C733" s="573"/>
      <c r="D733" s="573"/>
      <c r="E733" s="67" t="s">
        <v>59</v>
      </c>
      <c r="F733" s="68" t="s">
        <v>60</v>
      </c>
      <c r="G733" s="69">
        <v>600000</v>
      </c>
      <c r="H733" s="69"/>
      <c r="I733" s="70"/>
      <c r="J733" s="70">
        <v>600000</v>
      </c>
      <c r="K733" s="70"/>
      <c r="L733" s="70"/>
      <c r="M733" s="70"/>
      <c r="N733" s="70"/>
      <c r="O733" s="70"/>
      <c r="P733" s="70"/>
      <c r="Q733" s="70"/>
      <c r="R733" s="70"/>
      <c r="S733" s="70"/>
      <c r="T733" s="70"/>
      <c r="U733" s="70"/>
      <c r="V733" s="70"/>
      <c r="W733" s="70"/>
      <c r="X733" s="70"/>
      <c r="Y733" s="71"/>
      <c r="Z733" s="374"/>
      <c r="AA733" s="284">
        <f t="shared" si="308"/>
        <v>600000</v>
      </c>
      <c r="AB733" s="164" t="b">
        <f t="shared" si="309"/>
        <v>1</v>
      </c>
      <c r="AC733" s="328">
        <f t="shared" si="310"/>
        <v>0</v>
      </c>
      <c r="AD733" s="232"/>
      <c r="AE733" s="232"/>
      <c r="AF733" s="284">
        <f t="shared" si="303"/>
        <v>600000</v>
      </c>
      <c r="AG733" s="164" t="b">
        <f t="shared" si="304"/>
        <v>1</v>
      </c>
      <c r="AH733" s="232"/>
      <c r="AI733" s="232"/>
      <c r="AK733" s="335">
        <f t="shared" si="311"/>
        <v>600000</v>
      </c>
      <c r="AL733" s="72" t="b">
        <f t="shared" si="312"/>
        <v>1</v>
      </c>
      <c r="AM733" s="335" t="e">
        <f>#REF!+#REF!+#REF!+#REF!+#REF!+#REF!</f>
        <v>#REF!</v>
      </c>
      <c r="AN733" s="336">
        <f t="shared" si="313"/>
        <v>600000</v>
      </c>
      <c r="AO733" s="152" t="b">
        <f t="shared" si="314"/>
        <v>1</v>
      </c>
    </row>
    <row r="734" spans="1:41" s="72" customFormat="1">
      <c r="A734" s="65"/>
      <c r="B734" s="66"/>
      <c r="C734" s="573"/>
      <c r="D734" s="573"/>
      <c r="E734" s="67" t="s">
        <v>125</v>
      </c>
      <c r="F734" s="475" t="s">
        <v>126</v>
      </c>
      <c r="G734" s="69">
        <v>10000000</v>
      </c>
      <c r="H734" s="69"/>
      <c r="I734" s="70"/>
      <c r="J734" s="70">
        <v>4000000</v>
      </c>
      <c r="K734" s="70"/>
      <c r="L734" s="70"/>
      <c r="M734" s="70"/>
      <c r="N734" s="70">
        <f>G734-J734</f>
        <v>6000000</v>
      </c>
      <c r="O734" s="70"/>
      <c r="P734" s="70"/>
      <c r="Q734" s="70"/>
      <c r="R734" s="70"/>
      <c r="S734" s="70"/>
      <c r="T734" s="70"/>
      <c r="U734" s="70"/>
      <c r="V734" s="70"/>
      <c r="W734" s="70"/>
      <c r="X734" s="70"/>
      <c r="Y734" s="71"/>
      <c r="Z734" s="374"/>
      <c r="AA734" s="284">
        <f t="shared" si="308"/>
        <v>10000000</v>
      </c>
      <c r="AB734" s="164" t="b">
        <f t="shared" si="309"/>
        <v>1</v>
      </c>
      <c r="AC734" s="328">
        <f t="shared" si="310"/>
        <v>0</v>
      </c>
      <c r="AD734" s="232"/>
      <c r="AE734" s="232"/>
      <c r="AF734" s="284">
        <f t="shared" si="303"/>
        <v>10000000</v>
      </c>
      <c r="AG734" s="164" t="b">
        <f t="shared" si="304"/>
        <v>1</v>
      </c>
      <c r="AH734" s="232"/>
      <c r="AI734" s="232"/>
      <c r="AK734" s="335">
        <f t="shared" si="311"/>
        <v>4000000</v>
      </c>
      <c r="AL734" s="72" t="b">
        <f t="shared" si="312"/>
        <v>0</v>
      </c>
      <c r="AM734" s="335" t="e">
        <f>#REF!+#REF!+#REF!+#REF!+#REF!+#REF!</f>
        <v>#REF!</v>
      </c>
      <c r="AN734" s="336">
        <f t="shared" si="313"/>
        <v>4000000</v>
      </c>
      <c r="AO734" s="152" t="b">
        <f t="shared" si="314"/>
        <v>0</v>
      </c>
    </row>
    <row r="735" spans="1:41" s="72" customFormat="1">
      <c r="A735" s="65"/>
      <c r="B735" s="66"/>
      <c r="C735" s="573"/>
      <c r="D735" s="573"/>
      <c r="E735" s="67" t="s">
        <v>61</v>
      </c>
      <c r="F735" s="68" t="s">
        <v>62</v>
      </c>
      <c r="G735" s="69">
        <v>5000000</v>
      </c>
      <c r="H735" s="69"/>
      <c r="I735" s="70">
        <v>3000000</v>
      </c>
      <c r="J735" s="70">
        <v>2000000</v>
      </c>
      <c r="K735" s="70"/>
      <c r="L735" s="70"/>
      <c r="M735" s="70"/>
      <c r="N735" s="70"/>
      <c r="O735" s="70"/>
      <c r="P735" s="70"/>
      <c r="Q735" s="70"/>
      <c r="R735" s="70"/>
      <c r="S735" s="70"/>
      <c r="T735" s="70"/>
      <c r="U735" s="70"/>
      <c r="V735" s="70"/>
      <c r="W735" s="70"/>
      <c r="X735" s="70"/>
      <c r="Y735" s="71"/>
      <c r="Z735" s="374"/>
      <c r="AA735" s="284">
        <f t="shared" si="308"/>
        <v>5000000</v>
      </c>
      <c r="AB735" s="164" t="b">
        <f t="shared" si="309"/>
        <v>1</v>
      </c>
      <c r="AC735" s="328">
        <f t="shared" si="310"/>
        <v>0</v>
      </c>
      <c r="AD735" s="232"/>
      <c r="AE735" s="232"/>
      <c r="AF735" s="284">
        <f t="shared" si="303"/>
        <v>5000000</v>
      </c>
      <c r="AG735" s="164" t="b">
        <f t="shared" si="304"/>
        <v>1</v>
      </c>
      <c r="AH735" s="232"/>
      <c r="AI735" s="232"/>
      <c r="AK735" s="335">
        <f t="shared" si="311"/>
        <v>5000000</v>
      </c>
      <c r="AL735" s="72" t="b">
        <f t="shared" si="312"/>
        <v>1</v>
      </c>
      <c r="AM735" s="335" t="e">
        <f>#REF!+#REF!+#REF!+#REF!+#REF!+#REF!</f>
        <v>#REF!</v>
      </c>
      <c r="AN735" s="336">
        <f t="shared" si="313"/>
        <v>5000000</v>
      </c>
      <c r="AO735" s="152" t="b">
        <f t="shared" si="314"/>
        <v>1</v>
      </c>
    </row>
    <row r="736" spans="1:41" s="72" customFormat="1">
      <c r="A736" s="65"/>
      <c r="B736" s="66"/>
      <c r="C736" s="573"/>
      <c r="D736" s="573"/>
      <c r="E736" s="67" t="s">
        <v>192</v>
      </c>
      <c r="F736" s="68" t="s">
        <v>193</v>
      </c>
      <c r="G736" s="69">
        <v>797000000</v>
      </c>
      <c r="H736" s="69"/>
      <c r="I736" s="70"/>
      <c r="J736" s="70"/>
      <c r="K736" s="70"/>
      <c r="L736" s="70"/>
      <c r="M736" s="70"/>
      <c r="N736" s="70">
        <f>G736</f>
        <v>797000000</v>
      </c>
      <c r="O736" s="70"/>
      <c r="P736" s="70"/>
      <c r="Q736" s="70"/>
      <c r="R736" s="70"/>
      <c r="S736" s="70"/>
      <c r="T736" s="70"/>
      <c r="U736" s="70"/>
      <c r="V736" s="70"/>
      <c r="W736" s="70"/>
      <c r="X736" s="70"/>
      <c r="Y736" s="71"/>
      <c r="Z736" s="374"/>
      <c r="AA736" s="284">
        <f t="shared" si="308"/>
        <v>797000000</v>
      </c>
      <c r="AB736" s="164" t="b">
        <f t="shared" si="309"/>
        <v>1</v>
      </c>
      <c r="AC736" s="328">
        <f t="shared" si="310"/>
        <v>0</v>
      </c>
      <c r="AD736" s="232"/>
      <c r="AE736" s="232"/>
      <c r="AF736" s="284">
        <f t="shared" si="303"/>
        <v>797000000</v>
      </c>
      <c r="AG736" s="164" t="b">
        <f t="shared" si="304"/>
        <v>1</v>
      </c>
      <c r="AH736" s="232"/>
      <c r="AI736" s="232"/>
      <c r="AK736" s="335">
        <f t="shared" si="311"/>
        <v>0</v>
      </c>
      <c r="AL736" s="72" t="b">
        <f t="shared" si="312"/>
        <v>0</v>
      </c>
      <c r="AM736" s="335" t="e">
        <f>#REF!+#REF!+#REF!+#REF!+#REF!+#REF!</f>
        <v>#REF!</v>
      </c>
      <c r="AN736" s="336">
        <f t="shared" si="313"/>
        <v>0</v>
      </c>
      <c r="AO736" s="152" t="b">
        <f t="shared" si="314"/>
        <v>0</v>
      </c>
    </row>
    <row r="737" spans="1:41" s="72" customFormat="1">
      <c r="A737" s="65"/>
      <c r="B737" s="66"/>
      <c r="C737" s="573"/>
      <c r="D737" s="573"/>
      <c r="E737" s="67" t="s">
        <v>20</v>
      </c>
      <c r="F737" s="475" t="s">
        <v>21</v>
      </c>
      <c r="G737" s="69">
        <v>20506500</v>
      </c>
      <c r="H737" s="69">
        <v>20506500</v>
      </c>
      <c r="I737" s="70"/>
      <c r="J737" s="70"/>
      <c r="K737" s="70"/>
      <c r="L737" s="70"/>
      <c r="M737" s="70"/>
      <c r="N737" s="70"/>
      <c r="O737" s="70"/>
      <c r="P737" s="70"/>
      <c r="Q737" s="70"/>
      <c r="R737" s="70"/>
      <c r="S737" s="70"/>
      <c r="T737" s="70"/>
      <c r="U737" s="70"/>
      <c r="V737" s="70"/>
      <c r="W737" s="70"/>
      <c r="X737" s="70"/>
      <c r="Y737" s="71"/>
      <c r="Z737" s="374"/>
      <c r="AA737" s="284">
        <f t="shared" si="308"/>
        <v>20506500</v>
      </c>
      <c r="AB737" s="164" t="b">
        <f t="shared" si="309"/>
        <v>1</v>
      </c>
      <c r="AC737" s="328">
        <f t="shared" si="310"/>
        <v>0</v>
      </c>
      <c r="AD737" s="232"/>
      <c r="AE737" s="232"/>
      <c r="AF737" s="284">
        <f t="shared" si="303"/>
        <v>20506500</v>
      </c>
      <c r="AG737" s="164" t="b">
        <f t="shared" si="304"/>
        <v>1</v>
      </c>
      <c r="AH737" s="232"/>
      <c r="AI737" s="232"/>
      <c r="AK737" s="335">
        <f t="shared" si="311"/>
        <v>0</v>
      </c>
      <c r="AL737" s="72" t="b">
        <f t="shared" si="312"/>
        <v>0</v>
      </c>
      <c r="AM737" s="335" t="e">
        <f>#REF!+#REF!+#REF!+#REF!+#REF!+#REF!</f>
        <v>#REF!</v>
      </c>
      <c r="AN737" s="336">
        <f t="shared" si="313"/>
        <v>20506500</v>
      </c>
      <c r="AO737" s="152" t="b">
        <f t="shared" si="314"/>
        <v>1</v>
      </c>
    </row>
    <row r="738" spans="1:41" s="72" customFormat="1">
      <c r="A738" s="65"/>
      <c r="B738" s="66"/>
      <c r="C738" s="573"/>
      <c r="D738" s="573"/>
      <c r="E738" s="67"/>
      <c r="F738" s="68"/>
      <c r="G738" s="69"/>
      <c r="H738" s="69"/>
      <c r="I738" s="70"/>
      <c r="J738" s="70"/>
      <c r="K738" s="70"/>
      <c r="L738" s="70"/>
      <c r="M738" s="70"/>
      <c r="N738" s="70"/>
      <c r="O738" s="70"/>
      <c r="P738" s="70"/>
      <c r="Q738" s="70"/>
      <c r="R738" s="70"/>
      <c r="S738" s="70"/>
      <c r="T738" s="70"/>
      <c r="U738" s="70"/>
      <c r="V738" s="70"/>
      <c r="W738" s="70"/>
      <c r="X738" s="70"/>
      <c r="Y738" s="71"/>
      <c r="Z738" s="374"/>
      <c r="AA738" s="284">
        <f t="shared" si="308"/>
        <v>0</v>
      </c>
      <c r="AB738" s="164" t="b">
        <f t="shared" si="309"/>
        <v>1</v>
      </c>
      <c r="AC738" s="328">
        <f t="shared" si="310"/>
        <v>0</v>
      </c>
      <c r="AD738" s="232"/>
      <c r="AE738" s="232"/>
      <c r="AF738" s="284">
        <f t="shared" si="303"/>
        <v>0</v>
      </c>
      <c r="AG738" s="164" t="b">
        <f t="shared" si="304"/>
        <v>1</v>
      </c>
      <c r="AH738" s="232"/>
      <c r="AI738" s="232"/>
      <c r="AK738" s="335">
        <f t="shared" si="311"/>
        <v>0</v>
      </c>
      <c r="AL738" s="72" t="b">
        <f t="shared" si="312"/>
        <v>1</v>
      </c>
      <c r="AM738" s="335" t="e">
        <f>#REF!+#REF!+#REF!+#REF!+#REF!+#REF!</f>
        <v>#REF!</v>
      </c>
      <c r="AN738" s="336">
        <f t="shared" si="313"/>
        <v>0</v>
      </c>
      <c r="AO738" s="152" t="b">
        <f t="shared" si="314"/>
        <v>1</v>
      </c>
    </row>
    <row r="739" spans="1:41" s="54" customFormat="1">
      <c r="A739" s="50"/>
      <c r="B739" s="60"/>
      <c r="C739" s="61"/>
      <c r="D739" s="61"/>
      <c r="E739" s="62"/>
      <c r="F739" s="63"/>
      <c r="G739" s="52"/>
      <c r="H739" s="52"/>
      <c r="I739" s="53"/>
      <c r="J739" s="53"/>
      <c r="K739" s="53"/>
      <c r="L739" s="53"/>
      <c r="M739" s="53"/>
      <c r="N739" s="53"/>
      <c r="O739" s="53"/>
      <c r="P739" s="53"/>
      <c r="Q739" s="53"/>
      <c r="R739" s="53"/>
      <c r="S739" s="53"/>
      <c r="T739" s="53"/>
      <c r="U739" s="53"/>
      <c r="V739" s="53"/>
      <c r="W739" s="53"/>
      <c r="X739" s="53"/>
      <c r="Y739" s="51"/>
      <c r="Z739" s="372"/>
      <c r="AA739" s="284">
        <f t="shared" si="308"/>
        <v>0</v>
      </c>
      <c r="AB739" s="164" t="b">
        <f t="shared" si="309"/>
        <v>1</v>
      </c>
      <c r="AC739" s="328">
        <f t="shared" si="310"/>
        <v>0</v>
      </c>
      <c r="AD739" s="200"/>
      <c r="AE739" s="200"/>
      <c r="AF739" s="284">
        <f t="shared" si="303"/>
        <v>0</v>
      </c>
      <c r="AG739" s="164" t="b">
        <f t="shared" si="304"/>
        <v>1</v>
      </c>
      <c r="AH739" s="200"/>
      <c r="AI739" s="200"/>
      <c r="AK739" s="335">
        <f t="shared" si="311"/>
        <v>0</v>
      </c>
      <c r="AL739" s="72" t="b">
        <f t="shared" si="312"/>
        <v>1</v>
      </c>
      <c r="AM739" s="335" t="e">
        <f>#REF!+#REF!+#REF!+#REF!+#REF!+#REF!</f>
        <v>#REF!</v>
      </c>
      <c r="AN739" s="336">
        <f t="shared" si="313"/>
        <v>0</v>
      </c>
      <c r="AO739" s="152" t="b">
        <f t="shared" si="314"/>
        <v>1</v>
      </c>
    </row>
    <row r="740" spans="1:41" s="54" customFormat="1">
      <c r="A740" s="189"/>
      <c r="B740" s="190"/>
      <c r="C740" s="190"/>
      <c r="D740" s="190"/>
      <c r="E740" s="190"/>
      <c r="F740" s="191"/>
      <c r="G740" s="192"/>
      <c r="H740" s="192"/>
      <c r="I740" s="193"/>
      <c r="J740" s="193"/>
      <c r="K740" s="193"/>
      <c r="L740" s="193"/>
      <c r="M740" s="193"/>
      <c r="N740" s="193"/>
      <c r="O740" s="193"/>
      <c r="P740" s="193"/>
      <c r="Q740" s="193"/>
      <c r="R740" s="193"/>
      <c r="S740" s="193"/>
      <c r="T740" s="193"/>
      <c r="U740" s="193"/>
      <c r="V740" s="193"/>
      <c r="W740" s="193"/>
      <c r="X740" s="193"/>
      <c r="Y740" s="194"/>
      <c r="Z740" s="372"/>
      <c r="AA740" s="284">
        <f t="shared" si="308"/>
        <v>0</v>
      </c>
      <c r="AB740" s="164" t="b">
        <f t="shared" si="309"/>
        <v>1</v>
      </c>
      <c r="AC740" s="328">
        <f t="shared" si="310"/>
        <v>0</v>
      </c>
      <c r="AD740" s="200"/>
      <c r="AE740" s="200"/>
      <c r="AF740" s="284">
        <f t="shared" si="303"/>
        <v>0</v>
      </c>
      <c r="AG740" s="164" t="b">
        <f t="shared" si="304"/>
        <v>1</v>
      </c>
      <c r="AH740" s="200"/>
      <c r="AI740" s="200"/>
      <c r="AK740" s="41"/>
      <c r="AL740" s="42"/>
      <c r="AM740" s="96" t="e">
        <f>#REF!+#REF!+#REF!+#REF!+#REF!+#REF!</f>
        <v>#REF!</v>
      </c>
      <c r="AN740" s="118">
        <f t="shared" si="313"/>
        <v>0</v>
      </c>
      <c r="AO740" s="152" t="b">
        <f t="shared" si="314"/>
        <v>1</v>
      </c>
    </row>
    <row r="741" spans="1:41" s="54" customFormat="1">
      <c r="A741" s="195"/>
      <c r="B741" s="196"/>
      <c r="C741" s="196"/>
      <c r="D741" s="196"/>
      <c r="E741" s="196"/>
      <c r="F741" s="197"/>
      <c r="G741" s="198"/>
      <c r="H741" s="198"/>
      <c r="I741" s="199"/>
      <c r="J741" s="199"/>
      <c r="K741" s="199"/>
      <c r="L741" s="199"/>
      <c r="M741" s="199"/>
      <c r="N741" s="199"/>
      <c r="O741" s="199"/>
      <c r="P741" s="199"/>
      <c r="Q741" s="199"/>
      <c r="R741" s="199"/>
      <c r="S741" s="199"/>
      <c r="T741" s="199"/>
      <c r="U741" s="199"/>
      <c r="V741" s="199"/>
      <c r="W741" s="199"/>
      <c r="X741" s="199"/>
      <c r="Y741" s="200"/>
      <c r="Z741" s="372"/>
      <c r="AA741" s="284">
        <f t="shared" si="308"/>
        <v>0</v>
      </c>
      <c r="AB741" s="164" t="b">
        <f t="shared" si="309"/>
        <v>1</v>
      </c>
      <c r="AC741" s="328">
        <f t="shared" si="310"/>
        <v>0</v>
      </c>
      <c r="AD741" s="200"/>
      <c r="AE741" s="200"/>
      <c r="AF741" s="284">
        <f t="shared" si="303"/>
        <v>0</v>
      </c>
      <c r="AG741" s="164" t="b">
        <f t="shared" si="304"/>
        <v>1</v>
      </c>
      <c r="AH741" s="200"/>
      <c r="AI741" s="200"/>
      <c r="AK741" s="41"/>
      <c r="AL741" s="42"/>
      <c r="AM741" s="96" t="e">
        <f>#REF!+#REF!+#REF!+#REF!+#REF!+#REF!</f>
        <v>#REF!</v>
      </c>
      <c r="AN741" s="118">
        <f t="shared" si="313"/>
        <v>0</v>
      </c>
      <c r="AO741" s="152" t="b">
        <f t="shared" si="314"/>
        <v>1</v>
      </c>
    </row>
    <row r="742" spans="1:41" s="54" customFormat="1">
      <c r="A742" s="195"/>
      <c r="B742" s="196"/>
      <c r="C742" s="196"/>
      <c r="D742" s="196"/>
      <c r="E742" s="196"/>
      <c r="F742" s="197"/>
      <c r="G742" s="198"/>
      <c r="H742" s="198"/>
      <c r="I742" s="199"/>
      <c r="J742" s="199"/>
      <c r="K742" s="199"/>
      <c r="L742" s="199"/>
      <c r="M742" s="199"/>
      <c r="N742" s="199"/>
      <c r="O742" s="199"/>
      <c r="P742" s="199"/>
      <c r="Q742" s="199"/>
      <c r="R742" s="199"/>
      <c r="S742" s="199"/>
      <c r="T742" s="199"/>
      <c r="U742" s="199"/>
      <c r="V742" s="199"/>
      <c r="W742" s="199"/>
      <c r="X742" s="199"/>
      <c r="Y742" s="200"/>
      <c r="Z742" s="372"/>
      <c r="AA742" s="284">
        <f t="shared" si="308"/>
        <v>0</v>
      </c>
      <c r="AB742" s="164" t="b">
        <f t="shared" si="309"/>
        <v>1</v>
      </c>
      <c r="AC742" s="328">
        <f t="shared" si="310"/>
        <v>0</v>
      </c>
      <c r="AD742" s="200"/>
      <c r="AE742" s="200"/>
      <c r="AF742" s="284">
        <f t="shared" si="303"/>
        <v>0</v>
      </c>
      <c r="AG742" s="164" t="b">
        <f t="shared" si="304"/>
        <v>1</v>
      </c>
      <c r="AH742" s="200"/>
      <c r="AI742" s="200"/>
      <c r="AK742" s="41"/>
      <c r="AL742" s="42"/>
      <c r="AM742" s="96"/>
      <c r="AN742" s="118"/>
      <c r="AO742" s="152"/>
    </row>
    <row r="743" spans="1:41" s="54" customFormat="1">
      <c r="A743" s="195"/>
      <c r="B743" s="196"/>
      <c r="C743" s="196"/>
      <c r="D743" s="196"/>
      <c r="E743" s="196"/>
      <c r="F743" s="197"/>
      <c r="G743" s="198"/>
      <c r="H743" s="198"/>
      <c r="I743" s="199"/>
      <c r="J743" s="199"/>
      <c r="K743" s="199"/>
      <c r="L743" s="199"/>
      <c r="M743" s="199"/>
      <c r="N743" s="199"/>
      <c r="O743" s="199"/>
      <c r="P743" s="199"/>
      <c r="Q743" s="199"/>
      <c r="R743" s="199"/>
      <c r="S743" s="199"/>
      <c r="T743" s="199"/>
      <c r="U743" s="199"/>
      <c r="V743" s="199"/>
      <c r="W743" s="199"/>
      <c r="X743" s="199"/>
      <c r="Y743" s="200"/>
      <c r="Z743" s="372"/>
      <c r="AA743" s="284">
        <f t="shared" si="308"/>
        <v>0</v>
      </c>
      <c r="AB743" s="164" t="b">
        <f t="shared" si="309"/>
        <v>1</v>
      </c>
      <c r="AC743" s="328">
        <f t="shared" si="310"/>
        <v>0</v>
      </c>
      <c r="AD743" s="200"/>
      <c r="AE743" s="200"/>
      <c r="AF743" s="284">
        <f t="shared" si="303"/>
        <v>0</v>
      </c>
      <c r="AG743" s="164" t="b">
        <f t="shared" si="304"/>
        <v>1</v>
      </c>
      <c r="AH743" s="200"/>
      <c r="AI743" s="200"/>
      <c r="AK743" s="41"/>
      <c r="AL743" s="42"/>
      <c r="AM743" s="96"/>
      <c r="AN743" s="118"/>
      <c r="AO743" s="152"/>
    </row>
    <row r="744" spans="1:41" s="54" customFormat="1">
      <c r="A744" s="201"/>
      <c r="B744" s="202"/>
      <c r="C744" s="202"/>
      <c r="D744" s="202"/>
      <c r="E744" s="202"/>
      <c r="F744" s="203"/>
      <c r="G744" s="204"/>
      <c r="H744" s="204"/>
      <c r="I744" s="205"/>
      <c r="J744" s="205"/>
      <c r="K744" s="205"/>
      <c r="L744" s="205"/>
      <c r="M744" s="205"/>
      <c r="N744" s="205"/>
      <c r="O744" s="205"/>
      <c r="P744" s="205"/>
      <c r="Q744" s="205"/>
      <c r="R744" s="205"/>
      <c r="S744" s="205"/>
      <c r="T744" s="205"/>
      <c r="U744" s="205"/>
      <c r="V744" s="205"/>
      <c r="W744" s="205"/>
      <c r="X744" s="205"/>
      <c r="Y744" s="206"/>
      <c r="Z744" s="372"/>
      <c r="AA744" s="284">
        <f t="shared" si="308"/>
        <v>0</v>
      </c>
      <c r="AB744" s="164" t="b">
        <f t="shared" si="309"/>
        <v>1</v>
      </c>
      <c r="AC744" s="328">
        <f t="shared" si="310"/>
        <v>0</v>
      </c>
      <c r="AD744" s="200"/>
      <c r="AE744" s="200"/>
      <c r="AF744" s="284">
        <f t="shared" si="303"/>
        <v>0</v>
      </c>
      <c r="AG744" s="164" t="b">
        <f t="shared" si="304"/>
        <v>1</v>
      </c>
      <c r="AH744" s="200"/>
      <c r="AI744" s="200"/>
      <c r="AK744" s="41"/>
      <c r="AL744" s="42"/>
      <c r="AM744" s="96" t="e">
        <f>#REF!+#REF!+#REF!+#REF!+#REF!+#REF!</f>
        <v>#REF!</v>
      </c>
      <c r="AN744" s="118">
        <f>H744+I744+J744+K744+L744+M744</f>
        <v>0</v>
      </c>
      <c r="AO744" s="152" t="b">
        <f t="shared" ref="AO744:AO754" si="316">G744=AN744</f>
        <v>1</v>
      </c>
    </row>
    <row r="745" spans="1:41" s="3" customFormat="1">
      <c r="A745" s="632" t="s">
        <v>0</v>
      </c>
      <c r="B745" s="632" t="s">
        <v>1</v>
      </c>
      <c r="C745" s="632"/>
      <c r="D745" s="632"/>
      <c r="E745" s="632"/>
      <c r="F745" s="632" t="s">
        <v>3</v>
      </c>
      <c r="G745" s="632" t="s">
        <v>4</v>
      </c>
      <c r="H745" s="637" t="s">
        <v>387</v>
      </c>
      <c r="I745" s="638"/>
      <c r="J745" s="638"/>
      <c r="K745" s="638"/>
      <c r="L745" s="638"/>
      <c r="M745" s="638"/>
      <c r="N745" s="638"/>
      <c r="O745" s="638"/>
      <c r="P745" s="638"/>
      <c r="Q745" s="609"/>
      <c r="R745" s="609"/>
      <c r="S745" s="609"/>
      <c r="T745" s="609"/>
      <c r="U745" s="609"/>
      <c r="V745" s="609"/>
      <c r="W745" s="609"/>
      <c r="X745" s="609"/>
      <c r="Y745" s="632" t="s">
        <v>11</v>
      </c>
      <c r="Z745" s="375"/>
      <c r="AA745" s="284"/>
      <c r="AB745" s="164"/>
      <c r="AC745" s="328" t="e">
        <f t="shared" si="310"/>
        <v>#VALUE!</v>
      </c>
      <c r="AD745" s="311"/>
      <c r="AE745" s="311"/>
      <c r="AF745" s="284" t="e">
        <f t="shared" si="303"/>
        <v>#VALUE!</v>
      </c>
      <c r="AG745" s="164" t="e">
        <f t="shared" si="304"/>
        <v>#VALUE!</v>
      </c>
      <c r="AH745" s="311"/>
      <c r="AI745" s="311"/>
      <c r="AJ745" s="152"/>
      <c r="AM745" s="96" t="e">
        <f>#REF!+#REF!+#REF!+#REF!+#REF!+#REF!</f>
        <v>#REF!</v>
      </c>
      <c r="AN745" s="118" t="e">
        <f>H745+I745+J745+K745+L745+M745</f>
        <v>#VALUE!</v>
      </c>
      <c r="AO745" s="152" t="e">
        <f t="shared" si="316"/>
        <v>#VALUE!</v>
      </c>
    </row>
    <row r="746" spans="1:41" s="3" customFormat="1">
      <c r="A746" s="633"/>
      <c r="B746" s="633"/>
      <c r="C746" s="633"/>
      <c r="D746" s="633"/>
      <c r="E746" s="633"/>
      <c r="F746" s="633"/>
      <c r="G746" s="633"/>
      <c r="H746" s="563" t="s">
        <v>5</v>
      </c>
      <c r="I746" s="563" t="s">
        <v>240</v>
      </c>
      <c r="J746" s="563" t="s">
        <v>6</v>
      </c>
      <c r="K746" s="563" t="s">
        <v>273</v>
      </c>
      <c r="L746" s="563" t="s">
        <v>9</v>
      </c>
      <c r="M746" s="564" t="s">
        <v>374</v>
      </c>
      <c r="N746" s="563" t="s">
        <v>272</v>
      </c>
      <c r="O746" s="564" t="s">
        <v>375</v>
      </c>
      <c r="P746" s="564" t="s">
        <v>376</v>
      </c>
      <c r="Q746" s="563"/>
      <c r="R746" s="563"/>
      <c r="S746" s="563"/>
      <c r="T746" s="563"/>
      <c r="U746" s="563"/>
      <c r="V746" s="563"/>
      <c r="W746" s="563"/>
      <c r="X746" s="563"/>
      <c r="Y746" s="633"/>
      <c r="Z746" s="375"/>
      <c r="AA746" s="284"/>
      <c r="AB746" s="164"/>
      <c r="AC746" s="328">
        <f t="shared" si="310"/>
        <v>0</v>
      </c>
      <c r="AD746" s="311"/>
      <c r="AE746" s="311"/>
      <c r="AF746" s="284" t="e">
        <f t="shared" si="303"/>
        <v>#VALUE!</v>
      </c>
      <c r="AG746" s="164" t="e">
        <f t="shared" si="304"/>
        <v>#VALUE!</v>
      </c>
      <c r="AH746" s="311"/>
      <c r="AI746" s="311"/>
      <c r="AJ746" s="152"/>
      <c r="AM746" s="96" t="e">
        <f>#REF!+#REF!+#REF!+#REF!+#REF!+M746</f>
        <v>#REF!</v>
      </c>
      <c r="AN746" s="118" t="e">
        <f>H746+I746+J746+K746+L746+#REF!</f>
        <v>#VALUE!</v>
      </c>
      <c r="AO746" s="152" t="e">
        <f t="shared" si="316"/>
        <v>#VALUE!</v>
      </c>
    </row>
    <row r="747" spans="1:41">
      <c r="A747" s="142"/>
      <c r="B747" s="143"/>
      <c r="C747" s="144"/>
      <c r="D747" s="144"/>
      <c r="E747" s="145"/>
      <c r="F747" s="146"/>
      <c r="G747" s="146"/>
      <c r="H747" s="562" t="s">
        <v>237</v>
      </c>
      <c r="I747" s="562" t="s">
        <v>237</v>
      </c>
      <c r="J747" s="562" t="s">
        <v>237</v>
      </c>
      <c r="K747" s="562" t="s">
        <v>237</v>
      </c>
      <c r="L747" s="562" t="s">
        <v>237</v>
      </c>
      <c r="M747" s="562" t="s">
        <v>237</v>
      </c>
      <c r="N747" s="562" t="s">
        <v>237</v>
      </c>
      <c r="O747" s="562" t="s">
        <v>237</v>
      </c>
      <c r="P747" s="562" t="s">
        <v>237</v>
      </c>
      <c r="Q747" s="562"/>
      <c r="R747" s="562"/>
      <c r="S747" s="562"/>
      <c r="T747" s="562"/>
      <c r="U747" s="562"/>
      <c r="V747" s="562"/>
      <c r="W747" s="562"/>
      <c r="X747" s="562"/>
      <c r="Y747" s="146"/>
      <c r="Z747" s="376"/>
      <c r="AA747" s="284"/>
      <c r="AB747" s="164"/>
      <c r="AC747" s="328">
        <f t="shared" si="310"/>
        <v>0</v>
      </c>
      <c r="AD747" s="278"/>
      <c r="AE747" s="278"/>
      <c r="AF747" s="284" t="e">
        <f t="shared" si="303"/>
        <v>#VALUE!</v>
      </c>
      <c r="AG747" s="164" t="e">
        <f t="shared" si="304"/>
        <v>#VALUE!</v>
      </c>
      <c r="AH747" s="278"/>
      <c r="AI747" s="278"/>
      <c r="AM747" s="96" t="e">
        <f>#REF!+#REF!+#REF!+#REF!+#REF!+#REF!</f>
        <v>#REF!</v>
      </c>
      <c r="AN747" s="118" t="e">
        <f t="shared" ref="AN747:AN754" si="317">H747+I747+J747+K747+L747+M747</f>
        <v>#VALUE!</v>
      </c>
      <c r="AO747" s="152" t="e">
        <f t="shared" si="316"/>
        <v>#VALUE!</v>
      </c>
    </row>
    <row r="748" spans="1:41">
      <c r="A748" s="147"/>
      <c r="B748" s="148"/>
      <c r="C748" s="149"/>
      <c r="D748" s="149"/>
      <c r="E748" s="150"/>
      <c r="F748" s="151"/>
      <c r="G748" s="151"/>
      <c r="H748" s="151"/>
      <c r="I748" s="151"/>
      <c r="J748" s="151"/>
      <c r="K748" s="151"/>
      <c r="L748" s="151"/>
      <c r="M748" s="151"/>
      <c r="N748" s="151"/>
      <c r="O748" s="151"/>
      <c r="P748" s="151"/>
      <c r="Q748" s="151"/>
      <c r="R748" s="151"/>
      <c r="S748" s="151"/>
      <c r="T748" s="151"/>
      <c r="U748" s="151"/>
      <c r="V748" s="151"/>
      <c r="W748" s="151"/>
      <c r="X748" s="151"/>
      <c r="Y748" s="151"/>
      <c r="Z748" s="376"/>
      <c r="AA748" s="284">
        <f t="shared" ref="AA748:AA754" si="318">H748+I748+J748+K748+L748+M748+N748+O748+P748</f>
        <v>0</v>
      </c>
      <c r="AB748" s="164" t="b">
        <f t="shared" ref="AB748:AB754" si="319">AA748=G748</f>
        <v>1</v>
      </c>
      <c r="AC748" s="328">
        <f t="shared" si="310"/>
        <v>0</v>
      </c>
      <c r="AD748" s="278"/>
      <c r="AE748" s="278"/>
      <c r="AF748" s="284">
        <f t="shared" si="303"/>
        <v>0</v>
      </c>
      <c r="AG748" s="164" t="b">
        <f t="shared" si="304"/>
        <v>1</v>
      </c>
      <c r="AH748" s="278"/>
      <c r="AI748" s="278"/>
      <c r="AL748" s="42" t="b">
        <f t="shared" ref="AL748:AL754" si="320">G748=AK748</f>
        <v>1</v>
      </c>
      <c r="AM748" s="96" t="e">
        <f>#REF!+#REF!+#REF!+#REF!+#REF!+#REF!</f>
        <v>#REF!</v>
      </c>
      <c r="AN748" s="118">
        <f t="shared" si="317"/>
        <v>0</v>
      </c>
      <c r="AO748" s="152" t="b">
        <f t="shared" si="316"/>
        <v>1</v>
      </c>
    </row>
    <row r="749" spans="1:41" s="117" customFormat="1">
      <c r="A749" s="115"/>
      <c r="B749" s="127" t="s">
        <v>22</v>
      </c>
      <c r="C749" s="630" t="s">
        <v>163</v>
      </c>
      <c r="D749" s="651"/>
      <c r="E749" s="652"/>
      <c r="F749" s="94" t="s">
        <v>359</v>
      </c>
      <c r="G749" s="116">
        <f>G750+G752+G768</f>
        <v>1157425500</v>
      </c>
      <c r="H749" s="116">
        <f>H750+H752+H768</f>
        <v>244778600</v>
      </c>
      <c r="I749" s="116">
        <f t="shared" ref="I749:P749" si="321">I750+I752+I768</f>
        <v>212894883</v>
      </c>
      <c r="J749" s="116">
        <f t="shared" si="321"/>
        <v>59500000</v>
      </c>
      <c r="K749" s="116">
        <f t="shared" si="321"/>
        <v>0</v>
      </c>
      <c r="L749" s="116">
        <f t="shared" si="321"/>
        <v>0</v>
      </c>
      <c r="M749" s="116">
        <f t="shared" si="321"/>
        <v>0</v>
      </c>
      <c r="N749" s="116">
        <f t="shared" si="321"/>
        <v>611698400</v>
      </c>
      <c r="O749" s="116">
        <f t="shared" si="321"/>
        <v>0</v>
      </c>
      <c r="P749" s="116">
        <f t="shared" si="321"/>
        <v>28553617</v>
      </c>
      <c r="Q749" s="116"/>
      <c r="R749" s="116"/>
      <c r="S749" s="116"/>
      <c r="T749" s="116"/>
      <c r="U749" s="116"/>
      <c r="V749" s="116"/>
      <c r="W749" s="116"/>
      <c r="X749" s="116"/>
      <c r="Y749" s="94"/>
      <c r="Z749" s="373"/>
      <c r="AA749" s="284">
        <f t="shared" si="318"/>
        <v>1157425500</v>
      </c>
      <c r="AB749" s="164" t="b">
        <f t="shared" si="319"/>
        <v>1</v>
      </c>
      <c r="AC749" s="328">
        <f t="shared" si="310"/>
        <v>0</v>
      </c>
      <c r="AD749" s="221"/>
      <c r="AE749" s="221"/>
      <c r="AF749" s="284">
        <f t="shared" si="303"/>
        <v>1157425500</v>
      </c>
      <c r="AG749" s="164" t="b">
        <f t="shared" si="304"/>
        <v>1</v>
      </c>
      <c r="AH749" s="221"/>
      <c r="AI749" s="221"/>
      <c r="AJ749" s="152"/>
      <c r="AK749" s="123">
        <f t="shared" ref="AK749:AK754" si="322">SUM(I749:M749)</f>
        <v>272394883</v>
      </c>
      <c r="AL749" s="124" t="b">
        <f t="shared" si="320"/>
        <v>0</v>
      </c>
      <c r="AM749" s="96" t="e">
        <f>#REF!+#REF!+#REF!+#REF!+#REF!+#REF!</f>
        <v>#REF!</v>
      </c>
      <c r="AN749" s="118">
        <f t="shared" si="317"/>
        <v>517173483</v>
      </c>
      <c r="AO749" s="117" t="b">
        <f t="shared" si="316"/>
        <v>0</v>
      </c>
    </row>
    <row r="750" spans="1:41" s="80" customFormat="1">
      <c r="A750" s="337"/>
      <c r="B750" s="338"/>
      <c r="C750" s="339"/>
      <c r="D750" s="645" t="s">
        <v>14</v>
      </c>
      <c r="E750" s="646"/>
      <c r="F750" s="81" t="s">
        <v>131</v>
      </c>
      <c r="G750" s="87">
        <f>G751</f>
        <v>5000000</v>
      </c>
      <c r="H750" s="87">
        <f t="shared" ref="H750:P750" si="323">H751</f>
        <v>0</v>
      </c>
      <c r="I750" s="87">
        <f t="shared" si="323"/>
        <v>5000000</v>
      </c>
      <c r="J750" s="87">
        <f t="shared" si="323"/>
        <v>0</v>
      </c>
      <c r="K750" s="87">
        <f t="shared" si="323"/>
        <v>0</v>
      </c>
      <c r="L750" s="87">
        <f t="shared" si="323"/>
        <v>0</v>
      </c>
      <c r="M750" s="87">
        <f t="shared" si="323"/>
        <v>0</v>
      </c>
      <c r="N750" s="87">
        <f t="shared" si="323"/>
        <v>0</v>
      </c>
      <c r="O750" s="87">
        <f t="shared" si="323"/>
        <v>0</v>
      </c>
      <c r="P750" s="87">
        <f t="shared" si="323"/>
        <v>0</v>
      </c>
      <c r="Q750" s="87"/>
      <c r="R750" s="87"/>
      <c r="S750" s="87"/>
      <c r="T750" s="87"/>
      <c r="U750" s="87"/>
      <c r="V750" s="87"/>
      <c r="W750" s="87"/>
      <c r="X750" s="87"/>
      <c r="Y750" s="81"/>
      <c r="Z750" s="372"/>
      <c r="AA750" s="284">
        <f t="shared" si="318"/>
        <v>5000000</v>
      </c>
      <c r="AB750" s="164" t="b">
        <f t="shared" si="319"/>
        <v>1</v>
      </c>
      <c r="AC750" s="328">
        <f t="shared" si="310"/>
        <v>0</v>
      </c>
      <c r="AD750" s="164"/>
      <c r="AE750" s="164"/>
      <c r="AF750" s="284">
        <f t="shared" si="303"/>
        <v>5000000</v>
      </c>
      <c r="AG750" s="164" t="b">
        <f t="shared" si="304"/>
        <v>1</v>
      </c>
      <c r="AH750" s="164"/>
      <c r="AI750" s="164"/>
      <c r="AK750" s="335">
        <f t="shared" si="322"/>
        <v>5000000</v>
      </c>
      <c r="AL750" s="72" t="b">
        <f t="shared" si="320"/>
        <v>1</v>
      </c>
      <c r="AM750" s="335" t="e">
        <f>#REF!+#REF!+#REF!+#REF!+#REF!+#REF!</f>
        <v>#REF!</v>
      </c>
      <c r="AN750" s="336">
        <f t="shared" si="317"/>
        <v>5000000</v>
      </c>
      <c r="AO750" s="152" t="b">
        <f t="shared" si="316"/>
        <v>1</v>
      </c>
    </row>
    <row r="751" spans="1:41" s="153" customFormat="1">
      <c r="A751" s="572"/>
      <c r="B751" s="333"/>
      <c r="C751" s="334"/>
      <c r="D751" s="334"/>
      <c r="E751" s="88" t="s">
        <v>166</v>
      </c>
      <c r="F751" s="71" t="s">
        <v>167</v>
      </c>
      <c r="G751" s="69">
        <v>5000000</v>
      </c>
      <c r="H751" s="69"/>
      <c r="I751" s="70">
        <v>5000000</v>
      </c>
      <c r="J751" s="102">
        <v>0</v>
      </c>
      <c r="K751" s="70"/>
      <c r="L751" s="70"/>
      <c r="M751" s="70"/>
      <c r="N751" s="70"/>
      <c r="O751" s="70"/>
      <c r="P751" s="70"/>
      <c r="Q751" s="70"/>
      <c r="R751" s="70"/>
      <c r="S751" s="70"/>
      <c r="T751" s="70"/>
      <c r="U751" s="70"/>
      <c r="V751" s="70"/>
      <c r="W751" s="70"/>
      <c r="X751" s="70"/>
      <c r="Y751" s="71"/>
      <c r="Z751" s="374"/>
      <c r="AA751" s="284">
        <f t="shared" si="318"/>
        <v>5000000</v>
      </c>
      <c r="AB751" s="164" t="b">
        <f t="shared" si="319"/>
        <v>1</v>
      </c>
      <c r="AC751" s="328">
        <f t="shared" si="310"/>
        <v>0</v>
      </c>
      <c r="AD751" s="232"/>
      <c r="AE751" s="232"/>
      <c r="AF751" s="284">
        <f t="shared" ref="AF751:AF774" si="324">H751+I751+J751+K751+L751+M751+N751+O751+P751</f>
        <v>5000000</v>
      </c>
      <c r="AG751" s="164" t="b">
        <f t="shared" ref="AG751:AG772" si="325">AF751=G751</f>
        <v>1</v>
      </c>
      <c r="AH751" s="232"/>
      <c r="AI751" s="232"/>
      <c r="AK751" s="335">
        <f t="shared" si="322"/>
        <v>5000000</v>
      </c>
      <c r="AL751" s="72" t="b">
        <f t="shared" si="320"/>
        <v>1</v>
      </c>
      <c r="AM751" s="335" t="e">
        <f>#REF!+#REF!+#REF!+#REF!+#REF!+#REF!</f>
        <v>#REF!</v>
      </c>
      <c r="AN751" s="336">
        <f t="shared" si="317"/>
        <v>5000000</v>
      </c>
      <c r="AO751" s="152" t="b">
        <f t="shared" si="316"/>
        <v>1</v>
      </c>
    </row>
    <row r="752" spans="1:41" s="80" customFormat="1">
      <c r="A752" s="81"/>
      <c r="B752" s="338"/>
      <c r="C752" s="339"/>
      <c r="D752" s="645" t="s">
        <v>15</v>
      </c>
      <c r="E752" s="646"/>
      <c r="F752" s="81" t="s">
        <v>130</v>
      </c>
      <c r="G752" s="87">
        <f>SUM(G753:G767)</f>
        <v>989069500</v>
      </c>
      <c r="H752" s="87">
        <f>SUM(H753:H767)</f>
        <v>244778600</v>
      </c>
      <c r="I752" s="87">
        <f t="shared" ref="I752:P752" si="326">SUM(I753:I767)</f>
        <v>207894883</v>
      </c>
      <c r="J752" s="87">
        <f t="shared" si="326"/>
        <v>59500000</v>
      </c>
      <c r="K752" s="87">
        <f t="shared" si="326"/>
        <v>0</v>
      </c>
      <c r="L752" s="87">
        <f t="shared" si="326"/>
        <v>0</v>
      </c>
      <c r="M752" s="87">
        <f t="shared" si="326"/>
        <v>0</v>
      </c>
      <c r="N752" s="87">
        <f>SUM(N753:N767)</f>
        <v>448342400</v>
      </c>
      <c r="O752" s="87">
        <f t="shared" si="326"/>
        <v>0</v>
      </c>
      <c r="P752" s="87">
        <f t="shared" si="326"/>
        <v>28553617</v>
      </c>
      <c r="Q752" s="87"/>
      <c r="R752" s="87"/>
      <c r="S752" s="87"/>
      <c r="T752" s="87"/>
      <c r="U752" s="87"/>
      <c r="V752" s="87"/>
      <c r="W752" s="87"/>
      <c r="X752" s="87"/>
      <c r="Y752" s="81"/>
      <c r="Z752" s="372"/>
      <c r="AA752" s="284">
        <f t="shared" si="318"/>
        <v>989069500</v>
      </c>
      <c r="AB752" s="164" t="b">
        <f t="shared" si="319"/>
        <v>1</v>
      </c>
      <c r="AC752" s="328">
        <f t="shared" si="310"/>
        <v>0</v>
      </c>
      <c r="AD752" s="164"/>
      <c r="AE752" s="164"/>
      <c r="AF752" s="284">
        <f t="shared" si="324"/>
        <v>989069500</v>
      </c>
      <c r="AG752" s="164" t="b">
        <f t="shared" si="325"/>
        <v>1</v>
      </c>
      <c r="AH752" s="164"/>
      <c r="AI752" s="164"/>
      <c r="AK752" s="335">
        <f t="shared" si="322"/>
        <v>267394883</v>
      </c>
      <c r="AL752" s="72" t="b">
        <f t="shared" si="320"/>
        <v>0</v>
      </c>
      <c r="AM752" s="335" t="e">
        <f>#REF!+#REF!+#REF!+#REF!+#REF!+#REF!</f>
        <v>#REF!</v>
      </c>
      <c r="AN752" s="336">
        <f t="shared" si="317"/>
        <v>512173483</v>
      </c>
      <c r="AO752" s="152" t="b">
        <f t="shared" si="316"/>
        <v>0</v>
      </c>
    </row>
    <row r="753" spans="1:41" s="80" customFormat="1">
      <c r="A753" s="81"/>
      <c r="B753" s="338"/>
      <c r="C753" s="339"/>
      <c r="D753" s="334"/>
      <c r="E753" s="88" t="s">
        <v>55</v>
      </c>
      <c r="F753" s="81" t="s">
        <v>56</v>
      </c>
      <c r="G753" s="87">
        <v>6706200</v>
      </c>
      <c r="H753" s="87">
        <v>3000000</v>
      </c>
      <c r="I753" s="81"/>
      <c r="J753" s="102"/>
      <c r="K753" s="102"/>
      <c r="L753" s="81"/>
      <c r="M753" s="81"/>
      <c r="N753" s="87">
        <f>G753-H753</f>
        <v>3706200</v>
      </c>
      <c r="O753" s="81"/>
      <c r="P753" s="81"/>
      <c r="Q753" s="81"/>
      <c r="R753" s="81"/>
      <c r="S753" s="81"/>
      <c r="T753" s="81"/>
      <c r="U753" s="81"/>
      <c r="V753" s="81"/>
      <c r="W753" s="81"/>
      <c r="X753" s="81"/>
      <c r="Y753" s="81"/>
      <c r="Z753" s="372"/>
      <c r="AA753" s="284">
        <f t="shared" si="318"/>
        <v>6706200</v>
      </c>
      <c r="AB753" s="164" t="b">
        <f t="shared" si="319"/>
        <v>1</v>
      </c>
      <c r="AC753" s="328">
        <f t="shared" si="310"/>
        <v>0</v>
      </c>
      <c r="AD753" s="164"/>
      <c r="AE753" s="164"/>
      <c r="AF753" s="284">
        <f t="shared" si="324"/>
        <v>6706200</v>
      </c>
      <c r="AG753" s="164" t="b">
        <f t="shared" si="325"/>
        <v>1</v>
      </c>
      <c r="AH753" s="164"/>
      <c r="AI753" s="164"/>
      <c r="AK753" s="335">
        <f t="shared" si="322"/>
        <v>0</v>
      </c>
      <c r="AL753" s="72" t="b">
        <f t="shared" si="320"/>
        <v>0</v>
      </c>
      <c r="AM753" s="335" t="e">
        <f>#REF!+#REF!+#REF!+#REF!+#REF!+#REF!</f>
        <v>#REF!</v>
      </c>
      <c r="AN753" s="336">
        <f t="shared" si="317"/>
        <v>3000000</v>
      </c>
      <c r="AO753" s="152" t="b">
        <f t="shared" si="316"/>
        <v>0</v>
      </c>
    </row>
    <row r="754" spans="1:41" s="153" customFormat="1">
      <c r="A754" s="71"/>
      <c r="B754" s="333"/>
      <c r="C754" s="334"/>
      <c r="D754" s="334"/>
      <c r="E754" s="88" t="s">
        <v>16</v>
      </c>
      <c r="F754" s="71" t="s">
        <v>19</v>
      </c>
      <c r="G754" s="69">
        <v>600000</v>
      </c>
      <c r="H754" s="69"/>
      <c r="I754" s="71"/>
      <c r="J754" s="102">
        <v>600000</v>
      </c>
      <c r="K754" s="70"/>
      <c r="L754" s="71"/>
      <c r="M754" s="71"/>
      <c r="N754" s="71"/>
      <c r="O754" s="71"/>
      <c r="P754" s="71"/>
      <c r="Q754" s="71"/>
      <c r="R754" s="71"/>
      <c r="S754" s="71"/>
      <c r="T754" s="71"/>
      <c r="U754" s="71"/>
      <c r="V754" s="71"/>
      <c r="W754" s="71"/>
      <c r="X754" s="71"/>
      <c r="Y754" s="71"/>
      <c r="Z754" s="374"/>
      <c r="AA754" s="284">
        <f t="shared" si="318"/>
        <v>600000</v>
      </c>
      <c r="AB754" s="164" t="b">
        <f t="shared" si="319"/>
        <v>1</v>
      </c>
      <c r="AC754" s="328">
        <f t="shared" si="310"/>
        <v>0</v>
      </c>
      <c r="AD754" s="232"/>
      <c r="AE754" s="232"/>
      <c r="AF754" s="284">
        <f t="shared" si="324"/>
        <v>600000</v>
      </c>
      <c r="AG754" s="164" t="b">
        <f t="shared" si="325"/>
        <v>1</v>
      </c>
      <c r="AH754" s="232"/>
      <c r="AI754" s="232"/>
      <c r="AK754" s="335">
        <f t="shared" si="322"/>
        <v>600000</v>
      </c>
      <c r="AL754" s="72" t="b">
        <f t="shared" si="320"/>
        <v>1</v>
      </c>
      <c r="AM754" s="335" t="e">
        <f>#REF!+#REF!+#REF!+#REF!+#REF!+#REF!</f>
        <v>#REF!</v>
      </c>
      <c r="AN754" s="336">
        <f t="shared" si="317"/>
        <v>600000</v>
      </c>
      <c r="AO754" s="152" t="b">
        <f t="shared" si="316"/>
        <v>1</v>
      </c>
    </row>
    <row r="755" spans="1:41" s="153" customFormat="1" ht="30">
      <c r="A755" s="71"/>
      <c r="B755" s="333"/>
      <c r="C755" s="334"/>
      <c r="D755" s="334"/>
      <c r="E755" s="88" t="s">
        <v>64</v>
      </c>
      <c r="F755" s="71" t="s">
        <v>360</v>
      </c>
      <c r="G755" s="69">
        <v>82589200</v>
      </c>
      <c r="H755" s="69">
        <v>40000000</v>
      </c>
      <c r="I755" s="69"/>
      <c r="J755" s="102"/>
      <c r="K755" s="70"/>
      <c r="L755" s="71"/>
      <c r="M755" s="71"/>
      <c r="N755" s="71">
        <v>14035583</v>
      </c>
      <c r="O755" s="71"/>
      <c r="P755" s="70">
        <v>28553617</v>
      </c>
      <c r="Q755" s="70"/>
      <c r="R755" s="70"/>
      <c r="S755" s="70"/>
      <c r="T755" s="70"/>
      <c r="U755" s="70"/>
      <c r="V755" s="70"/>
      <c r="W755" s="70"/>
      <c r="X755" s="70"/>
      <c r="Y755" s="71"/>
      <c r="Z755" s="374"/>
      <c r="AA755" s="284"/>
      <c r="AB755" s="164"/>
      <c r="AC755" s="328"/>
      <c r="AD755" s="232"/>
      <c r="AE755" s="232"/>
      <c r="AF755" s="284">
        <f t="shared" si="324"/>
        <v>82589200</v>
      </c>
      <c r="AG755" s="164" t="b">
        <f t="shared" si="325"/>
        <v>1</v>
      </c>
      <c r="AH755" s="232"/>
      <c r="AI755" s="232"/>
      <c r="AK755" s="335"/>
      <c r="AL755" s="72"/>
      <c r="AM755" s="335"/>
      <c r="AN755" s="336"/>
      <c r="AO755" s="152"/>
    </row>
    <row r="756" spans="1:41" s="153" customFormat="1">
      <c r="A756" s="71"/>
      <c r="B756" s="333"/>
      <c r="C756" s="334"/>
      <c r="D756" s="334"/>
      <c r="E756" s="88" t="s">
        <v>190</v>
      </c>
      <c r="F756" s="71" t="s">
        <v>191</v>
      </c>
      <c r="G756" s="69">
        <v>96100000</v>
      </c>
      <c r="H756" s="69">
        <v>30000000</v>
      </c>
      <c r="I756" s="70">
        <v>20000000</v>
      </c>
      <c r="J756" s="102"/>
      <c r="K756" s="70"/>
      <c r="L756" s="71"/>
      <c r="M756" s="71"/>
      <c r="N756" s="69">
        <f>G756-H756-I756</f>
        <v>46100000</v>
      </c>
      <c r="O756" s="71"/>
      <c r="P756" s="71"/>
      <c r="Q756" s="71"/>
      <c r="R756" s="71"/>
      <c r="S756" s="71"/>
      <c r="T756" s="71"/>
      <c r="U756" s="71"/>
      <c r="V756" s="71"/>
      <c r="W756" s="71"/>
      <c r="X756" s="71"/>
      <c r="Y756" s="71"/>
      <c r="Z756" s="374"/>
      <c r="AA756" s="284"/>
      <c r="AB756" s="164"/>
      <c r="AC756" s="328"/>
      <c r="AD756" s="232"/>
      <c r="AE756" s="232"/>
      <c r="AF756" s="284">
        <f t="shared" si="324"/>
        <v>96100000</v>
      </c>
      <c r="AG756" s="164" t="b">
        <f t="shared" si="325"/>
        <v>1</v>
      </c>
      <c r="AH756" s="232"/>
      <c r="AI756" s="232"/>
      <c r="AK756" s="335"/>
      <c r="AL756" s="72"/>
      <c r="AM756" s="335"/>
      <c r="AN756" s="336"/>
      <c r="AO756" s="152"/>
    </row>
    <row r="757" spans="1:41" s="153" customFormat="1">
      <c r="A757" s="71"/>
      <c r="B757" s="333"/>
      <c r="C757" s="334"/>
      <c r="D757" s="334"/>
      <c r="E757" s="88" t="s">
        <v>171</v>
      </c>
      <c r="F757" s="71" t="s">
        <v>172</v>
      </c>
      <c r="G757" s="69">
        <v>64100000</v>
      </c>
      <c r="H757" s="69">
        <v>35000000</v>
      </c>
      <c r="I757" s="69">
        <f>G757-H757</f>
        <v>29100000</v>
      </c>
      <c r="J757" s="102"/>
      <c r="K757" s="70"/>
      <c r="L757" s="71"/>
      <c r="M757" s="71"/>
      <c r="N757" s="69"/>
      <c r="O757" s="71"/>
      <c r="P757" s="69"/>
      <c r="Q757" s="69"/>
      <c r="R757" s="69"/>
      <c r="S757" s="69"/>
      <c r="T757" s="69"/>
      <c r="U757" s="69"/>
      <c r="V757" s="69"/>
      <c r="W757" s="69"/>
      <c r="X757" s="69"/>
      <c r="Y757" s="71"/>
      <c r="Z757" s="374"/>
      <c r="AA757" s="284"/>
      <c r="AB757" s="164"/>
      <c r="AC757" s="328"/>
      <c r="AD757" s="232"/>
      <c r="AE757" s="232"/>
      <c r="AF757" s="284">
        <f t="shared" si="324"/>
        <v>64100000</v>
      </c>
      <c r="AG757" s="164" t="b">
        <f t="shared" si="325"/>
        <v>1</v>
      </c>
      <c r="AH757" s="232"/>
      <c r="AI757" s="232"/>
      <c r="AK757" s="335"/>
      <c r="AL757" s="72"/>
      <c r="AM757" s="335"/>
      <c r="AN757" s="336"/>
      <c r="AO757" s="152"/>
    </row>
    <row r="758" spans="1:41" s="153" customFormat="1">
      <c r="A758" s="71"/>
      <c r="B758" s="333"/>
      <c r="C758" s="334"/>
      <c r="D758" s="334"/>
      <c r="E758" s="88" t="s">
        <v>17</v>
      </c>
      <c r="F758" s="71" t="s">
        <v>18</v>
      </c>
      <c r="G758" s="69">
        <v>72000000</v>
      </c>
      <c r="H758" s="69">
        <v>18000000</v>
      </c>
      <c r="I758" s="69">
        <f>G758-H758</f>
        <v>54000000</v>
      </c>
      <c r="J758" s="102"/>
      <c r="K758" s="70"/>
      <c r="L758" s="71"/>
      <c r="M758" s="71"/>
      <c r="N758" s="71"/>
      <c r="O758" s="71"/>
      <c r="P758" s="71"/>
      <c r="Q758" s="71"/>
      <c r="R758" s="71"/>
      <c r="S758" s="71"/>
      <c r="T758" s="71"/>
      <c r="U758" s="71"/>
      <c r="V758" s="71"/>
      <c r="W758" s="71"/>
      <c r="X758" s="71"/>
      <c r="Y758" s="71"/>
      <c r="Z758" s="374"/>
      <c r="AA758" s="284"/>
      <c r="AB758" s="164"/>
      <c r="AC758" s="328"/>
      <c r="AD758" s="232"/>
      <c r="AE758" s="232"/>
      <c r="AF758" s="284">
        <f t="shared" si="324"/>
        <v>72000000</v>
      </c>
      <c r="AG758" s="164" t="b">
        <f t="shared" si="325"/>
        <v>1</v>
      </c>
      <c r="AH758" s="232"/>
      <c r="AI758" s="232"/>
      <c r="AK758" s="335"/>
      <c r="AL758" s="72"/>
      <c r="AM758" s="335"/>
      <c r="AN758" s="336"/>
      <c r="AO758" s="152"/>
    </row>
    <row r="759" spans="1:41" s="153" customFormat="1">
      <c r="A759" s="71"/>
      <c r="B759" s="333"/>
      <c r="C759" s="334"/>
      <c r="D759" s="334"/>
      <c r="E759" s="88" t="s">
        <v>106</v>
      </c>
      <c r="F759" s="71" t="s">
        <v>107</v>
      </c>
      <c r="G759" s="69">
        <v>56400000</v>
      </c>
      <c r="H759" s="69">
        <v>5000000</v>
      </c>
      <c r="I759" s="70"/>
      <c r="J759" s="102"/>
      <c r="K759" s="70"/>
      <c r="L759" s="71"/>
      <c r="M759" s="71"/>
      <c r="N759" s="70">
        <f>G759-H759</f>
        <v>51400000</v>
      </c>
      <c r="O759" s="71"/>
      <c r="P759" s="71"/>
      <c r="Q759" s="71"/>
      <c r="R759" s="71"/>
      <c r="S759" s="71"/>
      <c r="T759" s="71"/>
      <c r="U759" s="71"/>
      <c r="V759" s="71"/>
      <c r="W759" s="71"/>
      <c r="X759" s="71"/>
      <c r="Y759" s="71"/>
      <c r="Z759" s="374"/>
      <c r="AA759" s="284"/>
      <c r="AB759" s="164"/>
      <c r="AC759" s="328"/>
      <c r="AD759" s="232"/>
      <c r="AE759" s="232"/>
      <c r="AF759" s="284">
        <f t="shared" si="324"/>
        <v>56400000</v>
      </c>
      <c r="AG759" s="164" t="b">
        <f t="shared" si="325"/>
        <v>1</v>
      </c>
      <c r="AH759" s="232"/>
      <c r="AI759" s="232"/>
      <c r="AK759" s="335"/>
      <c r="AL759" s="72"/>
      <c r="AM759" s="335"/>
      <c r="AN759" s="336"/>
      <c r="AO759" s="152"/>
    </row>
    <row r="760" spans="1:41" s="153" customFormat="1">
      <c r="A760" s="71"/>
      <c r="B760" s="333"/>
      <c r="C760" s="334"/>
      <c r="D760" s="334"/>
      <c r="E760" s="88" t="s">
        <v>108</v>
      </c>
      <c r="F760" s="71" t="s">
        <v>109</v>
      </c>
      <c r="G760" s="69">
        <v>69000000</v>
      </c>
      <c r="H760" s="69">
        <v>13778600</v>
      </c>
      <c r="I760" s="70">
        <v>30000000</v>
      </c>
      <c r="J760" s="102"/>
      <c r="K760" s="70"/>
      <c r="L760" s="71"/>
      <c r="M760" s="71"/>
      <c r="N760" s="70">
        <f>G760-H760-I760</f>
        <v>25221400</v>
      </c>
      <c r="O760" s="71"/>
      <c r="P760" s="71"/>
      <c r="Q760" s="71"/>
      <c r="R760" s="71"/>
      <c r="S760" s="71"/>
      <c r="T760" s="71"/>
      <c r="U760" s="71"/>
      <c r="V760" s="71"/>
      <c r="W760" s="71"/>
      <c r="X760" s="71"/>
      <c r="Y760" s="71"/>
      <c r="Z760" s="374"/>
      <c r="AA760" s="284"/>
      <c r="AB760" s="164"/>
      <c r="AC760" s="328"/>
      <c r="AD760" s="232"/>
      <c r="AE760" s="232"/>
      <c r="AF760" s="284">
        <f t="shared" si="324"/>
        <v>69000000</v>
      </c>
      <c r="AG760" s="164" t="b">
        <f t="shared" si="325"/>
        <v>1</v>
      </c>
      <c r="AH760" s="232"/>
      <c r="AI760" s="232"/>
      <c r="AK760" s="335"/>
      <c r="AL760" s="72"/>
      <c r="AM760" s="335"/>
      <c r="AN760" s="336"/>
      <c r="AO760" s="152"/>
    </row>
    <row r="761" spans="1:41" s="153" customFormat="1">
      <c r="A761" s="71"/>
      <c r="B761" s="333"/>
      <c r="C761" s="334"/>
      <c r="D761" s="334"/>
      <c r="E761" s="88" t="s">
        <v>362</v>
      </c>
      <c r="F761" s="71" t="s">
        <v>361</v>
      </c>
      <c r="G761" s="69">
        <v>30000000</v>
      </c>
      <c r="H761" s="69"/>
      <c r="I761" s="70">
        <v>22294883</v>
      </c>
      <c r="J761" s="102"/>
      <c r="K761" s="70"/>
      <c r="L761" s="71"/>
      <c r="M761" s="71"/>
      <c r="N761" s="70">
        <f>G761-I761</f>
        <v>7705117</v>
      </c>
      <c r="O761" s="71"/>
      <c r="P761" s="71"/>
      <c r="Q761" s="71"/>
      <c r="R761" s="71"/>
      <c r="S761" s="71"/>
      <c r="T761" s="71"/>
      <c r="U761" s="71"/>
      <c r="V761" s="71"/>
      <c r="W761" s="71"/>
      <c r="X761" s="71"/>
      <c r="Y761" s="71"/>
      <c r="Z761" s="374"/>
      <c r="AA761" s="284"/>
      <c r="AB761" s="164"/>
      <c r="AC761" s="328"/>
      <c r="AD761" s="232"/>
      <c r="AE761" s="232"/>
      <c r="AF761" s="284">
        <f t="shared" si="324"/>
        <v>30000000</v>
      </c>
      <c r="AG761" s="164" t="b">
        <f t="shared" si="325"/>
        <v>1</v>
      </c>
      <c r="AH761" s="232"/>
      <c r="AI761" s="232"/>
      <c r="AK761" s="335"/>
      <c r="AL761" s="72"/>
      <c r="AM761" s="335"/>
      <c r="AN761" s="336"/>
      <c r="AO761" s="152"/>
    </row>
    <row r="762" spans="1:41" s="153" customFormat="1">
      <c r="A762" s="71"/>
      <c r="B762" s="333"/>
      <c r="C762" s="334"/>
      <c r="D762" s="334"/>
      <c r="E762" s="88" t="s">
        <v>59</v>
      </c>
      <c r="F762" s="71" t="s">
        <v>60</v>
      </c>
      <c r="G762" s="69">
        <v>2000000</v>
      </c>
      <c r="H762" s="69"/>
      <c r="I762" s="71"/>
      <c r="J762" s="102">
        <v>1000000</v>
      </c>
      <c r="K762" s="70"/>
      <c r="L762" s="71"/>
      <c r="M762" s="71"/>
      <c r="N762" s="70">
        <v>1000000</v>
      </c>
      <c r="O762" s="71"/>
      <c r="P762" s="71"/>
      <c r="Q762" s="71"/>
      <c r="R762" s="71"/>
      <c r="S762" s="71"/>
      <c r="T762" s="71"/>
      <c r="U762" s="71"/>
      <c r="V762" s="71"/>
      <c r="W762" s="71"/>
      <c r="X762" s="71"/>
      <c r="Y762" s="71"/>
      <c r="Z762" s="374"/>
      <c r="AA762" s="284">
        <f>H762+I762+J762+K762+L762+M762+N762+O762+P762</f>
        <v>2000000</v>
      </c>
      <c r="AB762" s="164" t="b">
        <f>AA762=G762</f>
        <v>1</v>
      </c>
      <c r="AC762" s="328">
        <f>G762-AA762</f>
        <v>0</v>
      </c>
      <c r="AD762" s="232"/>
      <c r="AE762" s="232"/>
      <c r="AF762" s="284">
        <f t="shared" si="324"/>
        <v>2000000</v>
      </c>
      <c r="AG762" s="164" t="b">
        <f t="shared" si="325"/>
        <v>1</v>
      </c>
      <c r="AH762" s="232"/>
      <c r="AI762" s="232"/>
      <c r="AK762" s="335">
        <f>SUM(I762:M762)</f>
        <v>1000000</v>
      </c>
      <c r="AL762" s="72" t="b">
        <f>G762=AK762</f>
        <v>0</v>
      </c>
      <c r="AM762" s="335" t="e">
        <f>#REF!+#REF!+#REF!+#REF!+#REF!+#REF!</f>
        <v>#REF!</v>
      </c>
      <c r="AN762" s="336">
        <f>H762+I762+J762+K762+L762+M762</f>
        <v>1000000</v>
      </c>
      <c r="AO762" s="152" t="b">
        <f>G762=AN762</f>
        <v>0</v>
      </c>
    </row>
    <row r="763" spans="1:41" s="153" customFormat="1">
      <c r="A763" s="71"/>
      <c r="B763" s="333"/>
      <c r="C763" s="334"/>
      <c r="D763" s="334"/>
      <c r="E763" s="88" t="s">
        <v>61</v>
      </c>
      <c r="F763" s="71" t="s">
        <v>62</v>
      </c>
      <c r="G763" s="69">
        <v>7000000</v>
      </c>
      <c r="H763" s="69"/>
      <c r="I763" s="70">
        <v>2500000</v>
      </c>
      <c r="J763" s="102"/>
      <c r="K763" s="70"/>
      <c r="L763" s="71"/>
      <c r="M763" s="71"/>
      <c r="N763" s="70">
        <v>4500000</v>
      </c>
      <c r="O763" s="71"/>
      <c r="P763" s="71"/>
      <c r="Q763" s="71"/>
      <c r="R763" s="71"/>
      <c r="S763" s="71"/>
      <c r="T763" s="71"/>
      <c r="U763" s="71"/>
      <c r="V763" s="71"/>
      <c r="W763" s="71"/>
      <c r="X763" s="71"/>
      <c r="Y763" s="71"/>
      <c r="Z763" s="374"/>
      <c r="AA763" s="284">
        <f>H763+I763+J763+K763+L763+M763+N763+O763+P763</f>
        <v>7000000</v>
      </c>
      <c r="AB763" s="164" t="b">
        <f>AA763=G763</f>
        <v>1</v>
      </c>
      <c r="AC763" s="328">
        <f>G763-AA763</f>
        <v>0</v>
      </c>
      <c r="AD763" s="232"/>
      <c r="AE763" s="232"/>
      <c r="AF763" s="284">
        <f t="shared" si="324"/>
        <v>7000000</v>
      </c>
      <c r="AG763" s="164" t="b">
        <f t="shared" si="325"/>
        <v>1</v>
      </c>
      <c r="AH763" s="232"/>
      <c r="AI763" s="232"/>
      <c r="AK763" s="335">
        <f>SUM(I763:M763)</f>
        <v>2500000</v>
      </c>
      <c r="AL763" s="72" t="b">
        <f>G763=AK763</f>
        <v>0</v>
      </c>
      <c r="AM763" s="335" t="e">
        <f>#REF!+#REF!+#REF!+#REF!+#REF!+#REF!</f>
        <v>#REF!</v>
      </c>
      <c r="AN763" s="336">
        <f>H763+I763+J763+K763+L763+M763</f>
        <v>2500000</v>
      </c>
      <c r="AO763" s="152" t="b">
        <f>G763=AN763</f>
        <v>0</v>
      </c>
    </row>
    <row r="764" spans="1:41" s="153" customFormat="1" ht="30">
      <c r="A764" s="71"/>
      <c r="B764" s="333"/>
      <c r="C764" s="334"/>
      <c r="D764" s="334"/>
      <c r="E764" s="88" t="s">
        <v>113</v>
      </c>
      <c r="F764" s="71" t="s">
        <v>114</v>
      </c>
      <c r="G764" s="69">
        <v>3000000</v>
      </c>
      <c r="H764" s="69"/>
      <c r="I764" s="71"/>
      <c r="J764" s="102">
        <v>3000000</v>
      </c>
      <c r="K764" s="70"/>
      <c r="L764" s="71"/>
      <c r="M764" s="71"/>
      <c r="N764" s="70"/>
      <c r="O764" s="71"/>
      <c r="P764" s="71"/>
      <c r="Q764" s="71"/>
      <c r="R764" s="71"/>
      <c r="S764" s="71"/>
      <c r="T764" s="71"/>
      <c r="U764" s="71"/>
      <c r="V764" s="71"/>
      <c r="W764" s="71"/>
      <c r="X764" s="71"/>
      <c r="Y764" s="71"/>
      <c r="Z764" s="374"/>
      <c r="AA764" s="284"/>
      <c r="AB764" s="164"/>
      <c r="AC764" s="328"/>
      <c r="AD764" s="232"/>
      <c r="AE764" s="232"/>
      <c r="AF764" s="284">
        <f t="shared" si="324"/>
        <v>3000000</v>
      </c>
      <c r="AG764" s="164" t="b">
        <f t="shared" si="325"/>
        <v>1</v>
      </c>
      <c r="AH764" s="232"/>
      <c r="AI764" s="232"/>
      <c r="AK764" s="335"/>
      <c r="AL764" s="72"/>
      <c r="AM764" s="335"/>
      <c r="AN764" s="336"/>
      <c r="AO764" s="152"/>
    </row>
    <row r="765" spans="1:41" s="153" customFormat="1" ht="30">
      <c r="A765" s="71"/>
      <c r="B765" s="333"/>
      <c r="C765" s="334"/>
      <c r="D765" s="334"/>
      <c r="E765" s="88" t="s">
        <v>363</v>
      </c>
      <c r="F765" s="71" t="s">
        <v>174</v>
      </c>
      <c r="G765" s="69">
        <v>4900000</v>
      </c>
      <c r="H765" s="69"/>
      <c r="I765" s="71"/>
      <c r="J765" s="102">
        <v>4900000</v>
      </c>
      <c r="K765" s="70"/>
      <c r="L765" s="71"/>
      <c r="M765" s="71"/>
      <c r="N765" s="70"/>
      <c r="O765" s="71"/>
      <c r="P765" s="71"/>
      <c r="Q765" s="71"/>
      <c r="R765" s="71"/>
      <c r="S765" s="71"/>
      <c r="T765" s="71"/>
      <c r="U765" s="71"/>
      <c r="V765" s="71"/>
      <c r="W765" s="71"/>
      <c r="X765" s="71"/>
      <c r="Y765" s="71"/>
      <c r="Z765" s="374"/>
      <c r="AA765" s="284">
        <f>H765+I765+J765+K765+L765+M765+N765+O765+P765</f>
        <v>4900000</v>
      </c>
      <c r="AB765" s="164" t="b">
        <f>AA765=G765</f>
        <v>1</v>
      </c>
      <c r="AC765" s="328">
        <f>G765-AA765</f>
        <v>0</v>
      </c>
      <c r="AD765" s="232"/>
      <c r="AE765" s="232"/>
      <c r="AF765" s="284">
        <f t="shared" si="324"/>
        <v>4900000</v>
      </c>
      <c r="AG765" s="164" t="b">
        <f t="shared" si="325"/>
        <v>1</v>
      </c>
      <c r="AH765" s="232"/>
      <c r="AI765" s="232"/>
      <c r="AK765" s="335">
        <f>SUM(I765:M765)</f>
        <v>4900000</v>
      </c>
      <c r="AL765" s="72" t="b">
        <f>G765=AK765</f>
        <v>1</v>
      </c>
      <c r="AM765" s="335" t="e">
        <f>#REF!+#REF!+#REF!+#REF!+#REF!+#REF!</f>
        <v>#REF!</v>
      </c>
      <c r="AN765" s="336">
        <f>H765+I765+J765+K765+L765+M765</f>
        <v>4900000</v>
      </c>
      <c r="AO765" s="152" t="b">
        <f>G765=AN765</f>
        <v>1</v>
      </c>
    </row>
    <row r="766" spans="1:41" ht="30">
      <c r="A766" s="10"/>
      <c r="B766" s="11"/>
      <c r="C766" s="12"/>
      <c r="D766" s="12"/>
      <c r="E766" s="37" t="s">
        <v>175</v>
      </c>
      <c r="F766" s="81" t="s">
        <v>176</v>
      </c>
      <c r="G766" s="87">
        <v>65000000</v>
      </c>
      <c r="H766" s="87"/>
      <c r="I766" s="81"/>
      <c r="J766" s="102"/>
      <c r="K766" s="10"/>
      <c r="L766" s="10"/>
      <c r="M766" s="10"/>
      <c r="N766" s="31">
        <f>G766</f>
        <v>65000000</v>
      </c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372"/>
      <c r="AA766" s="284">
        <f>H766+I766+J766+K766+L766+M766+N766+O766+P766</f>
        <v>65000000</v>
      </c>
      <c r="AB766" s="164" t="b">
        <f>AA766=G766</f>
        <v>1</v>
      </c>
      <c r="AC766" s="328">
        <f>G766-AA766</f>
        <v>0</v>
      </c>
      <c r="AD766" s="164"/>
      <c r="AE766" s="164"/>
      <c r="AF766" s="284">
        <f t="shared" si="324"/>
        <v>65000000</v>
      </c>
      <c r="AG766" s="164" t="b">
        <f t="shared" si="325"/>
        <v>1</v>
      </c>
      <c r="AH766" s="164"/>
      <c r="AI766" s="164"/>
      <c r="AK766" s="41">
        <f>SUM(I766:M766)</f>
        <v>0</v>
      </c>
      <c r="AL766" s="42" t="b">
        <f>G766=AK766</f>
        <v>0</v>
      </c>
      <c r="AM766" s="96" t="e">
        <f>#REF!+#REF!+#REF!+#REF!+#REF!+#REF!</f>
        <v>#REF!</v>
      </c>
      <c r="AN766" s="118">
        <f>H766+I766+J766+K766+L766+M766</f>
        <v>0</v>
      </c>
      <c r="AO766" s="152" t="b">
        <f>G766=AN766</f>
        <v>0</v>
      </c>
    </row>
    <row r="767" spans="1:41">
      <c r="A767" s="10"/>
      <c r="B767" s="11"/>
      <c r="C767" s="12"/>
      <c r="D767" s="12"/>
      <c r="E767" s="37" t="s">
        <v>20</v>
      </c>
      <c r="F767" s="81" t="s">
        <v>21</v>
      </c>
      <c r="G767" s="87">
        <v>429674100</v>
      </c>
      <c r="H767" s="87">
        <v>100000000</v>
      </c>
      <c r="I767" s="102">
        <v>50000000</v>
      </c>
      <c r="J767" s="102">
        <v>50000000</v>
      </c>
      <c r="K767" s="10"/>
      <c r="L767" s="10"/>
      <c r="M767" s="10"/>
      <c r="N767" s="554">
        <f>G767-H767-I767-J767</f>
        <v>229674100</v>
      </c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372"/>
      <c r="AA767" s="284"/>
      <c r="AB767" s="164"/>
      <c r="AC767" s="328"/>
      <c r="AD767" s="164"/>
      <c r="AE767" s="164"/>
      <c r="AF767" s="284">
        <f t="shared" si="324"/>
        <v>429674100</v>
      </c>
      <c r="AG767" s="164" t="b">
        <f t="shared" si="325"/>
        <v>1</v>
      </c>
      <c r="AH767" s="164"/>
      <c r="AI767" s="164"/>
      <c r="AK767" s="41"/>
      <c r="AL767" s="42"/>
      <c r="AM767" s="96"/>
      <c r="AN767" s="118"/>
      <c r="AO767" s="152"/>
    </row>
    <row r="768" spans="1:41">
      <c r="A768" s="10"/>
      <c r="B768" s="11"/>
      <c r="C768" s="12"/>
      <c r="D768" s="645" t="s">
        <v>69</v>
      </c>
      <c r="E768" s="646"/>
      <c r="F768" s="81" t="s">
        <v>132</v>
      </c>
      <c r="G768" s="87">
        <f>SUM(G769:G772)</f>
        <v>163356000</v>
      </c>
      <c r="H768" s="87">
        <f t="shared" ref="H768:P768" si="327">SUM(H769:H772)</f>
        <v>0</v>
      </c>
      <c r="I768" s="87">
        <f t="shared" si="327"/>
        <v>0</v>
      </c>
      <c r="J768" s="87">
        <f t="shared" si="327"/>
        <v>0</v>
      </c>
      <c r="K768" s="87">
        <f t="shared" si="327"/>
        <v>0</v>
      </c>
      <c r="L768" s="87">
        <f t="shared" si="327"/>
        <v>0</v>
      </c>
      <c r="M768" s="87">
        <f t="shared" si="327"/>
        <v>0</v>
      </c>
      <c r="N768" s="87">
        <f t="shared" si="327"/>
        <v>163356000</v>
      </c>
      <c r="O768" s="87">
        <f t="shared" si="327"/>
        <v>0</v>
      </c>
      <c r="P768" s="87">
        <f t="shared" si="327"/>
        <v>0</v>
      </c>
      <c r="Q768" s="87"/>
      <c r="R768" s="87"/>
      <c r="S768" s="87"/>
      <c r="T768" s="87"/>
      <c r="U768" s="87"/>
      <c r="V768" s="87"/>
      <c r="W768" s="87"/>
      <c r="X768" s="87"/>
      <c r="Y768" s="10"/>
      <c r="Z768" s="372"/>
      <c r="AA768" s="284"/>
      <c r="AB768" s="164"/>
      <c r="AC768" s="328"/>
      <c r="AD768" s="164"/>
      <c r="AE768" s="164"/>
      <c r="AF768" s="284">
        <f t="shared" si="324"/>
        <v>163356000</v>
      </c>
      <c r="AG768" s="164" t="b">
        <f t="shared" si="325"/>
        <v>1</v>
      </c>
      <c r="AH768" s="164"/>
      <c r="AI768" s="164"/>
      <c r="AK768" s="41"/>
      <c r="AL768" s="42"/>
      <c r="AM768" s="96"/>
      <c r="AN768" s="118"/>
      <c r="AO768" s="152"/>
    </row>
    <row r="769" spans="1:41" ht="30">
      <c r="A769" s="10"/>
      <c r="B769" s="11"/>
      <c r="C769" s="12"/>
      <c r="D769" s="12"/>
      <c r="E769" s="37" t="s">
        <v>364</v>
      </c>
      <c r="F769" s="81" t="s">
        <v>231</v>
      </c>
      <c r="G769" s="87">
        <v>18000000</v>
      </c>
      <c r="H769" s="87"/>
      <c r="I769" s="81"/>
      <c r="J769" s="102"/>
      <c r="K769" s="10"/>
      <c r="L769" s="10"/>
      <c r="M769" s="10"/>
      <c r="N769" s="555">
        <f>G769</f>
        <v>18000000</v>
      </c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372"/>
      <c r="AA769" s="284"/>
      <c r="AB769" s="164"/>
      <c r="AC769" s="328"/>
      <c r="AD769" s="164"/>
      <c r="AE769" s="164"/>
      <c r="AF769" s="284">
        <f t="shared" si="324"/>
        <v>18000000</v>
      </c>
      <c r="AG769" s="164" t="b">
        <f t="shared" si="325"/>
        <v>1</v>
      </c>
      <c r="AH769" s="164"/>
      <c r="AI769" s="164"/>
      <c r="AK769" s="41"/>
      <c r="AL769" s="42"/>
      <c r="AM769" s="96"/>
      <c r="AN769" s="118"/>
      <c r="AO769" s="152"/>
    </row>
    <row r="770" spans="1:41">
      <c r="A770" s="10"/>
      <c r="B770" s="11"/>
      <c r="C770" s="12"/>
      <c r="D770" s="12"/>
      <c r="E770" s="37" t="s">
        <v>365</v>
      </c>
      <c r="F770" s="81" t="s">
        <v>177</v>
      </c>
      <c r="G770" s="87">
        <v>78000000</v>
      </c>
      <c r="H770" s="87"/>
      <c r="I770" s="81"/>
      <c r="J770" s="102"/>
      <c r="K770" s="10"/>
      <c r="L770" s="10"/>
      <c r="M770" s="10"/>
      <c r="N770" s="555">
        <f>G770</f>
        <v>78000000</v>
      </c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372"/>
      <c r="AA770" s="284"/>
      <c r="AB770" s="164"/>
      <c r="AC770" s="328"/>
      <c r="AD770" s="164"/>
      <c r="AE770" s="164"/>
      <c r="AF770" s="284">
        <f t="shared" si="324"/>
        <v>78000000</v>
      </c>
      <c r="AG770" s="164" t="b">
        <f t="shared" si="325"/>
        <v>1</v>
      </c>
      <c r="AH770" s="164"/>
      <c r="AI770" s="164"/>
      <c r="AK770" s="41"/>
      <c r="AL770" s="42"/>
      <c r="AM770" s="96"/>
      <c r="AN770" s="118"/>
      <c r="AO770" s="152"/>
    </row>
    <row r="771" spans="1:41">
      <c r="A771" s="10"/>
      <c r="B771" s="11"/>
      <c r="C771" s="12"/>
      <c r="D771" s="12"/>
      <c r="E771" s="37" t="s">
        <v>178</v>
      </c>
      <c r="F771" s="81" t="s">
        <v>179</v>
      </c>
      <c r="G771" s="87">
        <v>50000000</v>
      </c>
      <c r="H771" s="87"/>
      <c r="I771" s="81"/>
      <c r="J771" s="102"/>
      <c r="K771" s="10"/>
      <c r="L771" s="10"/>
      <c r="M771" s="10"/>
      <c r="N771" s="555">
        <f>G771</f>
        <v>50000000</v>
      </c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372"/>
      <c r="AA771" s="284"/>
      <c r="AB771" s="164"/>
      <c r="AC771" s="328"/>
      <c r="AD771" s="164"/>
      <c r="AE771" s="164"/>
      <c r="AF771" s="284">
        <f t="shared" si="324"/>
        <v>50000000</v>
      </c>
      <c r="AG771" s="164" t="b">
        <f t="shared" si="325"/>
        <v>1</v>
      </c>
      <c r="AH771" s="164"/>
      <c r="AI771" s="164"/>
      <c r="AK771" s="41"/>
      <c r="AL771" s="42"/>
      <c r="AM771" s="96"/>
      <c r="AN771" s="118"/>
      <c r="AO771" s="152"/>
    </row>
    <row r="772" spans="1:41" ht="30">
      <c r="A772" s="10"/>
      <c r="B772" s="11"/>
      <c r="C772" s="12"/>
      <c r="D772" s="12"/>
      <c r="E772" s="37" t="s">
        <v>367</v>
      </c>
      <c r="F772" s="81" t="s">
        <v>366</v>
      </c>
      <c r="G772" s="87">
        <v>17356000</v>
      </c>
      <c r="H772" s="87"/>
      <c r="I772" s="81"/>
      <c r="J772" s="102"/>
      <c r="K772" s="10"/>
      <c r="L772" s="10"/>
      <c r="M772" s="10"/>
      <c r="N772" s="555">
        <f>G772</f>
        <v>17356000</v>
      </c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372"/>
      <c r="AA772" s="284"/>
      <c r="AB772" s="164"/>
      <c r="AC772" s="328"/>
      <c r="AD772" s="164"/>
      <c r="AE772" s="164"/>
      <c r="AF772" s="284">
        <f t="shared" si="324"/>
        <v>17356000</v>
      </c>
      <c r="AG772" s="164" t="b">
        <f t="shared" si="325"/>
        <v>1</v>
      </c>
      <c r="AH772" s="164"/>
      <c r="AI772" s="164"/>
      <c r="AK772" s="41"/>
      <c r="AL772" s="42"/>
      <c r="AM772" s="96"/>
      <c r="AN772" s="118"/>
      <c r="AO772" s="152"/>
    </row>
    <row r="773" spans="1:41">
      <c r="A773" s="10"/>
      <c r="B773" s="11"/>
      <c r="C773" s="12"/>
      <c r="D773" s="12"/>
      <c r="E773" s="13"/>
      <c r="F773" s="81"/>
      <c r="G773" s="87"/>
      <c r="H773" s="87">
        <f t="shared" ref="H773:P773" si="328">H695+H608+H587+H535+H480+H457+H426+H373+H339+H318+H280+H190+H11</f>
        <v>2000000000</v>
      </c>
      <c r="I773" s="87">
        <f t="shared" si="328"/>
        <v>3000000000</v>
      </c>
      <c r="J773" s="556">
        <f t="shared" si="328"/>
        <v>2849322484.2200003</v>
      </c>
      <c r="K773" s="87">
        <f t="shared" si="328"/>
        <v>7500000000</v>
      </c>
      <c r="L773" s="87">
        <f t="shared" si="328"/>
        <v>700000000</v>
      </c>
      <c r="M773" s="87">
        <f t="shared" si="328"/>
        <v>244000000</v>
      </c>
      <c r="N773" s="556">
        <f t="shared" si="328"/>
        <v>4347055217.2299995</v>
      </c>
      <c r="O773" s="87">
        <f t="shared" si="328"/>
        <v>400000000</v>
      </c>
      <c r="P773" s="87">
        <f t="shared" si="328"/>
        <v>390000000</v>
      </c>
      <c r="Q773" s="87"/>
      <c r="R773" s="87"/>
      <c r="S773" s="87"/>
      <c r="T773" s="87"/>
      <c r="U773" s="87"/>
      <c r="V773" s="87"/>
      <c r="W773" s="87"/>
      <c r="X773" s="87"/>
      <c r="Y773" s="10"/>
      <c r="Z773" s="372"/>
      <c r="AA773" s="284">
        <f>H773+I773+J773+K773+L773+M773+N773+O773+P773</f>
        <v>21430377701.450001</v>
      </c>
      <c r="AB773" s="164" t="b">
        <f>AA773=G773</f>
        <v>0</v>
      </c>
      <c r="AC773" s="328">
        <f>G773-AA773</f>
        <v>-21430377701.450001</v>
      </c>
      <c r="AD773" s="164"/>
      <c r="AE773" s="164"/>
      <c r="AF773" s="284">
        <f t="shared" si="324"/>
        <v>21430377701.450001</v>
      </c>
      <c r="AG773" s="164" t="b">
        <f>G749=AF773</f>
        <v>0</v>
      </c>
      <c r="AH773" s="164"/>
      <c r="AI773" s="164"/>
      <c r="AK773" s="41"/>
      <c r="AL773" s="42"/>
      <c r="AM773" s="96" t="e">
        <f>#REF!+#REF!+#REF!+#REF!+#REF!+#REF!</f>
        <v>#REF!</v>
      </c>
      <c r="AN773" s="118">
        <f>H773+I773+J773+K773+L773+M773</f>
        <v>16293322484.220001</v>
      </c>
      <c r="AO773" s="152" t="b">
        <f>G773=AN773</f>
        <v>0</v>
      </c>
    </row>
    <row r="774" spans="1:41">
      <c r="A774" s="537"/>
      <c r="B774" s="538"/>
      <c r="C774" s="539"/>
      <c r="D774" s="539"/>
      <c r="E774" s="540" t="s">
        <v>373</v>
      </c>
      <c r="F774" s="541"/>
      <c r="G774" s="542">
        <f t="shared" ref="G774:P774" si="329">G695+G608+G587+G535+G480+G457+G426+G373+G339+G318+G280+G190+G11</f>
        <v>21430377701.450001</v>
      </c>
      <c r="H774" s="558">
        <f t="shared" si="329"/>
        <v>2000000000</v>
      </c>
      <c r="I774" s="558">
        <f t="shared" si="329"/>
        <v>3000000000</v>
      </c>
      <c r="J774" s="542">
        <f t="shared" si="329"/>
        <v>2849322484.2200003</v>
      </c>
      <c r="K774" s="558">
        <f t="shared" si="329"/>
        <v>7500000000</v>
      </c>
      <c r="L774" s="558">
        <f t="shared" si="329"/>
        <v>700000000</v>
      </c>
      <c r="M774" s="558">
        <f t="shared" si="329"/>
        <v>244000000</v>
      </c>
      <c r="N774" s="542">
        <f t="shared" si="329"/>
        <v>4347055217.2299995</v>
      </c>
      <c r="O774" s="558">
        <f t="shared" si="329"/>
        <v>400000000</v>
      </c>
      <c r="P774" s="558">
        <f t="shared" si="329"/>
        <v>390000000</v>
      </c>
      <c r="Q774" s="558"/>
      <c r="R774" s="558"/>
      <c r="S774" s="558"/>
      <c r="T774" s="558"/>
      <c r="U774" s="558"/>
      <c r="V774" s="558"/>
      <c r="W774" s="558"/>
      <c r="X774" s="558"/>
      <c r="Y774" s="537"/>
      <c r="Z774" s="372"/>
      <c r="AA774" s="284">
        <f>H774+I774+J774+K774+L774+M774+N774+O774+P774</f>
        <v>21430377701.450001</v>
      </c>
      <c r="AB774" s="164" t="b">
        <f>AA774=G774</f>
        <v>1</v>
      </c>
      <c r="AC774" s="328">
        <f>G774-AA774</f>
        <v>0</v>
      </c>
      <c r="AD774" s="164"/>
      <c r="AE774" s="164"/>
      <c r="AF774" s="284">
        <f t="shared" si="324"/>
        <v>21430377701.450001</v>
      </c>
      <c r="AG774" s="164" t="b">
        <f>AF774=G774</f>
        <v>1</v>
      </c>
      <c r="AH774" s="164"/>
      <c r="AI774" s="164"/>
      <c r="AM774" s="96" t="e">
        <f>#REF!+#REF!+#REF!+#REF!+#REF!+#REF!</f>
        <v>#REF!</v>
      </c>
      <c r="AN774" s="118">
        <f>H774+I774+J774+K774+L774+M774</f>
        <v>16293322484.220001</v>
      </c>
      <c r="AO774" s="152" t="b">
        <f>G774=AN774</f>
        <v>0</v>
      </c>
    </row>
    <row r="775" spans="1:41">
      <c r="A775" s="2"/>
      <c r="B775" s="136"/>
      <c r="C775" s="137"/>
      <c r="D775" s="137"/>
      <c r="E775" s="261" t="s">
        <v>161</v>
      </c>
      <c r="F775" s="138"/>
      <c r="G775" s="139"/>
      <c r="H775" s="139"/>
      <c r="I775" s="267"/>
      <c r="J775" s="267"/>
      <c r="K775" s="267"/>
      <c r="L775" s="267"/>
      <c r="M775" s="267"/>
      <c r="N775" s="267"/>
      <c r="O775" s="267"/>
      <c r="P775" s="267"/>
      <c r="Q775" s="267"/>
      <c r="R775" s="267"/>
      <c r="S775" s="267"/>
      <c r="T775" s="267"/>
      <c r="U775" s="267"/>
      <c r="V775" s="267"/>
      <c r="W775" s="267"/>
      <c r="X775" s="267"/>
      <c r="Y775" s="140"/>
      <c r="Z775" s="379"/>
      <c r="AA775" s="284">
        <f>H775+I775+J775+K775+L775+M775+N775+O775+P775</f>
        <v>0</v>
      </c>
      <c r="AB775" s="312"/>
      <c r="AC775" s="312"/>
      <c r="AD775" s="312"/>
      <c r="AE775" s="312"/>
      <c r="AF775" s="312"/>
      <c r="AG775" s="312"/>
      <c r="AH775" s="312"/>
      <c r="AI775" s="312"/>
      <c r="AM775" s="96" t="e">
        <f>#REF!+#REF!+#REF!+#REF!+#REF!+#REF!</f>
        <v>#REF!</v>
      </c>
      <c r="AN775" s="118">
        <f>H775+I775+J775+K775+L775+M775</f>
        <v>0</v>
      </c>
      <c r="AO775" s="152" t="b">
        <f>G775=AN775</f>
        <v>1</v>
      </c>
    </row>
    <row r="776" spans="1:41">
      <c r="A776" s="256"/>
      <c r="B776" s="259"/>
      <c r="C776" s="260"/>
      <c r="D776" s="260"/>
      <c r="E776" s="261" t="s">
        <v>235</v>
      </c>
      <c r="F776" s="258"/>
      <c r="G776" s="139"/>
      <c r="H776" s="139"/>
      <c r="I776" s="267"/>
      <c r="J776" s="267"/>
      <c r="K776" s="268"/>
      <c r="L776" s="273"/>
      <c r="M776" s="268"/>
      <c r="N776" s="268"/>
      <c r="O776" s="268"/>
      <c r="P776" s="268"/>
      <c r="Q776" s="268"/>
      <c r="R776" s="268"/>
      <c r="S776" s="268"/>
      <c r="T776" s="268"/>
      <c r="U776" s="268"/>
      <c r="V776" s="268"/>
      <c r="W776" s="268"/>
      <c r="X776" s="268"/>
      <c r="Y776" s="257"/>
      <c r="Z776" s="376"/>
      <c r="AA776" s="284">
        <f>H776+I776+J776+K776+L776+M776+N776+O776+P776</f>
        <v>0</v>
      </c>
      <c r="AB776" s="278"/>
      <c r="AC776" s="278"/>
      <c r="AD776" s="278"/>
      <c r="AE776" s="278"/>
      <c r="AF776" s="278"/>
      <c r="AG776" s="278"/>
      <c r="AH776" s="278"/>
      <c r="AI776" s="278"/>
      <c r="AM776" s="96" t="e">
        <f>#REF!+#REF!+#REF!+#REF!+#REF!+#REF!</f>
        <v>#REF!</v>
      </c>
      <c r="AN776" s="118">
        <f>H776+I776+J776+K776+L776+M776</f>
        <v>0</v>
      </c>
      <c r="AO776" s="152" t="b">
        <f>G776=AN776</f>
        <v>1</v>
      </c>
    </row>
    <row r="777" spans="1:41">
      <c r="G777" s="243"/>
      <c r="H777" s="243"/>
      <c r="I777" s="243"/>
      <c r="J777" s="243"/>
      <c r="K777" s="274"/>
      <c r="L777" s="274"/>
      <c r="M777" s="274"/>
      <c r="N777" s="274"/>
      <c r="O777" s="274"/>
      <c r="P777" s="274"/>
      <c r="Q777" s="274"/>
      <c r="R777" s="274"/>
      <c r="S777" s="274"/>
      <c r="T777" s="274"/>
      <c r="U777" s="274"/>
      <c r="V777" s="274"/>
      <c r="W777" s="274"/>
      <c r="X777" s="274"/>
      <c r="Y777" s="244"/>
      <c r="AA777" s="284">
        <f>H777+I777+J777+K777+L777+M777+N777+O777+P777</f>
        <v>0</v>
      </c>
      <c r="AB777" s="243"/>
      <c r="AC777" s="243"/>
      <c r="AD777" s="243"/>
      <c r="AE777" s="243"/>
      <c r="AF777" s="243"/>
      <c r="AG777" s="243"/>
      <c r="AH777" s="243"/>
      <c r="AI777" s="243"/>
    </row>
    <row r="778" spans="1:41" s="266" customFormat="1">
      <c r="A778" s="391"/>
      <c r="I778" s="327"/>
      <c r="J778" s="327"/>
      <c r="K778" s="392"/>
      <c r="L778" s="392"/>
      <c r="M778" s="327"/>
      <c r="N778" s="327"/>
      <c r="O778" s="327"/>
      <c r="P778" s="327"/>
      <c r="Q778" s="327"/>
      <c r="R778" s="327"/>
      <c r="S778" s="327"/>
      <c r="T778" s="327"/>
      <c r="U778" s="327"/>
      <c r="V778" s="327"/>
      <c r="W778" s="327"/>
      <c r="X778" s="327"/>
      <c r="Z778" s="238"/>
      <c r="AA778" s="393"/>
      <c r="AB778" s="243"/>
      <c r="AC778" s="243"/>
      <c r="AD778" s="243"/>
      <c r="AE778" s="243"/>
      <c r="AF778" s="243"/>
      <c r="AG778" s="243"/>
      <c r="AH778" s="243"/>
      <c r="AI778" s="243"/>
      <c r="AJ778" s="243"/>
    </row>
    <row r="779" spans="1:41" s="527" customFormat="1">
      <c r="A779" s="526"/>
      <c r="G779" s="581">
        <f>SUM(H779:P779)</f>
        <v>21430377701.449997</v>
      </c>
      <c r="H779" s="582">
        <v>2000000000</v>
      </c>
      <c r="I779" s="582">
        <v>3000000000</v>
      </c>
      <c r="J779" s="581">
        <v>2849322484.2199998</v>
      </c>
      <c r="K779" s="581">
        <v>7500000000</v>
      </c>
      <c r="L779" s="582">
        <v>700000000</v>
      </c>
      <c r="M779" s="582">
        <v>244000000</v>
      </c>
      <c r="N779" s="581">
        <v>4347055217.2299995</v>
      </c>
      <c r="O779" s="582">
        <v>400000000</v>
      </c>
      <c r="P779" s="582">
        <v>390000000</v>
      </c>
      <c r="Q779" s="582"/>
      <c r="R779" s="582"/>
      <c r="S779" s="582"/>
      <c r="T779" s="582"/>
      <c r="U779" s="582"/>
      <c r="V779" s="582"/>
      <c r="W779" s="582"/>
      <c r="X779" s="582"/>
      <c r="Z779" s="528"/>
    </row>
    <row r="780" spans="1:41" s="530" customFormat="1">
      <c r="A780" s="529"/>
      <c r="G780" s="582"/>
      <c r="H780" s="582"/>
      <c r="I780" s="583"/>
      <c r="J780" s="583"/>
      <c r="K780" s="583"/>
      <c r="L780" s="583"/>
      <c r="M780" s="583"/>
      <c r="N780" s="583"/>
      <c r="O780" s="583"/>
      <c r="P780" s="583"/>
      <c r="Q780" s="583"/>
      <c r="R780" s="583"/>
      <c r="S780" s="583"/>
      <c r="T780" s="583"/>
      <c r="U780" s="583"/>
      <c r="V780" s="583"/>
      <c r="W780" s="583"/>
      <c r="X780" s="583"/>
      <c r="Z780" s="532"/>
      <c r="AK780" s="531"/>
    </row>
    <row r="781" spans="1:41" s="532" customFormat="1">
      <c r="A781" s="546"/>
      <c r="G781" s="584">
        <f>SUM(H781:P781)</f>
        <v>0</v>
      </c>
      <c r="H781" s="585">
        <f t="shared" ref="H781:P781" si="330">H774-H779</f>
        <v>0</v>
      </c>
      <c r="I781" s="585">
        <f t="shared" si="330"/>
        <v>0</v>
      </c>
      <c r="J781" s="585">
        <f t="shared" si="330"/>
        <v>0</v>
      </c>
      <c r="K781" s="585">
        <f t="shared" si="330"/>
        <v>0</v>
      </c>
      <c r="L781" s="585">
        <f t="shared" si="330"/>
        <v>0</v>
      </c>
      <c r="M781" s="585">
        <f t="shared" si="330"/>
        <v>0</v>
      </c>
      <c r="N781" s="585">
        <f t="shared" si="330"/>
        <v>0</v>
      </c>
      <c r="O781" s="585">
        <f t="shared" si="330"/>
        <v>0</v>
      </c>
      <c r="P781" s="585">
        <f t="shared" si="330"/>
        <v>0</v>
      </c>
      <c r="Q781" s="585"/>
      <c r="R781" s="585"/>
      <c r="S781" s="585"/>
      <c r="T781" s="585"/>
      <c r="U781" s="585"/>
      <c r="V781" s="585"/>
      <c r="W781" s="585"/>
      <c r="X781" s="585"/>
    </row>
    <row r="782" spans="1:41" s="530" customFormat="1">
      <c r="A782" s="529"/>
      <c r="G782" s="582"/>
      <c r="H782" s="582"/>
      <c r="I782" s="588"/>
      <c r="J782" s="583"/>
      <c r="K782" s="588"/>
      <c r="L782" s="588"/>
      <c r="M782" s="588"/>
      <c r="N782" s="588"/>
      <c r="O782" s="588"/>
      <c r="P782" s="588"/>
      <c r="Q782" s="588"/>
      <c r="R782" s="588"/>
      <c r="S782" s="588"/>
      <c r="T782" s="588"/>
      <c r="U782" s="588"/>
      <c r="V782" s="588"/>
      <c r="W782" s="588"/>
      <c r="X782" s="588"/>
      <c r="Z782" s="532"/>
    </row>
    <row r="783" spans="1:41" s="530" customFormat="1">
      <c r="A783" s="529"/>
      <c r="G783" s="582"/>
      <c r="H783" s="582"/>
      <c r="I783" s="588"/>
      <c r="J783" s="583" t="s">
        <v>377</v>
      </c>
      <c r="K783" s="588" t="s">
        <v>378</v>
      </c>
      <c r="L783" s="588"/>
      <c r="M783" s="588"/>
      <c r="N783" s="588" t="s">
        <v>378</v>
      </c>
      <c r="O783" s="588" t="s">
        <v>381</v>
      </c>
      <c r="P783" s="588" t="s">
        <v>382</v>
      </c>
      <c r="Q783" s="588"/>
      <c r="R783" s="588"/>
      <c r="S783" s="588"/>
      <c r="T783" s="588"/>
      <c r="U783" s="588"/>
      <c r="V783" s="588"/>
      <c r="W783" s="588"/>
      <c r="X783" s="588"/>
    </row>
    <row r="784" spans="1:41" s="530" customFormat="1">
      <c r="A784" s="529"/>
      <c r="G784" s="582"/>
      <c r="H784" s="582"/>
      <c r="I784" s="589" t="s">
        <v>384</v>
      </c>
      <c r="J784" s="590"/>
      <c r="K784" s="588" t="s">
        <v>379</v>
      </c>
      <c r="L784" s="588"/>
      <c r="M784" s="588"/>
      <c r="N784" s="588"/>
      <c r="O784" s="588"/>
      <c r="P784" s="588"/>
      <c r="Q784" s="588"/>
      <c r="R784" s="588"/>
      <c r="S784" s="588"/>
      <c r="T784" s="588"/>
      <c r="U784" s="588"/>
      <c r="V784" s="588"/>
      <c r="W784" s="588"/>
      <c r="X784" s="588"/>
    </row>
    <row r="785" spans="1:37" s="530" customFormat="1">
      <c r="A785" s="529"/>
      <c r="G785" s="582"/>
      <c r="H785" s="582"/>
      <c r="I785" s="588" t="s">
        <v>383</v>
      </c>
      <c r="J785" s="583"/>
      <c r="K785" s="588" t="s">
        <v>380</v>
      </c>
      <c r="L785" s="588"/>
      <c r="M785" s="588"/>
      <c r="N785" s="588"/>
      <c r="O785" s="588"/>
      <c r="P785" s="588"/>
      <c r="Q785" s="588"/>
      <c r="R785" s="588"/>
      <c r="S785" s="588"/>
      <c r="T785" s="588"/>
      <c r="U785" s="588"/>
      <c r="V785" s="588"/>
      <c r="W785" s="588"/>
      <c r="X785" s="588"/>
    </row>
    <row r="786" spans="1:37" s="530" customFormat="1">
      <c r="A786" s="529"/>
      <c r="G786" s="582"/>
      <c r="H786" s="582"/>
      <c r="I786" s="592" t="s">
        <v>385</v>
      </c>
      <c r="J786" s="588"/>
      <c r="K786" s="593"/>
      <c r="L786" s="588"/>
      <c r="M786" s="588"/>
      <c r="N786" s="588"/>
      <c r="O786" s="588"/>
      <c r="P786" s="591">
        <f>P755-P781</f>
        <v>28553617</v>
      </c>
      <c r="Q786" s="591"/>
      <c r="R786" s="591"/>
      <c r="S786" s="591"/>
      <c r="T786" s="591"/>
      <c r="U786" s="591"/>
      <c r="V786" s="591"/>
      <c r="W786" s="591"/>
      <c r="X786" s="591"/>
      <c r="Z786" s="532"/>
    </row>
    <row r="787" spans="1:37" s="244" customFormat="1">
      <c r="A787" s="325"/>
      <c r="F787" s="243"/>
      <c r="G787" s="237">
        <v>2209887894</v>
      </c>
      <c r="H787" s="155"/>
      <c r="I787" s="155"/>
      <c r="J787" s="155"/>
      <c r="K787" s="594"/>
      <c r="L787" s="155"/>
      <c r="M787" s="155"/>
      <c r="N787" s="155"/>
      <c r="O787" s="155"/>
      <c r="P787" s="155"/>
      <c r="Q787" s="155"/>
      <c r="R787" s="155"/>
      <c r="S787" s="155"/>
      <c r="T787" s="155"/>
      <c r="U787" s="155"/>
      <c r="V787" s="155"/>
      <c r="W787" s="155"/>
      <c r="X787" s="155"/>
      <c r="Z787" s="238"/>
      <c r="AA787" s="243"/>
      <c r="AB787" s="243"/>
      <c r="AC787" s="243"/>
      <c r="AD787" s="243"/>
      <c r="AE787" s="243"/>
      <c r="AF787" s="243"/>
      <c r="AG787" s="243"/>
      <c r="AH787" s="243"/>
      <c r="AI787" s="243"/>
      <c r="AJ787" s="243"/>
    </row>
    <row r="788" spans="1:37" s="244" customFormat="1">
      <c r="A788" s="325"/>
      <c r="F788" s="243"/>
      <c r="G788" s="229">
        <f>SUM(G786:G787)</f>
        <v>2209887894</v>
      </c>
      <c r="H788" s="155"/>
      <c r="I788" s="155"/>
      <c r="J788" s="155"/>
      <c r="K788" s="594"/>
      <c r="L788" s="155"/>
      <c r="M788" s="155"/>
      <c r="N788" s="155"/>
      <c r="O788" s="155"/>
      <c r="P788" s="155"/>
      <c r="Q788" s="155"/>
      <c r="R788" s="155"/>
      <c r="S788" s="155"/>
      <c r="T788" s="155"/>
      <c r="U788" s="155"/>
      <c r="V788" s="155"/>
      <c r="W788" s="155"/>
      <c r="X788" s="155"/>
      <c r="Z788" s="238"/>
      <c r="AA788" s="243"/>
      <c r="AB788" s="243"/>
      <c r="AC788" s="243"/>
      <c r="AD788" s="243"/>
      <c r="AE788" s="243"/>
      <c r="AF788" s="243"/>
      <c r="AG788" s="243"/>
      <c r="AH788" s="243"/>
      <c r="AI788" s="243"/>
      <c r="AJ788" s="243"/>
    </row>
    <row r="789" spans="1:37" s="560" customFormat="1">
      <c r="A789" s="559"/>
      <c r="F789" s="394"/>
      <c r="G789" s="561">
        <f>SUM(H789:P789)</f>
        <v>21430377701.449997</v>
      </c>
      <c r="H789" s="561">
        <v>2000000000</v>
      </c>
      <c r="I789" s="561">
        <v>3005369600</v>
      </c>
      <c r="J789" s="561">
        <v>2843952884.2199998</v>
      </c>
      <c r="K789" s="595">
        <v>7500000000</v>
      </c>
      <c r="L789" s="561">
        <v>700000000</v>
      </c>
      <c r="M789" s="561">
        <v>244000000</v>
      </c>
      <c r="N789" s="596">
        <v>4347055217.2299995</v>
      </c>
      <c r="O789" s="561">
        <v>400000000</v>
      </c>
      <c r="P789" s="561">
        <v>390000000</v>
      </c>
      <c r="Q789" s="561"/>
      <c r="R789" s="561"/>
      <c r="S789" s="561"/>
      <c r="T789" s="561"/>
      <c r="U789" s="561"/>
      <c r="V789" s="561"/>
      <c r="W789" s="561"/>
      <c r="X789" s="561"/>
      <c r="Z789" s="394"/>
      <c r="AA789" s="394"/>
      <c r="AB789" s="394"/>
      <c r="AC789" s="394"/>
      <c r="AD789" s="394"/>
      <c r="AE789" s="394"/>
      <c r="AF789" s="394"/>
      <c r="AG789" s="394"/>
      <c r="AH789" s="394"/>
      <c r="AI789" s="394"/>
      <c r="AJ789" s="394"/>
    </row>
    <row r="790" spans="1:37" s="244" customFormat="1">
      <c r="A790" s="325"/>
      <c r="F790" s="243"/>
      <c r="G790" s="155"/>
      <c r="H790" s="155"/>
      <c r="I790" s="155"/>
      <c r="J790" s="155"/>
      <c r="K790" s="594"/>
      <c r="L790" s="155"/>
      <c r="M790" s="155"/>
      <c r="N790" s="155"/>
      <c r="O790" s="155"/>
      <c r="P790" s="155"/>
      <c r="Q790" s="155"/>
      <c r="R790" s="155"/>
      <c r="S790" s="155"/>
      <c r="T790" s="155"/>
      <c r="U790" s="155"/>
      <c r="V790" s="155"/>
      <c r="W790" s="155"/>
      <c r="X790" s="155"/>
      <c r="Z790" s="238"/>
      <c r="AA790" s="243"/>
      <c r="AB790" s="243"/>
      <c r="AC790" s="243"/>
      <c r="AD790" s="243"/>
      <c r="AE790" s="243"/>
      <c r="AF790" s="243"/>
      <c r="AG790" s="243"/>
      <c r="AH790" s="243"/>
      <c r="AI790" s="243"/>
      <c r="AJ790" s="243"/>
      <c r="AK790" s="395">
        <v>3504453036</v>
      </c>
    </row>
    <row r="791" spans="1:37" s="244" customFormat="1">
      <c r="A791" s="325"/>
      <c r="F791" s="243"/>
      <c r="G791" s="155"/>
      <c r="H791" s="155"/>
      <c r="I791" s="229">
        <f>I773-I789</f>
        <v>-5369600</v>
      </c>
      <c r="J791" s="597">
        <f>J774-J789</f>
        <v>5369600.0000004768</v>
      </c>
      <c r="K791" s="594"/>
      <c r="L791" s="155"/>
      <c r="M791" s="155"/>
      <c r="N791" s="155"/>
      <c r="O791" s="155"/>
      <c r="P791" s="155"/>
      <c r="Q791" s="155"/>
      <c r="R791" s="155"/>
      <c r="S791" s="155"/>
      <c r="T791" s="155"/>
      <c r="U791" s="155"/>
      <c r="V791" s="155"/>
      <c r="W791" s="155"/>
      <c r="X791" s="155"/>
      <c r="Z791" s="238"/>
      <c r="AA791" s="243"/>
      <c r="AB791" s="243"/>
      <c r="AC791" s="243"/>
      <c r="AD791" s="243"/>
      <c r="AE791" s="243"/>
      <c r="AF791" s="243"/>
      <c r="AG791" s="243"/>
      <c r="AH791" s="243"/>
      <c r="AI791" s="243"/>
      <c r="AJ791" s="243"/>
      <c r="AK791" s="280">
        <f>AK790-G775</f>
        <v>3504453036</v>
      </c>
    </row>
    <row r="792" spans="1:37" s="244" customFormat="1">
      <c r="A792" s="325"/>
      <c r="F792" s="243"/>
      <c r="G792" s="237">
        <v>1485809760</v>
      </c>
      <c r="H792" s="155"/>
      <c r="I792" s="155"/>
      <c r="J792" s="243"/>
      <c r="K792" s="396"/>
      <c r="Z792" s="238"/>
      <c r="AA792" s="243"/>
      <c r="AB792" s="243"/>
      <c r="AC792" s="243"/>
      <c r="AD792" s="243"/>
      <c r="AE792" s="243"/>
      <c r="AF792" s="243"/>
      <c r="AG792" s="243"/>
      <c r="AH792" s="243"/>
      <c r="AI792" s="243"/>
      <c r="AJ792" s="243"/>
    </row>
    <row r="793" spans="1:37" s="244" customFormat="1">
      <c r="A793" s="325"/>
      <c r="F793" s="243"/>
      <c r="G793" s="237">
        <v>2018643276</v>
      </c>
      <c r="H793" s="155"/>
      <c r="I793" s="155"/>
      <c r="J793" s="243"/>
      <c r="K793" s="326"/>
      <c r="Z793" s="238"/>
      <c r="AA793" s="243"/>
      <c r="AB793" s="243"/>
      <c r="AC793" s="243"/>
      <c r="AD793" s="243"/>
      <c r="AE793" s="243"/>
      <c r="AF793" s="243"/>
      <c r="AG793" s="243"/>
      <c r="AH793" s="243"/>
      <c r="AI793" s="243"/>
      <c r="AJ793" s="243"/>
    </row>
    <row r="794" spans="1:37" s="244" customFormat="1">
      <c r="A794" s="325"/>
      <c r="F794" s="243"/>
      <c r="G794" s="237">
        <f>SUM(G792:G793)</f>
        <v>3504453036</v>
      </c>
      <c r="H794" s="155"/>
      <c r="I794" s="155"/>
      <c r="J794" s="243"/>
      <c r="K794" s="326"/>
      <c r="Z794" s="238"/>
      <c r="AA794" s="243"/>
      <c r="AB794" s="243"/>
      <c r="AC794" s="243"/>
      <c r="AD794" s="243"/>
      <c r="AE794" s="243"/>
      <c r="AF794" s="243"/>
      <c r="AG794" s="243"/>
      <c r="AH794" s="243"/>
      <c r="AI794" s="243"/>
      <c r="AJ794" s="243"/>
    </row>
    <row r="795" spans="1:37" s="244" customFormat="1">
      <c r="A795" s="325"/>
      <c r="F795" s="243"/>
      <c r="G795" s="229">
        <f>G775-G794</f>
        <v>-3504453036</v>
      </c>
      <c r="H795" s="155"/>
      <c r="I795" s="155"/>
      <c r="J795" s="243"/>
      <c r="K795" s="397"/>
      <c r="Z795" s="238"/>
      <c r="AA795" s="243"/>
      <c r="AB795" s="243"/>
      <c r="AC795" s="243"/>
      <c r="AD795" s="243"/>
      <c r="AE795" s="243"/>
      <c r="AF795" s="243"/>
      <c r="AG795" s="243"/>
      <c r="AH795" s="243"/>
      <c r="AI795" s="243"/>
      <c r="AJ795" s="243"/>
    </row>
    <row r="796" spans="1:37" s="244" customFormat="1">
      <c r="A796" s="325"/>
      <c r="F796" s="243"/>
      <c r="G796" s="155"/>
      <c r="H796" s="155"/>
      <c r="I796" s="155"/>
      <c r="J796" s="243"/>
      <c r="Z796" s="238"/>
      <c r="AA796" s="243"/>
      <c r="AB796" s="243"/>
      <c r="AC796" s="243"/>
      <c r="AD796" s="243"/>
      <c r="AE796" s="243"/>
      <c r="AF796" s="243"/>
      <c r="AG796" s="243"/>
      <c r="AH796" s="243"/>
      <c r="AI796" s="243"/>
      <c r="AJ796" s="243"/>
    </row>
    <row r="797" spans="1:37" s="244" customFormat="1">
      <c r="A797" s="325"/>
      <c r="F797" s="243"/>
      <c r="G797" s="155"/>
      <c r="H797" s="155"/>
      <c r="I797" s="155"/>
      <c r="J797" s="243"/>
      <c r="Z797" s="238"/>
      <c r="AA797" s="243"/>
      <c r="AB797" s="243"/>
      <c r="AC797" s="243"/>
      <c r="AD797" s="243"/>
      <c r="AE797" s="243"/>
      <c r="AF797" s="243"/>
      <c r="AG797" s="243"/>
      <c r="AH797" s="243"/>
      <c r="AI797" s="243"/>
      <c r="AJ797" s="243"/>
    </row>
    <row r="798" spans="1:37" s="244" customFormat="1">
      <c r="A798" s="325"/>
      <c r="F798" s="243"/>
      <c r="G798" s="155"/>
      <c r="H798" s="155"/>
      <c r="I798" s="155"/>
      <c r="J798" s="243"/>
      <c r="K798" s="279"/>
      <c r="Z798" s="238"/>
      <c r="AA798" s="243"/>
      <c r="AB798" s="243"/>
      <c r="AC798" s="243"/>
      <c r="AD798" s="243"/>
      <c r="AE798" s="243"/>
      <c r="AF798" s="243"/>
      <c r="AG798" s="243"/>
      <c r="AH798" s="243"/>
      <c r="AI798" s="243"/>
      <c r="AJ798" s="243"/>
    </row>
    <row r="799" spans="1:37" s="244" customFormat="1">
      <c r="A799" s="325"/>
      <c r="F799" s="243"/>
      <c r="G799" s="283">
        <v>456035721</v>
      </c>
      <c r="H799" s="283"/>
      <c r="I799" s="155"/>
      <c r="J799" s="243"/>
      <c r="K799" s="280"/>
      <c r="Z799" s="238"/>
      <c r="AA799" s="243"/>
      <c r="AB799" s="243"/>
      <c r="AC799" s="243"/>
      <c r="AD799" s="243"/>
      <c r="AE799" s="243"/>
      <c r="AF799" s="243"/>
      <c r="AG799" s="243"/>
      <c r="AH799" s="243"/>
      <c r="AI799" s="243"/>
      <c r="AJ799" s="243"/>
    </row>
    <row r="800" spans="1:37" s="244" customFormat="1">
      <c r="A800" s="325"/>
      <c r="F800" s="243"/>
      <c r="G800" s="229" t="e">
        <f>#REF!+#REF!</f>
        <v>#REF!</v>
      </c>
      <c r="H800" s="229"/>
      <c r="I800" s="229"/>
      <c r="J800" s="281"/>
      <c r="K800" s="280"/>
      <c r="N800" s="280"/>
      <c r="O800" s="280"/>
      <c r="P800" s="280"/>
      <c r="Q800" s="280"/>
      <c r="R800" s="280"/>
      <c r="S800" s="280"/>
      <c r="T800" s="280"/>
      <c r="U800" s="280"/>
      <c r="V800" s="280"/>
      <c r="W800" s="280"/>
      <c r="X800" s="280"/>
      <c r="Z800" s="238"/>
      <c r="AA800" s="243"/>
      <c r="AB800" s="243"/>
      <c r="AC800" s="243"/>
      <c r="AD800" s="243"/>
      <c r="AE800" s="243"/>
      <c r="AF800" s="243"/>
      <c r="AG800" s="243"/>
      <c r="AH800" s="243"/>
      <c r="AI800" s="243"/>
      <c r="AJ800" s="243"/>
    </row>
    <row r="801" spans="7:35">
      <c r="G801" s="155"/>
      <c r="H801" s="155"/>
      <c r="I801" s="155"/>
      <c r="J801" s="237"/>
      <c r="K801" s="228"/>
      <c r="L801" s="244"/>
      <c r="M801" s="244"/>
      <c r="N801" s="244"/>
      <c r="O801" s="244"/>
      <c r="P801" s="244"/>
      <c r="Q801" s="244"/>
      <c r="R801" s="244"/>
      <c r="S801" s="244"/>
      <c r="T801" s="244"/>
      <c r="U801" s="244"/>
      <c r="V801" s="244"/>
      <c r="W801" s="244"/>
      <c r="X801" s="244"/>
      <c r="Y801" s="244"/>
      <c r="AA801" s="243"/>
      <c r="AB801" s="243"/>
      <c r="AC801" s="243"/>
      <c r="AD801" s="243"/>
      <c r="AE801" s="243"/>
      <c r="AF801" s="243"/>
      <c r="AG801" s="243"/>
      <c r="AH801" s="243"/>
      <c r="AI801" s="243"/>
    </row>
    <row r="802" spans="7:35">
      <c r="G802" s="229" t="e">
        <f>G775-G800</f>
        <v>#REF!</v>
      </c>
      <c r="H802" s="229"/>
      <c r="I802" s="229"/>
      <c r="J802" s="283"/>
      <c r="K802" s="230"/>
      <c r="L802" s="244"/>
      <c r="M802" s="244"/>
      <c r="N802" s="244"/>
      <c r="O802" s="244"/>
      <c r="P802" s="244"/>
      <c r="Q802" s="244"/>
      <c r="R802" s="244"/>
      <c r="S802" s="244"/>
      <c r="T802" s="244"/>
      <c r="U802" s="244"/>
      <c r="V802" s="244"/>
      <c r="W802" s="244"/>
      <c r="X802" s="244"/>
      <c r="Y802" s="244"/>
      <c r="AA802" s="243"/>
      <c r="AB802" s="243"/>
      <c r="AC802" s="243"/>
      <c r="AD802" s="243"/>
      <c r="AE802" s="243"/>
      <c r="AF802" s="243"/>
      <c r="AG802" s="243"/>
      <c r="AH802" s="243"/>
      <c r="AI802" s="243"/>
    </row>
    <row r="803" spans="7:35">
      <c r="G803" s="155"/>
      <c r="H803" s="155"/>
      <c r="I803" s="155"/>
      <c r="J803" s="155"/>
      <c r="K803" s="255"/>
      <c r="L803" s="280"/>
      <c r="M803" s="244"/>
      <c r="N803" s="244"/>
      <c r="O803" s="244"/>
      <c r="P803" s="244"/>
      <c r="Q803" s="244"/>
      <c r="R803" s="244"/>
      <c r="S803" s="244"/>
      <c r="T803" s="244"/>
      <c r="U803" s="244"/>
      <c r="V803" s="244"/>
      <c r="W803" s="244"/>
      <c r="X803" s="244"/>
      <c r="Y803" s="244"/>
      <c r="AA803" s="243"/>
      <c r="AB803" s="243"/>
      <c r="AC803" s="243"/>
      <c r="AD803" s="243"/>
      <c r="AE803" s="243"/>
      <c r="AF803" s="243"/>
      <c r="AG803" s="243"/>
      <c r="AH803" s="243"/>
      <c r="AI803" s="243"/>
    </row>
    <row r="804" spans="7:35">
      <c r="G804" s="155"/>
      <c r="H804" s="155"/>
      <c r="I804" s="155"/>
      <c r="J804" s="229"/>
      <c r="K804" s="255"/>
      <c r="L804" s="244"/>
      <c r="M804" s="244"/>
      <c r="N804" s="244"/>
      <c r="O804" s="244"/>
      <c r="P804" s="244"/>
      <c r="Q804" s="244"/>
      <c r="R804" s="244"/>
      <c r="S804" s="244"/>
      <c r="T804" s="244"/>
      <c r="U804" s="244"/>
      <c r="V804" s="244"/>
      <c r="W804" s="244"/>
      <c r="X804" s="244"/>
      <c r="Y804" s="244"/>
      <c r="AA804" s="243"/>
      <c r="AB804" s="243"/>
      <c r="AC804" s="243"/>
      <c r="AD804" s="243"/>
      <c r="AE804" s="243"/>
      <c r="AF804" s="243"/>
      <c r="AG804" s="243"/>
      <c r="AH804" s="243"/>
      <c r="AI804" s="243"/>
    </row>
    <row r="805" spans="7:35">
      <c r="G805" s="155"/>
      <c r="H805" s="155"/>
      <c r="I805" s="155"/>
      <c r="J805" s="229"/>
      <c r="K805" s="255"/>
      <c r="L805" s="244"/>
      <c r="M805" s="244"/>
      <c r="N805" s="244"/>
      <c r="O805" s="244"/>
      <c r="P805" s="244"/>
      <c r="Q805" s="244"/>
      <c r="R805" s="244"/>
      <c r="S805" s="244"/>
      <c r="T805" s="244"/>
      <c r="U805" s="244"/>
      <c r="V805" s="244"/>
      <c r="W805" s="244"/>
      <c r="X805" s="244"/>
      <c r="Y805" s="244"/>
      <c r="AA805" s="243"/>
      <c r="AB805" s="243"/>
      <c r="AC805" s="243"/>
      <c r="AD805" s="243"/>
      <c r="AE805" s="243"/>
      <c r="AF805" s="243"/>
      <c r="AG805" s="243"/>
      <c r="AH805" s="243"/>
      <c r="AI805" s="243"/>
    </row>
    <row r="806" spans="7:35">
      <c r="G806" s="155"/>
      <c r="H806" s="155"/>
      <c r="I806" s="229"/>
      <c r="J806" s="155"/>
      <c r="K806" s="255"/>
      <c r="L806" s="244"/>
      <c r="M806" s="244"/>
      <c r="N806" s="244"/>
      <c r="O806" s="244"/>
      <c r="P806" s="244"/>
      <c r="Q806" s="244"/>
      <c r="R806" s="244"/>
      <c r="S806" s="244"/>
      <c r="T806" s="244"/>
      <c r="U806" s="244"/>
      <c r="V806" s="244"/>
      <c r="W806" s="244"/>
      <c r="X806" s="244"/>
      <c r="Y806" s="244"/>
      <c r="AA806" s="243"/>
      <c r="AB806" s="243"/>
      <c r="AC806" s="243"/>
      <c r="AD806" s="243"/>
      <c r="AE806" s="243"/>
      <c r="AF806" s="243"/>
      <c r="AG806" s="243"/>
      <c r="AH806" s="243"/>
      <c r="AI806" s="243"/>
    </row>
    <row r="807" spans="7:35">
      <c r="G807" s="155"/>
      <c r="H807" s="155"/>
      <c r="I807" s="229"/>
      <c r="J807" s="229"/>
      <c r="K807" s="255"/>
      <c r="L807" s="244"/>
      <c r="M807" s="244"/>
      <c r="N807" s="244"/>
      <c r="O807" s="244"/>
      <c r="P807" s="244"/>
      <c r="Q807" s="244"/>
      <c r="R807" s="244"/>
      <c r="S807" s="244"/>
      <c r="T807" s="244"/>
      <c r="U807" s="244"/>
      <c r="V807" s="244"/>
      <c r="W807" s="244"/>
      <c r="X807" s="244"/>
      <c r="Y807" s="244"/>
      <c r="AA807" s="243"/>
      <c r="AB807" s="243"/>
      <c r="AC807" s="243"/>
      <c r="AD807" s="243"/>
      <c r="AE807" s="243"/>
      <c r="AF807" s="243"/>
      <c r="AG807" s="243"/>
      <c r="AH807" s="243"/>
      <c r="AI807" s="243"/>
    </row>
    <row r="808" spans="7:35">
      <c r="G808" s="155"/>
      <c r="H808" s="155"/>
      <c r="I808" s="229"/>
      <c r="J808" s="229"/>
      <c r="K808" s="230"/>
      <c r="L808" s="244"/>
      <c r="M808" s="244"/>
      <c r="N808" s="244"/>
      <c r="O808" s="244"/>
      <c r="P808" s="244"/>
      <c r="Q808" s="244"/>
      <c r="R808" s="244"/>
      <c r="S808" s="244"/>
      <c r="T808" s="244"/>
      <c r="U808" s="244"/>
      <c r="V808" s="244"/>
      <c r="W808" s="244"/>
      <c r="X808" s="244"/>
      <c r="Y808" s="244"/>
      <c r="AA808" s="243"/>
      <c r="AB808" s="243"/>
      <c r="AC808" s="243"/>
      <c r="AD808" s="243"/>
      <c r="AE808" s="243"/>
      <c r="AF808" s="243"/>
      <c r="AG808" s="243"/>
      <c r="AH808" s="243"/>
      <c r="AI808" s="243"/>
    </row>
    <row r="809" spans="7:35">
      <c r="G809" s="155"/>
      <c r="H809" s="155"/>
      <c r="I809" s="155"/>
      <c r="J809" s="155"/>
      <c r="K809" s="228"/>
      <c r="L809" s="244"/>
      <c r="M809" s="244"/>
      <c r="N809" s="244"/>
      <c r="O809" s="244"/>
      <c r="P809" s="244"/>
      <c r="Q809" s="244"/>
      <c r="R809" s="244"/>
      <c r="S809" s="244"/>
      <c r="T809" s="244"/>
      <c r="U809" s="244"/>
      <c r="V809" s="244"/>
      <c r="W809" s="244"/>
      <c r="X809" s="244"/>
      <c r="Y809" s="244"/>
      <c r="AA809" s="243"/>
      <c r="AB809" s="243"/>
      <c r="AC809" s="243"/>
      <c r="AD809" s="243"/>
      <c r="AE809" s="243"/>
      <c r="AF809" s="243"/>
      <c r="AG809" s="243"/>
      <c r="AH809" s="243"/>
      <c r="AI809" s="243"/>
    </row>
    <row r="810" spans="7:35">
      <c r="G810" s="155"/>
      <c r="H810" s="155"/>
      <c r="I810" s="155"/>
      <c r="J810" s="155"/>
      <c r="K810" s="228"/>
      <c r="L810" s="244"/>
      <c r="M810" s="244"/>
      <c r="N810" s="244"/>
      <c r="O810" s="244"/>
      <c r="P810" s="244"/>
      <c r="Q810" s="244"/>
      <c r="R810" s="244"/>
      <c r="S810" s="244"/>
      <c r="T810" s="244"/>
      <c r="U810" s="244"/>
      <c r="V810" s="244"/>
      <c r="W810" s="244"/>
      <c r="X810" s="244"/>
    </row>
    <row r="811" spans="7:35">
      <c r="G811" s="155"/>
      <c r="H811" s="155"/>
      <c r="I811" s="229"/>
      <c r="J811" s="155"/>
      <c r="K811" s="228"/>
      <c r="L811" s="244"/>
      <c r="M811" s="244"/>
      <c r="N811" s="244"/>
      <c r="O811" s="244"/>
      <c r="P811" s="244"/>
      <c r="Q811" s="244"/>
      <c r="R811" s="244"/>
      <c r="S811" s="244"/>
      <c r="T811" s="244"/>
      <c r="U811" s="244"/>
      <c r="V811" s="244"/>
      <c r="W811" s="244"/>
      <c r="X811" s="244"/>
    </row>
    <row r="812" spans="7:35">
      <c r="G812" s="155"/>
      <c r="H812" s="155"/>
      <c r="I812" s="229"/>
      <c r="J812" s="155"/>
      <c r="K812" s="228"/>
      <c r="L812" s="244"/>
      <c r="M812" s="244"/>
      <c r="N812" s="244"/>
      <c r="O812" s="244"/>
      <c r="P812" s="244"/>
      <c r="Q812" s="244"/>
      <c r="R812" s="244"/>
      <c r="S812" s="244"/>
      <c r="T812" s="244"/>
      <c r="U812" s="244"/>
      <c r="V812" s="244"/>
      <c r="W812" s="244"/>
      <c r="X812" s="244"/>
    </row>
    <row r="813" spans="7:35">
      <c r="G813" s="155"/>
      <c r="H813" s="155"/>
      <c r="I813" s="155"/>
      <c r="J813" s="155"/>
      <c r="K813" s="228"/>
    </row>
  </sheetData>
  <mergeCells count="249">
    <mergeCell ref="A57:A58"/>
    <mergeCell ref="B57:E58"/>
    <mergeCell ref="B11:E11"/>
    <mergeCell ref="C12:E12"/>
    <mergeCell ref="D13:E13"/>
    <mergeCell ref="C18:E18"/>
    <mergeCell ref="A1:P1"/>
    <mergeCell ref="A2:P2"/>
    <mergeCell ref="A3:Y3"/>
    <mergeCell ref="A7:A8"/>
    <mergeCell ref="B7:E8"/>
    <mergeCell ref="F7:F8"/>
    <mergeCell ref="G7:G8"/>
    <mergeCell ref="H7:P7"/>
    <mergeCell ref="Y7:Y8"/>
    <mergeCell ref="Q7:X7"/>
    <mergeCell ref="C61:E61"/>
    <mergeCell ref="D62:E62"/>
    <mergeCell ref="D71:E71"/>
    <mergeCell ref="F57:F58"/>
    <mergeCell ref="G57:G58"/>
    <mergeCell ref="H57:P57"/>
    <mergeCell ref="Y57:Y58"/>
    <mergeCell ref="D19:E19"/>
    <mergeCell ref="C25:E25"/>
    <mergeCell ref="D26:E26"/>
    <mergeCell ref="C34:E34"/>
    <mergeCell ref="D35:E35"/>
    <mergeCell ref="C111:E111"/>
    <mergeCell ref="A107:A108"/>
    <mergeCell ref="B107:E108"/>
    <mergeCell ref="F107:F108"/>
    <mergeCell ref="G107:G108"/>
    <mergeCell ref="H107:P107"/>
    <mergeCell ref="Y107:Y108"/>
    <mergeCell ref="C81:E81"/>
    <mergeCell ref="D82:E82"/>
    <mergeCell ref="C85:E85"/>
    <mergeCell ref="D86:E86"/>
    <mergeCell ref="C89:E89"/>
    <mergeCell ref="D90:E90"/>
    <mergeCell ref="F159:F160"/>
    <mergeCell ref="G159:G160"/>
    <mergeCell ref="H159:P159"/>
    <mergeCell ref="Y159:Y160"/>
    <mergeCell ref="D112:E112"/>
    <mergeCell ref="D116:E116"/>
    <mergeCell ref="D121:E121"/>
    <mergeCell ref="D125:E125"/>
    <mergeCell ref="D130:E130"/>
    <mergeCell ref="D132:E132"/>
    <mergeCell ref="C168:E168"/>
    <mergeCell ref="D169:E169"/>
    <mergeCell ref="D172:E172"/>
    <mergeCell ref="D173:E173"/>
    <mergeCell ref="C177:E177"/>
    <mergeCell ref="D178:E178"/>
    <mergeCell ref="D164:E164"/>
    <mergeCell ref="A159:A160"/>
    <mergeCell ref="B159:E160"/>
    <mergeCell ref="F196:F197"/>
    <mergeCell ref="G196:G197"/>
    <mergeCell ref="A209:A210"/>
    <mergeCell ref="B209:E210"/>
    <mergeCell ref="F209:F210"/>
    <mergeCell ref="G209:G210"/>
    <mergeCell ref="C182:E182"/>
    <mergeCell ref="D183:E183"/>
    <mergeCell ref="B190:E190"/>
    <mergeCell ref="C191:E191"/>
    <mergeCell ref="D192:E192"/>
    <mergeCell ref="E196:E197"/>
    <mergeCell ref="Y223:Y224"/>
    <mergeCell ref="C213:E213"/>
    <mergeCell ref="D214:E214"/>
    <mergeCell ref="A223:A224"/>
    <mergeCell ref="B223:E224"/>
    <mergeCell ref="F223:F224"/>
    <mergeCell ref="G223:G224"/>
    <mergeCell ref="H223:P223"/>
    <mergeCell ref="H209:P209"/>
    <mergeCell ref="Y209:Y210"/>
    <mergeCell ref="A262:A263"/>
    <mergeCell ref="B262:E263"/>
    <mergeCell ref="F262:F263"/>
    <mergeCell ref="G262:G263"/>
    <mergeCell ref="H262:P262"/>
    <mergeCell ref="H236:P236"/>
    <mergeCell ref="Y236:Y237"/>
    <mergeCell ref="C227:E227"/>
    <mergeCell ref="D228:E228"/>
    <mergeCell ref="A236:A237"/>
    <mergeCell ref="B236:E237"/>
    <mergeCell ref="F236:F237"/>
    <mergeCell ref="G236:G237"/>
    <mergeCell ref="C266:E266"/>
    <mergeCell ref="D267:E267"/>
    <mergeCell ref="C270:E270"/>
    <mergeCell ref="D271:E271"/>
    <mergeCell ref="C274:E274"/>
    <mergeCell ref="D275:E275"/>
    <mergeCell ref="Y262:Y263"/>
    <mergeCell ref="C241:E241"/>
    <mergeCell ref="D242:E242"/>
    <mergeCell ref="C245:E245"/>
    <mergeCell ref="D246:E246"/>
    <mergeCell ref="Y314:Y315"/>
    <mergeCell ref="D291:E291"/>
    <mergeCell ref="A314:A315"/>
    <mergeCell ref="B314:E315"/>
    <mergeCell ref="F314:F315"/>
    <mergeCell ref="G314:G315"/>
    <mergeCell ref="H314:P314"/>
    <mergeCell ref="B280:E280"/>
    <mergeCell ref="C281:E281"/>
    <mergeCell ref="C282:E282"/>
    <mergeCell ref="C285:E285"/>
    <mergeCell ref="D286:E286"/>
    <mergeCell ref="C290:E290"/>
    <mergeCell ref="F335:F336"/>
    <mergeCell ref="G335:G336"/>
    <mergeCell ref="H335:P335"/>
    <mergeCell ref="Y335:Y336"/>
    <mergeCell ref="B318:E318"/>
    <mergeCell ref="C319:E319"/>
    <mergeCell ref="D320:E320"/>
    <mergeCell ref="D323:E323"/>
    <mergeCell ref="A335:A336"/>
    <mergeCell ref="B335:E336"/>
    <mergeCell ref="Y369:Y370"/>
    <mergeCell ref="D344:E344"/>
    <mergeCell ref="A369:A370"/>
    <mergeCell ref="B369:E370"/>
    <mergeCell ref="F369:F370"/>
    <mergeCell ref="G369:G370"/>
    <mergeCell ref="H369:P369"/>
    <mergeCell ref="B339:E339"/>
    <mergeCell ref="C340:E340"/>
    <mergeCell ref="D341:E341"/>
    <mergeCell ref="F395:F396"/>
    <mergeCell ref="G395:G396"/>
    <mergeCell ref="H395:P395"/>
    <mergeCell ref="Y395:Y396"/>
    <mergeCell ref="B373:E373"/>
    <mergeCell ref="C374:E374"/>
    <mergeCell ref="D375:E375"/>
    <mergeCell ref="D378:E378"/>
    <mergeCell ref="A395:A396"/>
    <mergeCell ref="B395:E396"/>
    <mergeCell ref="D428:E428"/>
    <mergeCell ref="D430:E430"/>
    <mergeCell ref="C439:E439"/>
    <mergeCell ref="D440:E440"/>
    <mergeCell ref="Y422:Y423"/>
    <mergeCell ref="C399:E399"/>
    <mergeCell ref="D400:E400"/>
    <mergeCell ref="A422:A423"/>
    <mergeCell ref="B422:E423"/>
    <mergeCell ref="F422:F423"/>
    <mergeCell ref="G422:G423"/>
    <mergeCell ref="H422:P422"/>
    <mergeCell ref="B426:E426"/>
    <mergeCell ref="C427:E427"/>
    <mergeCell ref="Y476:Y477"/>
    <mergeCell ref="B457:E457"/>
    <mergeCell ref="C458:E458"/>
    <mergeCell ref="D459:E459"/>
    <mergeCell ref="D461:E461"/>
    <mergeCell ref="A476:A477"/>
    <mergeCell ref="B476:E477"/>
    <mergeCell ref="Y453:Y454"/>
    <mergeCell ref="D442:E442"/>
    <mergeCell ref="A453:A454"/>
    <mergeCell ref="B453:E454"/>
    <mergeCell ref="F453:F454"/>
    <mergeCell ref="G453:G454"/>
    <mergeCell ref="H453:P453"/>
    <mergeCell ref="F476:F477"/>
    <mergeCell ref="G476:G477"/>
    <mergeCell ref="H476:P476"/>
    <mergeCell ref="Y583:Y584"/>
    <mergeCell ref="B535:E535"/>
    <mergeCell ref="C536:E536"/>
    <mergeCell ref="D539:E539"/>
    <mergeCell ref="A583:A584"/>
    <mergeCell ref="B583:E584"/>
    <mergeCell ref="F583:F584"/>
    <mergeCell ref="Y531:Y532"/>
    <mergeCell ref="D484:E484"/>
    <mergeCell ref="A531:A532"/>
    <mergeCell ref="B531:E532"/>
    <mergeCell ref="F531:F532"/>
    <mergeCell ref="G531:G532"/>
    <mergeCell ref="H531:P531"/>
    <mergeCell ref="Y604:Y605"/>
    <mergeCell ref="B587:E587"/>
    <mergeCell ref="C588:E588"/>
    <mergeCell ref="D589:E589"/>
    <mergeCell ref="A604:A605"/>
    <mergeCell ref="B604:E605"/>
    <mergeCell ref="F604:F605"/>
    <mergeCell ref="G604:G605"/>
    <mergeCell ref="H604:P604"/>
    <mergeCell ref="Y691:Y692"/>
    <mergeCell ref="C640:E640"/>
    <mergeCell ref="D641:E641"/>
    <mergeCell ref="A691:A692"/>
    <mergeCell ref="B691:E692"/>
    <mergeCell ref="F691:F692"/>
    <mergeCell ref="G691:G692"/>
    <mergeCell ref="H691:P691"/>
    <mergeCell ref="G636:G637"/>
    <mergeCell ref="H636:P636"/>
    <mergeCell ref="Y636:Y637"/>
    <mergeCell ref="A636:A637"/>
    <mergeCell ref="B636:E637"/>
    <mergeCell ref="F636:F637"/>
    <mergeCell ref="Y745:Y746"/>
    <mergeCell ref="C722:E722"/>
    <mergeCell ref="D723:E723"/>
    <mergeCell ref="D726:E726"/>
    <mergeCell ref="F718:F719"/>
    <mergeCell ref="G718:G719"/>
    <mergeCell ref="H718:P718"/>
    <mergeCell ref="Y718:Y719"/>
    <mergeCell ref="B695:E695"/>
    <mergeCell ref="C696:E696"/>
    <mergeCell ref="D697:E697"/>
    <mergeCell ref="D700:E700"/>
    <mergeCell ref="D712:E712"/>
    <mergeCell ref="B718:E719"/>
    <mergeCell ref="D750:E750"/>
    <mergeCell ref="D752:E752"/>
    <mergeCell ref="D768:E768"/>
    <mergeCell ref="C749:E749"/>
    <mergeCell ref="A745:A746"/>
    <mergeCell ref="B745:E746"/>
    <mergeCell ref="F745:F746"/>
    <mergeCell ref="G745:G746"/>
    <mergeCell ref="H745:P745"/>
    <mergeCell ref="A718:A719"/>
    <mergeCell ref="B608:E608"/>
    <mergeCell ref="C609:E609"/>
    <mergeCell ref="D610:E610"/>
    <mergeCell ref="G583:G584"/>
    <mergeCell ref="H583:P583"/>
    <mergeCell ref="B480:E480"/>
    <mergeCell ref="C481:E481"/>
    <mergeCell ref="D482:E48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BA813"/>
  <sheetViews>
    <sheetView topLeftCell="B774" zoomScale="85" zoomScaleNormal="85" workbookViewId="0">
      <selection activeCell="G802" sqref="G802"/>
    </sheetView>
  </sheetViews>
  <sheetFormatPr defaultRowHeight="15"/>
  <cols>
    <col min="1" max="1" width="4.28515625" style="1" customWidth="1"/>
    <col min="2" max="2" width="1.85546875" customWidth="1"/>
    <col min="3" max="3" width="1.42578125" customWidth="1"/>
    <col min="4" max="4" width="1" customWidth="1"/>
    <col min="5" max="5" width="45.28515625" customWidth="1"/>
    <col min="6" max="6" width="13.5703125" style="80" customWidth="1"/>
    <col min="7" max="7" width="18.85546875" style="80" customWidth="1"/>
    <col min="8" max="8" width="16.28515625" style="80" customWidth="1"/>
    <col min="9" max="9" width="15" style="80" hidden="1" customWidth="1"/>
    <col min="10" max="10" width="14.28515625" style="80" hidden="1" customWidth="1"/>
    <col min="11" max="11" width="14.85546875" style="80" customWidth="1"/>
    <col min="12" max="12" width="14.7109375" style="80" hidden="1" customWidth="1"/>
    <col min="13" max="13" width="13.7109375" style="80" hidden="1" customWidth="1"/>
    <col min="14" max="14" width="16.5703125" style="80" customWidth="1"/>
    <col min="15" max="15" width="18.5703125" hidden="1" customWidth="1"/>
    <col min="16" max="16" width="0.7109375" hidden="1" customWidth="1"/>
    <col min="17" max="17" width="16.5703125" style="80" customWidth="1"/>
    <col min="18" max="18" width="13.7109375" hidden="1" customWidth="1"/>
    <col min="19" max="19" width="14.7109375" hidden="1" customWidth="1"/>
    <col min="20" max="20" width="14.85546875" customWidth="1"/>
    <col min="21" max="21" width="13.7109375" hidden="1" customWidth="1"/>
    <col min="22" max="22" width="14.5703125" hidden="1" customWidth="1"/>
    <col min="23" max="23" width="13.85546875" customWidth="1"/>
    <col min="24" max="24" width="13.7109375" hidden="1" customWidth="1"/>
    <col min="25" max="25" width="15.42578125" hidden="1" customWidth="1"/>
    <col min="26" max="26" width="16.7109375" style="80" customWidth="1"/>
    <col min="27" max="28" width="15.42578125" hidden="1" customWidth="1"/>
    <col min="29" max="29" width="14.140625" customWidth="1"/>
    <col min="30" max="31" width="15.42578125" hidden="1" customWidth="1"/>
    <col min="32" max="32" width="14.7109375" customWidth="1"/>
    <col min="33" max="33" width="14.140625" hidden="1" customWidth="1"/>
    <col min="34" max="34" width="15.42578125" hidden="1" customWidth="1"/>
    <col min="35" max="35" width="6" customWidth="1"/>
    <col min="36" max="36" width="7" style="366" customWidth="1"/>
    <col min="37" max="37" width="19.5703125" style="80" hidden="1" customWidth="1"/>
    <col min="38" max="38" width="17.7109375" style="80" hidden="1" customWidth="1"/>
    <col min="39" max="39" width="16.140625" style="80" hidden="1" customWidth="1"/>
    <col min="40" max="41" width="10.42578125" style="80" hidden="1" customWidth="1"/>
    <col min="42" max="42" width="26.7109375" style="80" customWidth="1"/>
    <col min="43" max="43" width="24.5703125" style="80" customWidth="1"/>
    <col min="44" max="45" width="10.42578125" style="80" customWidth="1"/>
    <col min="46" max="46" width="9.140625" style="80"/>
    <col min="47" max="47" width="15.42578125" hidden="1" customWidth="1"/>
    <col min="48" max="48" width="11.7109375" hidden="1" customWidth="1"/>
    <col min="49" max="49" width="19" hidden="1" customWidth="1"/>
    <col min="50" max="50" width="22.140625" hidden="1" customWidth="1"/>
    <col min="51" max="51" width="14.42578125" hidden="1" customWidth="1"/>
    <col min="52" max="52" width="9.5703125" bestFit="1" customWidth="1"/>
    <col min="53" max="53" width="10.5703125" bestFit="1" customWidth="1"/>
  </cols>
  <sheetData>
    <row r="1" spans="1:51" ht="15.75">
      <c r="A1" s="640" t="s">
        <v>388</v>
      </c>
      <c r="B1" s="640"/>
      <c r="C1" s="640"/>
      <c r="D1" s="640"/>
      <c r="E1" s="640"/>
      <c r="F1" s="640"/>
      <c r="G1" s="640"/>
      <c r="H1" s="640"/>
      <c r="I1" s="640"/>
      <c r="J1" s="640"/>
      <c r="K1" s="640"/>
      <c r="L1" s="640"/>
      <c r="M1" s="640"/>
      <c r="N1" s="640"/>
      <c r="O1" s="640"/>
      <c r="P1" s="640"/>
      <c r="Q1" s="640"/>
      <c r="R1" s="640"/>
      <c r="S1" s="640"/>
      <c r="T1" s="640"/>
      <c r="U1" s="640"/>
      <c r="V1" s="640"/>
      <c r="W1" s="640"/>
      <c r="X1" s="640"/>
      <c r="Y1" s="640"/>
      <c r="Z1" s="640"/>
      <c r="AA1" s="640"/>
      <c r="AB1" s="640"/>
      <c r="AC1" s="640"/>
      <c r="AD1" s="640"/>
      <c r="AE1" s="640"/>
      <c r="AF1" s="640"/>
      <c r="AG1" s="295"/>
      <c r="AH1" s="295"/>
      <c r="AI1" s="295"/>
      <c r="AJ1" s="364"/>
      <c r="AK1" s="308"/>
      <c r="AL1" s="308"/>
      <c r="AM1" s="308"/>
      <c r="AN1" s="308"/>
      <c r="AO1" s="308"/>
      <c r="AP1" s="308"/>
      <c r="AQ1" s="308"/>
      <c r="AR1" s="308"/>
      <c r="AS1" s="308"/>
    </row>
    <row r="2" spans="1:51" ht="15.75">
      <c r="A2" s="640" t="s">
        <v>386</v>
      </c>
      <c r="B2" s="640"/>
      <c r="C2" s="640"/>
      <c r="D2" s="640"/>
      <c r="E2" s="640"/>
      <c r="F2" s="640"/>
      <c r="G2" s="640"/>
      <c r="H2" s="640"/>
      <c r="I2" s="640"/>
      <c r="J2" s="640"/>
      <c r="K2" s="640"/>
      <c r="L2" s="640"/>
      <c r="M2" s="640"/>
      <c r="N2" s="640"/>
      <c r="O2" s="640"/>
      <c r="P2" s="640"/>
      <c r="Q2" s="640"/>
      <c r="R2" s="640"/>
      <c r="S2" s="640"/>
      <c r="T2" s="640"/>
      <c r="U2" s="640"/>
      <c r="V2" s="640"/>
      <c r="W2" s="640"/>
      <c r="X2" s="640"/>
      <c r="Y2" s="640"/>
      <c r="Z2" s="640"/>
      <c r="AA2" s="640"/>
      <c r="AB2" s="640"/>
      <c r="AC2" s="640"/>
      <c r="AD2" s="640"/>
      <c r="AE2" s="640"/>
      <c r="AF2" s="640"/>
      <c r="AG2" s="295"/>
      <c r="AH2" s="295"/>
      <c r="AI2" s="295"/>
      <c r="AJ2" s="364"/>
      <c r="AK2" s="308"/>
      <c r="AL2" s="308"/>
      <c r="AM2" s="308"/>
      <c r="AN2" s="308"/>
      <c r="AO2" s="308"/>
      <c r="AP2" s="308"/>
      <c r="AQ2" s="308"/>
      <c r="AR2" s="308"/>
      <c r="AS2" s="308"/>
    </row>
    <row r="3" spans="1:51" ht="15.75">
      <c r="A3" s="678"/>
      <c r="B3" s="640"/>
      <c r="C3" s="640"/>
      <c r="D3" s="640"/>
      <c r="E3" s="640"/>
      <c r="F3" s="640"/>
      <c r="G3" s="640"/>
      <c r="H3" s="640"/>
      <c r="I3" s="640"/>
      <c r="J3" s="640"/>
      <c r="K3" s="640"/>
      <c r="L3" s="640"/>
      <c r="M3" s="640"/>
      <c r="N3" s="640"/>
      <c r="O3" s="640"/>
      <c r="P3" s="640"/>
      <c r="Q3" s="640"/>
      <c r="R3" s="640"/>
      <c r="S3" s="640"/>
      <c r="T3" s="640"/>
      <c r="U3" s="640"/>
      <c r="V3" s="640"/>
      <c r="W3" s="640"/>
      <c r="X3" s="640"/>
      <c r="Y3" s="640"/>
      <c r="Z3" s="640"/>
      <c r="AA3" s="640"/>
      <c r="AB3" s="640"/>
      <c r="AC3" s="640"/>
      <c r="AD3" s="640"/>
      <c r="AE3" s="640"/>
      <c r="AF3" s="640"/>
      <c r="AG3" s="640"/>
      <c r="AH3" s="640"/>
      <c r="AI3" s="640"/>
      <c r="AJ3" s="365"/>
      <c r="AK3" s="309"/>
      <c r="AL3" s="309"/>
      <c r="AM3" s="309"/>
      <c r="AN3" s="309"/>
      <c r="AO3" s="309"/>
      <c r="AP3" s="309"/>
      <c r="AQ3" s="309"/>
      <c r="AR3" s="309"/>
      <c r="AS3" s="309"/>
      <c r="AU3" s="254">
        <v>182250</v>
      </c>
    </row>
    <row r="4" spans="1:51" ht="15.75">
      <c r="A4" s="157" t="s">
        <v>2</v>
      </c>
      <c r="R4" s="270"/>
      <c r="S4" s="270"/>
      <c r="T4" s="270"/>
      <c r="AU4" s="254">
        <v>181480</v>
      </c>
    </row>
    <row r="5" spans="1:51" ht="15.75">
      <c r="A5" s="157"/>
      <c r="R5" s="270"/>
      <c r="S5" s="270"/>
      <c r="T5" s="270"/>
      <c r="X5" s="270"/>
      <c r="Y5" s="270"/>
      <c r="Z5" s="626"/>
      <c r="AA5" s="270"/>
      <c r="AB5" s="270"/>
      <c r="AC5" s="270"/>
      <c r="AD5" s="270"/>
      <c r="AE5" s="270"/>
      <c r="AF5" s="270"/>
      <c r="AG5" s="270"/>
      <c r="AH5" s="270"/>
      <c r="AU5" s="254"/>
    </row>
    <row r="7" spans="1:51" s="3" customFormat="1">
      <c r="A7" s="632" t="s">
        <v>0</v>
      </c>
      <c r="B7" s="632" t="s">
        <v>1</v>
      </c>
      <c r="C7" s="632"/>
      <c r="D7" s="632"/>
      <c r="E7" s="632"/>
      <c r="F7" s="632" t="s">
        <v>3</v>
      </c>
      <c r="G7" s="632" t="s">
        <v>4</v>
      </c>
      <c r="H7" s="637" t="s">
        <v>387</v>
      </c>
      <c r="I7" s="638"/>
      <c r="J7" s="638"/>
      <c r="K7" s="638"/>
      <c r="L7" s="638"/>
      <c r="M7" s="638"/>
      <c r="N7" s="638"/>
      <c r="O7" s="638"/>
      <c r="P7" s="638"/>
      <c r="Q7" s="638"/>
      <c r="R7" s="638"/>
      <c r="S7" s="638"/>
      <c r="T7" s="638"/>
      <c r="U7" s="638"/>
      <c r="V7" s="638"/>
      <c r="W7" s="638"/>
      <c r="X7" s="638"/>
      <c r="Y7" s="638"/>
      <c r="Z7" s="638"/>
      <c r="AA7" s="638"/>
      <c r="AB7" s="638"/>
      <c r="AC7" s="638"/>
      <c r="AD7" s="638"/>
      <c r="AE7" s="638"/>
      <c r="AF7" s="638"/>
      <c r="AG7" s="599"/>
      <c r="AH7" s="601"/>
      <c r="AI7" s="632" t="s">
        <v>11</v>
      </c>
      <c r="AJ7" s="375"/>
      <c r="AK7" s="284"/>
      <c r="AL7" s="164"/>
      <c r="AM7" s="328" t="e">
        <f t="shared" ref="AM7:AM9" si="0">G7-AK7</f>
        <v>#VALUE!</v>
      </c>
      <c r="AN7" s="311"/>
      <c r="AO7" s="311"/>
      <c r="AP7" s="311"/>
      <c r="AQ7" s="311"/>
      <c r="AR7" s="311"/>
      <c r="AS7" s="311"/>
      <c r="AT7" s="152"/>
      <c r="AW7" s="96">
        <f t="shared" ref="AW7" si="1">I7+L7+O7+R7+U7+X7</f>
        <v>0</v>
      </c>
      <c r="AX7" s="118" t="e">
        <f t="shared" ref="AX7" si="2">H7+K7+N7+Q7+T7+W7</f>
        <v>#VALUE!</v>
      </c>
      <c r="AY7" s="152" t="e">
        <f t="shared" ref="AY7:AY9" si="3">G7=AX7</f>
        <v>#VALUE!</v>
      </c>
    </row>
    <row r="8" spans="1:51" s="3" customFormat="1">
      <c r="A8" s="633"/>
      <c r="B8" s="633"/>
      <c r="C8" s="633"/>
      <c r="D8" s="633"/>
      <c r="E8" s="633"/>
      <c r="F8" s="633"/>
      <c r="G8" s="633"/>
      <c r="H8" s="634" t="s">
        <v>5</v>
      </c>
      <c r="I8" s="635"/>
      <c r="J8" s="636"/>
      <c r="K8" s="634" t="s">
        <v>240</v>
      </c>
      <c r="L8" s="635"/>
      <c r="M8" s="636"/>
      <c r="N8" s="634" t="s">
        <v>6</v>
      </c>
      <c r="O8" s="635"/>
      <c r="P8" s="636"/>
      <c r="Q8" s="634" t="s">
        <v>273</v>
      </c>
      <c r="R8" s="635"/>
      <c r="S8" s="636"/>
      <c r="T8" s="634" t="s">
        <v>9</v>
      </c>
      <c r="U8" s="635"/>
      <c r="V8" s="636"/>
      <c r="W8" s="637" t="s">
        <v>374</v>
      </c>
      <c r="X8" s="638"/>
      <c r="Y8" s="639"/>
      <c r="Z8" s="634" t="s">
        <v>272</v>
      </c>
      <c r="AA8" s="635"/>
      <c r="AB8" s="636"/>
      <c r="AC8" s="637" t="s">
        <v>375</v>
      </c>
      <c r="AD8" s="638"/>
      <c r="AE8" s="639"/>
      <c r="AF8" s="637" t="s">
        <v>376</v>
      </c>
      <c r="AG8" s="638"/>
      <c r="AH8" s="639"/>
      <c r="AI8" s="633"/>
      <c r="AJ8" s="375"/>
      <c r="AK8" s="284"/>
      <c r="AL8" s="164"/>
      <c r="AM8" s="328">
        <f t="shared" si="0"/>
        <v>0</v>
      </c>
      <c r="AN8" s="311"/>
      <c r="AO8" s="311"/>
      <c r="AP8" s="311"/>
      <c r="AQ8" s="311"/>
      <c r="AR8" s="311"/>
      <c r="AS8" s="311"/>
      <c r="AT8" s="152"/>
      <c r="AW8" s="96" t="e">
        <f>I8+L8+O8+R8+U8+W8</f>
        <v>#VALUE!</v>
      </c>
      <c r="AX8" s="118" t="e">
        <f>H8+K8+N8+Q8+T8+#REF!</f>
        <v>#VALUE!</v>
      </c>
      <c r="AY8" s="152" t="e">
        <f t="shared" si="3"/>
        <v>#VALUE!</v>
      </c>
    </row>
    <row r="9" spans="1:51">
      <c r="A9" s="142"/>
      <c r="B9" s="143"/>
      <c r="C9" s="144"/>
      <c r="D9" s="144"/>
      <c r="E9" s="145"/>
      <c r="F9" s="146"/>
      <c r="G9" s="146"/>
      <c r="H9" s="598" t="s">
        <v>237</v>
      </c>
      <c r="I9" s="141" t="s">
        <v>238</v>
      </c>
      <c r="J9" s="489" t="s">
        <v>235</v>
      </c>
      <c r="K9" s="598" t="s">
        <v>237</v>
      </c>
      <c r="L9" s="141" t="s">
        <v>238</v>
      </c>
      <c r="M9" s="489" t="s">
        <v>235</v>
      </c>
      <c r="N9" s="598" t="s">
        <v>237</v>
      </c>
      <c r="O9" s="141" t="s">
        <v>238</v>
      </c>
      <c r="P9" s="489" t="s">
        <v>235</v>
      </c>
      <c r="Q9" s="598" t="s">
        <v>237</v>
      </c>
      <c r="R9" s="141" t="s">
        <v>238</v>
      </c>
      <c r="S9" s="489" t="s">
        <v>235</v>
      </c>
      <c r="T9" s="598" t="s">
        <v>237</v>
      </c>
      <c r="U9" s="141" t="s">
        <v>238</v>
      </c>
      <c r="V9" s="489" t="s">
        <v>235</v>
      </c>
      <c r="W9" s="598" t="s">
        <v>237</v>
      </c>
      <c r="X9" s="141" t="s">
        <v>238</v>
      </c>
      <c r="Y9" s="489" t="s">
        <v>235</v>
      </c>
      <c r="Z9" s="598" t="s">
        <v>237</v>
      </c>
      <c r="AA9" s="141" t="s">
        <v>238</v>
      </c>
      <c r="AB9" s="489" t="s">
        <v>235</v>
      </c>
      <c r="AC9" s="598" t="s">
        <v>237</v>
      </c>
      <c r="AD9" s="141" t="s">
        <v>238</v>
      </c>
      <c r="AE9" s="489" t="s">
        <v>235</v>
      </c>
      <c r="AF9" s="598" t="s">
        <v>237</v>
      </c>
      <c r="AG9" s="141" t="s">
        <v>238</v>
      </c>
      <c r="AH9" s="489" t="s">
        <v>235</v>
      </c>
      <c r="AI9" s="146"/>
      <c r="AJ9" s="376"/>
      <c r="AK9" s="284"/>
      <c r="AL9" s="164"/>
      <c r="AM9" s="328">
        <f t="shared" si="0"/>
        <v>0</v>
      </c>
      <c r="AN9" s="278"/>
      <c r="AO9" s="278"/>
      <c r="AP9" s="278"/>
      <c r="AQ9" s="278"/>
      <c r="AR9" s="278"/>
      <c r="AS9" s="278"/>
      <c r="AW9" s="96" t="e">
        <f t="shared" ref="AW9" si="4">I9+L9+O9+R9+U9+X9</f>
        <v>#VALUE!</v>
      </c>
      <c r="AX9" s="118" t="e">
        <f t="shared" ref="AX9" si="5">H9+K9+N9+Q9+T9+W9</f>
        <v>#VALUE!</v>
      </c>
      <c r="AY9" s="152" t="e">
        <f t="shared" si="3"/>
        <v>#VALUE!</v>
      </c>
    </row>
    <row r="10" spans="1:51">
      <c r="A10" s="147"/>
      <c r="B10" s="148"/>
      <c r="C10" s="149"/>
      <c r="D10" s="149"/>
      <c r="E10" s="150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1"/>
      <c r="Q10" s="151"/>
      <c r="R10" s="151"/>
      <c r="S10" s="151"/>
      <c r="T10" s="151"/>
      <c r="U10" s="151"/>
      <c r="V10" s="151"/>
      <c r="W10" s="151"/>
      <c r="X10" s="151"/>
      <c r="Y10" s="151"/>
      <c r="Z10" s="151"/>
      <c r="AA10" s="151"/>
      <c r="AB10" s="151"/>
      <c r="AC10" s="151"/>
      <c r="AD10" s="151"/>
      <c r="AE10" s="151"/>
      <c r="AF10" s="151"/>
      <c r="AG10" s="151"/>
      <c r="AH10" s="151"/>
      <c r="AI10" s="151"/>
      <c r="AJ10" s="368"/>
      <c r="AK10" s="284">
        <f t="shared" ref="AK10:AK74" si="6">H10+K10+N10+Q10+T10+W10+Z10+AC10+AF10</f>
        <v>0</v>
      </c>
      <c r="AL10" s="297"/>
      <c r="AM10" s="297"/>
      <c r="AN10" s="297"/>
      <c r="AO10" s="297"/>
      <c r="AP10" s="278"/>
      <c r="AQ10" s="278"/>
      <c r="AR10" s="278"/>
      <c r="AS10" s="278"/>
      <c r="AT10" s="278"/>
      <c r="AV10" s="42" t="b">
        <f t="shared" ref="AV10:AV13" si="7">G10=AU10</f>
        <v>1</v>
      </c>
      <c r="AW10" s="42"/>
    </row>
    <row r="11" spans="1:51" s="16" customFormat="1">
      <c r="A11" s="26">
        <v>1</v>
      </c>
      <c r="B11" s="653" t="s">
        <v>12</v>
      </c>
      <c r="C11" s="654"/>
      <c r="D11" s="654"/>
      <c r="E11" s="655"/>
      <c r="F11" s="30" t="s">
        <v>154</v>
      </c>
      <c r="G11" s="55">
        <f t="shared" ref="G11:AI11" si="8">G12+G18+G25+G34+G61+G81+G85+G89+G111+G163+G168+G172+G177+G182</f>
        <v>1910397101</v>
      </c>
      <c r="H11" s="55">
        <f t="shared" si="8"/>
        <v>1369331301</v>
      </c>
      <c r="I11" s="55" t="e">
        <f t="shared" si="8"/>
        <v>#REF!</v>
      </c>
      <c r="J11" s="55" t="e">
        <f t="shared" si="8"/>
        <v>#REF!</v>
      </c>
      <c r="K11" s="55">
        <f t="shared" si="8"/>
        <v>44200000</v>
      </c>
      <c r="L11" s="55" t="e">
        <f t="shared" si="8"/>
        <v>#REF!</v>
      </c>
      <c r="M11" s="55" t="e">
        <f t="shared" si="8"/>
        <v>#REF!</v>
      </c>
      <c r="N11" s="55">
        <f t="shared" si="8"/>
        <v>496865800</v>
      </c>
      <c r="O11" s="55">
        <f t="shared" si="8"/>
        <v>0</v>
      </c>
      <c r="P11" s="55">
        <f t="shared" si="8"/>
        <v>330810000</v>
      </c>
      <c r="Q11" s="55">
        <f t="shared" si="8"/>
        <v>0</v>
      </c>
      <c r="R11" s="55">
        <f t="shared" si="8"/>
        <v>0</v>
      </c>
      <c r="S11" s="55">
        <f t="shared" si="8"/>
        <v>0</v>
      </c>
      <c r="T11" s="55">
        <f t="shared" si="8"/>
        <v>0</v>
      </c>
      <c r="U11" s="55">
        <f t="shared" si="8"/>
        <v>0</v>
      </c>
      <c r="V11" s="55">
        <f t="shared" si="8"/>
        <v>0</v>
      </c>
      <c r="W11" s="55">
        <f t="shared" si="8"/>
        <v>0</v>
      </c>
      <c r="X11" s="55">
        <f t="shared" si="8"/>
        <v>0</v>
      </c>
      <c r="Y11" s="55">
        <f t="shared" si="8"/>
        <v>0</v>
      </c>
      <c r="Z11" s="55">
        <f t="shared" si="8"/>
        <v>0</v>
      </c>
      <c r="AA11" s="55">
        <f t="shared" si="8"/>
        <v>0</v>
      </c>
      <c r="AB11" s="55">
        <f t="shared" si="8"/>
        <v>0</v>
      </c>
      <c r="AC11" s="55">
        <f t="shared" si="8"/>
        <v>0</v>
      </c>
      <c r="AD11" s="55">
        <f t="shared" si="8"/>
        <v>0</v>
      </c>
      <c r="AE11" s="55">
        <f t="shared" si="8"/>
        <v>0</v>
      </c>
      <c r="AF11" s="55">
        <f t="shared" si="8"/>
        <v>0</v>
      </c>
      <c r="AG11" s="55">
        <f t="shared" si="8"/>
        <v>0</v>
      </c>
      <c r="AH11" s="55">
        <f t="shared" si="8"/>
        <v>0</v>
      </c>
      <c r="AI11" s="55">
        <f t="shared" si="8"/>
        <v>0</v>
      </c>
      <c r="AJ11" s="369"/>
      <c r="AK11" s="284">
        <f t="shared" si="6"/>
        <v>1910397101</v>
      </c>
      <c r="AL11" s="164" t="b">
        <f t="shared" ref="AL11:AL75" si="9">AK11=G11</f>
        <v>1</v>
      </c>
      <c r="AM11" s="284">
        <f t="shared" ref="AM11:AM75" si="10">G11-AK11</f>
        <v>0</v>
      </c>
      <c r="AN11" s="298"/>
      <c r="AO11" s="298"/>
      <c r="AP11" s="221"/>
      <c r="AQ11" s="221"/>
      <c r="AR11" s="221"/>
      <c r="AS11" s="221"/>
      <c r="AT11" s="221"/>
      <c r="AU11" s="96" t="e">
        <f>SUM(I11:X11)</f>
        <v>#REF!</v>
      </c>
      <c r="AV11" s="97" t="e">
        <f t="shared" si="7"/>
        <v>#REF!</v>
      </c>
      <c r="AW11" s="96" t="e">
        <f>I11+L11+O11+R11+U11+X11</f>
        <v>#REF!</v>
      </c>
      <c r="AX11" s="106">
        <f>H11+K11+N11+Q11+T11+W11</f>
        <v>1910397101</v>
      </c>
      <c r="AY11" s="152" t="b">
        <f t="shared" ref="AY11:AY80" si="11">G11=AX11</f>
        <v>1</v>
      </c>
    </row>
    <row r="12" spans="1:51" s="110" customFormat="1">
      <c r="A12" s="107"/>
      <c r="B12" s="108" t="s">
        <v>22</v>
      </c>
      <c r="C12" s="630" t="s">
        <v>13</v>
      </c>
      <c r="D12" s="630"/>
      <c r="E12" s="631"/>
      <c r="F12" s="109" t="s">
        <v>133</v>
      </c>
      <c r="G12" s="91">
        <f>G13</f>
        <v>49810000</v>
      </c>
      <c r="H12" s="91">
        <f t="shared" ref="H12:AI12" si="12">H13</f>
        <v>49810000</v>
      </c>
      <c r="I12" s="91" t="e">
        <f t="shared" si="12"/>
        <v>#REF!</v>
      </c>
      <c r="J12" s="91" t="e">
        <f t="shared" si="12"/>
        <v>#REF!</v>
      </c>
      <c r="K12" s="91">
        <f t="shared" si="12"/>
        <v>0</v>
      </c>
      <c r="L12" s="91" t="e">
        <f t="shared" si="12"/>
        <v>#REF!</v>
      </c>
      <c r="M12" s="91" t="e">
        <f t="shared" si="12"/>
        <v>#REF!</v>
      </c>
      <c r="N12" s="91">
        <f t="shared" si="12"/>
        <v>0</v>
      </c>
      <c r="O12" s="91">
        <f t="shared" si="12"/>
        <v>0</v>
      </c>
      <c r="P12" s="91">
        <f t="shared" si="12"/>
        <v>0</v>
      </c>
      <c r="Q12" s="91">
        <f t="shared" si="12"/>
        <v>0</v>
      </c>
      <c r="R12" s="91">
        <f t="shared" si="12"/>
        <v>0</v>
      </c>
      <c r="S12" s="91">
        <f t="shared" si="12"/>
        <v>0</v>
      </c>
      <c r="T12" s="91">
        <f t="shared" si="12"/>
        <v>0</v>
      </c>
      <c r="U12" s="91">
        <f t="shared" si="12"/>
        <v>0</v>
      </c>
      <c r="V12" s="91">
        <f t="shared" si="12"/>
        <v>0</v>
      </c>
      <c r="W12" s="91">
        <f t="shared" si="12"/>
        <v>0</v>
      </c>
      <c r="X12" s="91">
        <f t="shared" si="12"/>
        <v>0</v>
      </c>
      <c r="Y12" s="91">
        <f t="shared" si="12"/>
        <v>0</v>
      </c>
      <c r="Z12" s="91">
        <f t="shared" si="12"/>
        <v>0</v>
      </c>
      <c r="AA12" s="91">
        <f t="shared" si="12"/>
        <v>0</v>
      </c>
      <c r="AB12" s="91">
        <f t="shared" si="12"/>
        <v>0</v>
      </c>
      <c r="AC12" s="91">
        <f t="shared" si="12"/>
        <v>0</v>
      </c>
      <c r="AD12" s="91">
        <f t="shared" si="12"/>
        <v>0</v>
      </c>
      <c r="AE12" s="91">
        <f t="shared" si="12"/>
        <v>0</v>
      </c>
      <c r="AF12" s="91">
        <f t="shared" si="12"/>
        <v>0</v>
      </c>
      <c r="AG12" s="91">
        <f t="shared" si="12"/>
        <v>0</v>
      </c>
      <c r="AH12" s="91">
        <f t="shared" si="12"/>
        <v>0</v>
      </c>
      <c r="AI12" s="91">
        <f t="shared" si="12"/>
        <v>0</v>
      </c>
      <c r="AJ12" s="369"/>
      <c r="AK12" s="284">
        <f t="shared" si="6"/>
        <v>49810000</v>
      </c>
      <c r="AL12" s="164" t="b">
        <f t="shared" si="9"/>
        <v>1</v>
      </c>
      <c r="AM12" s="284">
        <f t="shared" si="10"/>
        <v>0</v>
      </c>
      <c r="AN12" s="298"/>
      <c r="AO12" s="298"/>
      <c r="AP12" s="221"/>
      <c r="AQ12" s="221"/>
      <c r="AR12" s="221"/>
      <c r="AS12" s="221"/>
      <c r="AT12" s="548"/>
      <c r="AU12" s="111" t="e">
        <f>SUM(I12:X12)</f>
        <v>#REF!</v>
      </c>
      <c r="AV12" s="112" t="e">
        <f t="shared" si="7"/>
        <v>#REF!</v>
      </c>
      <c r="AW12" s="96" t="e">
        <f t="shared" ref="AW12:AW81" si="13">I12+L12+O12+R12+U12+X12</f>
        <v>#REF!</v>
      </c>
      <c r="AX12" s="118">
        <f>H12+K12+N12+Q12+T12+W12</f>
        <v>49810000</v>
      </c>
      <c r="AY12" s="152" t="b">
        <f t="shared" si="11"/>
        <v>1</v>
      </c>
    </row>
    <row r="13" spans="1:51" s="8" customFormat="1">
      <c r="A13" s="27"/>
      <c r="B13" s="4"/>
      <c r="C13" s="5"/>
      <c r="D13" s="649" t="s">
        <v>15</v>
      </c>
      <c r="E13" s="675"/>
      <c r="F13" s="81" t="s">
        <v>130</v>
      </c>
      <c r="G13" s="82">
        <f>SUM(G14:G16)</f>
        <v>49810000</v>
      </c>
      <c r="H13" s="82">
        <f t="shared" ref="H13:AI13" si="14">SUM(H14:H16)</f>
        <v>49810000</v>
      </c>
      <c r="I13" s="82" t="e">
        <f t="shared" si="14"/>
        <v>#REF!</v>
      </c>
      <c r="J13" s="82" t="e">
        <f t="shared" si="14"/>
        <v>#REF!</v>
      </c>
      <c r="K13" s="82">
        <f t="shared" si="14"/>
        <v>0</v>
      </c>
      <c r="L13" s="82" t="e">
        <f t="shared" si="14"/>
        <v>#REF!</v>
      </c>
      <c r="M13" s="82" t="e">
        <f t="shared" si="14"/>
        <v>#REF!</v>
      </c>
      <c r="N13" s="82">
        <f t="shared" si="14"/>
        <v>0</v>
      </c>
      <c r="O13" s="82">
        <f t="shared" si="14"/>
        <v>0</v>
      </c>
      <c r="P13" s="82">
        <f t="shared" si="14"/>
        <v>0</v>
      </c>
      <c r="Q13" s="82">
        <f t="shared" si="14"/>
        <v>0</v>
      </c>
      <c r="R13" s="82">
        <f t="shared" si="14"/>
        <v>0</v>
      </c>
      <c r="S13" s="82">
        <f t="shared" si="14"/>
        <v>0</v>
      </c>
      <c r="T13" s="82">
        <f t="shared" si="14"/>
        <v>0</v>
      </c>
      <c r="U13" s="82">
        <f t="shared" si="14"/>
        <v>0</v>
      </c>
      <c r="V13" s="82">
        <f t="shared" si="14"/>
        <v>0</v>
      </c>
      <c r="W13" s="82">
        <f t="shared" si="14"/>
        <v>0</v>
      </c>
      <c r="X13" s="82">
        <f t="shared" si="14"/>
        <v>0</v>
      </c>
      <c r="Y13" s="82">
        <f t="shared" si="14"/>
        <v>0</v>
      </c>
      <c r="Z13" s="82">
        <f t="shared" si="14"/>
        <v>0</v>
      </c>
      <c r="AA13" s="82">
        <f t="shared" si="14"/>
        <v>0</v>
      </c>
      <c r="AB13" s="82">
        <f t="shared" si="14"/>
        <v>0</v>
      </c>
      <c r="AC13" s="82">
        <f t="shared" si="14"/>
        <v>0</v>
      </c>
      <c r="AD13" s="82">
        <f t="shared" si="14"/>
        <v>0</v>
      </c>
      <c r="AE13" s="82">
        <f t="shared" si="14"/>
        <v>0</v>
      </c>
      <c r="AF13" s="82">
        <f t="shared" si="14"/>
        <v>0</v>
      </c>
      <c r="AG13" s="82">
        <f t="shared" si="14"/>
        <v>0</v>
      </c>
      <c r="AH13" s="82">
        <f t="shared" si="14"/>
        <v>0</v>
      </c>
      <c r="AI13" s="82">
        <f t="shared" si="14"/>
        <v>0</v>
      </c>
      <c r="AJ13" s="370"/>
      <c r="AK13" s="284">
        <f t="shared" si="6"/>
        <v>49810000</v>
      </c>
      <c r="AL13" s="164" t="b">
        <f t="shared" si="9"/>
        <v>1</v>
      </c>
      <c r="AM13" s="284">
        <f t="shared" si="10"/>
        <v>0</v>
      </c>
      <c r="AN13" s="300"/>
      <c r="AO13" s="300"/>
      <c r="AP13" s="284">
        <f>H13+K13+N13+Q13+T13+W13+Z13+AC13+AF13</f>
        <v>49810000</v>
      </c>
      <c r="AQ13" s="164" t="b">
        <f>AP13=G13</f>
        <v>1</v>
      </c>
      <c r="AR13" s="164"/>
      <c r="AS13" s="164"/>
      <c r="AT13" s="164"/>
      <c r="AU13" s="41" t="e">
        <f t="shared" ref="AU13" si="15">SUM(I13:X13)</f>
        <v>#REF!</v>
      </c>
      <c r="AV13" s="42" t="e">
        <f t="shared" si="7"/>
        <v>#REF!</v>
      </c>
      <c r="AW13" s="96" t="e">
        <f t="shared" si="13"/>
        <v>#REF!</v>
      </c>
      <c r="AX13" s="118">
        <f t="shared" ref="AX13:AX82" si="16">H13+K13+N13+Q13+T13+W13</f>
        <v>49810000</v>
      </c>
      <c r="AY13" s="152" t="b">
        <f t="shared" si="11"/>
        <v>1</v>
      </c>
    </row>
    <row r="14" spans="1:51" s="42" customFormat="1">
      <c r="A14" s="46"/>
      <c r="B14" s="47"/>
      <c r="C14" s="48"/>
      <c r="D14" s="48"/>
      <c r="E14" s="49" t="s">
        <v>16</v>
      </c>
      <c r="F14" s="83" t="s">
        <v>19</v>
      </c>
      <c r="G14" s="430">
        <v>1410000</v>
      </c>
      <c r="H14" s="84">
        <v>1410000</v>
      </c>
      <c r="I14" s="84"/>
      <c r="J14" s="84">
        <f>H14-I14</f>
        <v>1410000</v>
      </c>
      <c r="K14" s="84"/>
      <c r="L14" s="84" t="e">
        <f>#REF!</f>
        <v>#REF!</v>
      </c>
      <c r="M14" s="84" t="e">
        <f>K14-L14</f>
        <v>#REF!</v>
      </c>
      <c r="N14" s="84"/>
      <c r="O14" s="43"/>
      <c r="P14" s="43">
        <f>N14-O14</f>
        <v>0</v>
      </c>
      <c r="Q14" s="84"/>
      <c r="R14" s="43"/>
      <c r="S14" s="43"/>
      <c r="T14" s="43"/>
      <c r="U14" s="43"/>
      <c r="V14" s="43"/>
      <c r="W14" s="43"/>
      <c r="X14" s="43"/>
      <c r="Y14" s="43"/>
      <c r="Z14" s="84"/>
      <c r="AA14" s="43"/>
      <c r="AB14" s="43"/>
      <c r="AC14" s="43"/>
      <c r="AD14" s="43"/>
      <c r="AE14" s="43"/>
      <c r="AF14" s="43"/>
      <c r="AG14" s="43"/>
      <c r="AH14" s="43"/>
      <c r="AI14" s="45"/>
      <c r="AJ14" s="371"/>
      <c r="AK14" s="284">
        <f t="shared" si="6"/>
        <v>1410000</v>
      </c>
      <c r="AL14" s="164" t="b">
        <f t="shared" si="9"/>
        <v>1</v>
      </c>
      <c r="AM14" s="284">
        <f t="shared" si="10"/>
        <v>0</v>
      </c>
      <c r="AN14" s="301"/>
      <c r="AO14" s="301"/>
      <c r="AP14" s="284">
        <f t="shared" ref="AP14:AP77" si="17">H14+K14+N14+Q14+T14+W14+Z14+AC14+AF14</f>
        <v>1410000</v>
      </c>
      <c r="AQ14" s="164" t="b">
        <f>AP14=G14</f>
        <v>1</v>
      </c>
      <c r="AR14" s="232"/>
      <c r="AS14" s="232"/>
      <c r="AT14" s="232"/>
      <c r="AU14" s="41" t="e">
        <f>SUM(I14:X14)</f>
        <v>#REF!</v>
      </c>
      <c r="AV14" s="42" t="e">
        <f>G14=AU14</f>
        <v>#REF!</v>
      </c>
      <c r="AW14" s="96" t="e">
        <f t="shared" si="13"/>
        <v>#REF!</v>
      </c>
      <c r="AX14" s="118">
        <f t="shared" si="16"/>
        <v>1410000</v>
      </c>
      <c r="AY14" s="152" t="b">
        <f t="shared" si="11"/>
        <v>1</v>
      </c>
    </row>
    <row r="15" spans="1:51" s="42" customFormat="1">
      <c r="A15" s="46"/>
      <c r="B15" s="47"/>
      <c r="C15" s="48"/>
      <c r="D15" s="48"/>
      <c r="E15" s="49" t="s">
        <v>17</v>
      </c>
      <c r="F15" s="83" t="s">
        <v>18</v>
      </c>
      <c r="G15" s="430">
        <v>38400000</v>
      </c>
      <c r="H15" s="84">
        <v>38400000</v>
      </c>
      <c r="I15" s="84" t="e">
        <f>#REF!</f>
        <v>#REF!</v>
      </c>
      <c r="J15" s="84" t="e">
        <f t="shared" ref="J15:J16" si="18">H15-I15</f>
        <v>#REF!</v>
      </c>
      <c r="K15" s="84"/>
      <c r="L15" s="84">
        <v>15887845</v>
      </c>
      <c r="M15" s="84">
        <f t="shared" ref="M15:M16" si="19">K15-L15</f>
        <v>-15887845</v>
      </c>
      <c r="N15" s="84"/>
      <c r="O15" s="43"/>
      <c r="P15" s="43">
        <f t="shared" ref="P15:P16" si="20">N15-O15</f>
        <v>0</v>
      </c>
      <c r="Q15" s="84"/>
      <c r="R15" s="43"/>
      <c r="S15" s="43"/>
      <c r="T15" s="43"/>
      <c r="U15" s="43"/>
      <c r="V15" s="43"/>
      <c r="W15" s="43"/>
      <c r="X15" s="43"/>
      <c r="Y15" s="43"/>
      <c r="Z15" s="84"/>
      <c r="AA15" s="43"/>
      <c r="AB15" s="43"/>
      <c r="AC15" s="43"/>
      <c r="AD15" s="43"/>
      <c r="AE15" s="43"/>
      <c r="AF15" s="43"/>
      <c r="AG15" s="43"/>
      <c r="AH15" s="43"/>
      <c r="AI15" s="45"/>
      <c r="AJ15" s="371"/>
      <c r="AK15" s="284">
        <f t="shared" si="6"/>
        <v>38400000</v>
      </c>
      <c r="AL15" s="164" t="b">
        <f t="shared" si="9"/>
        <v>1</v>
      </c>
      <c r="AM15" s="284">
        <f t="shared" si="10"/>
        <v>0</v>
      </c>
      <c r="AN15" s="301"/>
      <c r="AO15" s="301"/>
      <c r="AP15" s="284">
        <f t="shared" si="17"/>
        <v>38400000</v>
      </c>
      <c r="AQ15" s="164" t="b">
        <f t="shared" ref="AQ15:AQ78" si="21">AP15=G15</f>
        <v>1</v>
      </c>
      <c r="AR15" s="232"/>
      <c r="AS15" s="232"/>
      <c r="AT15" s="232"/>
      <c r="AU15" s="41" t="e">
        <f t="shared" ref="AU15:AU168" si="22">SUM(I15:X15)</f>
        <v>#REF!</v>
      </c>
      <c r="AV15" s="42" t="e">
        <f t="shared" ref="AV15:AV168" si="23">G15=AU15</f>
        <v>#REF!</v>
      </c>
      <c r="AW15" s="96" t="e">
        <f t="shared" si="13"/>
        <v>#REF!</v>
      </c>
      <c r="AX15" s="118">
        <f t="shared" si="16"/>
        <v>38400000</v>
      </c>
      <c r="AY15" s="152" t="b">
        <f t="shared" si="11"/>
        <v>1</v>
      </c>
    </row>
    <row r="16" spans="1:51" s="42" customFormat="1">
      <c r="A16" s="46"/>
      <c r="B16" s="47"/>
      <c r="C16" s="48"/>
      <c r="D16" s="48"/>
      <c r="E16" s="49" t="s">
        <v>20</v>
      </c>
      <c r="F16" s="83" t="s">
        <v>21</v>
      </c>
      <c r="G16" s="430">
        <v>10000000</v>
      </c>
      <c r="H16" s="84">
        <v>10000000</v>
      </c>
      <c r="I16" s="84" t="e">
        <f>#REF!</f>
        <v>#REF!</v>
      </c>
      <c r="J16" s="84" t="e">
        <f t="shared" si="18"/>
        <v>#REF!</v>
      </c>
      <c r="K16" s="84"/>
      <c r="L16" s="271" t="e">
        <f>#REF!+214500</f>
        <v>#REF!</v>
      </c>
      <c r="M16" s="84" t="e">
        <f t="shared" si="19"/>
        <v>#REF!</v>
      </c>
      <c r="N16" s="271"/>
      <c r="O16" s="43"/>
      <c r="P16" s="43">
        <f t="shared" si="20"/>
        <v>0</v>
      </c>
      <c r="Q16" s="84"/>
      <c r="R16" s="43"/>
      <c r="S16" s="43"/>
      <c r="T16" s="43"/>
      <c r="U16" s="43"/>
      <c r="V16" s="43"/>
      <c r="W16" s="43"/>
      <c r="X16" s="43"/>
      <c r="Y16" s="43"/>
      <c r="Z16" s="84"/>
      <c r="AA16" s="43"/>
      <c r="AB16" s="43"/>
      <c r="AC16" s="43"/>
      <c r="AD16" s="43"/>
      <c r="AE16" s="43"/>
      <c r="AF16" s="43"/>
      <c r="AG16" s="43"/>
      <c r="AH16" s="43"/>
      <c r="AI16" s="45"/>
      <c r="AJ16" s="371"/>
      <c r="AK16" s="284">
        <f t="shared" si="6"/>
        <v>10000000</v>
      </c>
      <c r="AL16" s="164" t="b">
        <f t="shared" si="9"/>
        <v>1</v>
      </c>
      <c r="AM16" s="284">
        <f t="shared" si="10"/>
        <v>0</v>
      </c>
      <c r="AN16" s="301"/>
      <c r="AO16" s="301"/>
      <c r="AP16" s="284">
        <f t="shared" si="17"/>
        <v>10000000</v>
      </c>
      <c r="AQ16" s="164" t="b">
        <f t="shared" si="21"/>
        <v>1</v>
      </c>
      <c r="AR16" s="232"/>
      <c r="AS16" s="232"/>
      <c r="AT16" s="232"/>
      <c r="AU16" s="41" t="e">
        <f t="shared" si="22"/>
        <v>#REF!</v>
      </c>
      <c r="AV16" s="42" t="e">
        <f t="shared" si="23"/>
        <v>#REF!</v>
      </c>
      <c r="AW16" s="96" t="e">
        <f t="shared" si="13"/>
        <v>#REF!</v>
      </c>
      <c r="AX16" s="118">
        <f t="shared" si="16"/>
        <v>10000000</v>
      </c>
      <c r="AY16" s="152" t="b">
        <f t="shared" si="11"/>
        <v>1</v>
      </c>
    </row>
    <row r="17" spans="1:51" s="8" customFormat="1">
      <c r="A17" s="27"/>
      <c r="B17" s="4"/>
      <c r="C17" s="5"/>
      <c r="D17" s="5"/>
      <c r="E17" s="6"/>
      <c r="F17" s="85"/>
      <c r="G17" s="82"/>
      <c r="H17" s="82"/>
      <c r="I17" s="82"/>
      <c r="J17" s="82"/>
      <c r="K17" s="82"/>
      <c r="L17" s="82"/>
      <c r="M17" s="82"/>
      <c r="N17" s="82"/>
      <c r="O17" s="9"/>
      <c r="P17" s="9"/>
      <c r="Q17" s="82"/>
      <c r="R17" s="9"/>
      <c r="S17" s="9"/>
      <c r="T17" s="9"/>
      <c r="U17" s="9"/>
      <c r="V17" s="9"/>
      <c r="W17" s="9"/>
      <c r="X17" s="9"/>
      <c r="Y17" s="9"/>
      <c r="Z17" s="82"/>
      <c r="AA17" s="9"/>
      <c r="AB17" s="9"/>
      <c r="AC17" s="9"/>
      <c r="AD17" s="9"/>
      <c r="AE17" s="9"/>
      <c r="AF17" s="9"/>
      <c r="AG17" s="9"/>
      <c r="AH17" s="9"/>
      <c r="AI17" s="7"/>
      <c r="AJ17" s="372"/>
      <c r="AK17" s="284">
        <f t="shared" si="6"/>
        <v>0</v>
      </c>
      <c r="AL17" s="164" t="b">
        <f t="shared" si="9"/>
        <v>1</v>
      </c>
      <c r="AM17" s="284">
        <f t="shared" si="10"/>
        <v>0</v>
      </c>
      <c r="AN17" s="164"/>
      <c r="AO17" s="164"/>
      <c r="AP17" s="284">
        <f t="shared" si="17"/>
        <v>0</v>
      </c>
      <c r="AQ17" s="164" t="b">
        <f t="shared" si="21"/>
        <v>1</v>
      </c>
      <c r="AR17" s="164"/>
      <c r="AS17" s="164"/>
      <c r="AT17" s="59"/>
      <c r="AU17" s="33">
        <f t="shared" si="22"/>
        <v>0</v>
      </c>
      <c r="AV17" s="8" t="b">
        <f t="shared" si="23"/>
        <v>1</v>
      </c>
      <c r="AW17" s="96">
        <f t="shared" si="13"/>
        <v>0</v>
      </c>
      <c r="AX17" s="118">
        <f t="shared" si="16"/>
        <v>0</v>
      </c>
      <c r="AY17" s="152" t="b">
        <f t="shared" si="11"/>
        <v>1</v>
      </c>
    </row>
    <row r="18" spans="1:51" s="110" customFormat="1">
      <c r="A18" s="107"/>
      <c r="B18" s="108" t="s">
        <v>22</v>
      </c>
      <c r="C18" s="630" t="s">
        <v>23</v>
      </c>
      <c r="D18" s="630"/>
      <c r="E18" s="631"/>
      <c r="F18" s="109" t="s">
        <v>134</v>
      </c>
      <c r="G18" s="92">
        <f>G19</f>
        <v>137800000</v>
      </c>
      <c r="H18" s="92">
        <f t="shared" ref="H18:AI18" si="24">H19</f>
        <v>100000000</v>
      </c>
      <c r="I18" s="92" t="e">
        <f t="shared" si="24"/>
        <v>#REF!</v>
      </c>
      <c r="J18" s="92" t="e">
        <f t="shared" si="24"/>
        <v>#REF!</v>
      </c>
      <c r="K18" s="92">
        <f t="shared" si="24"/>
        <v>37800000</v>
      </c>
      <c r="L18" s="92">
        <f t="shared" si="24"/>
        <v>44150676</v>
      </c>
      <c r="M18" s="92">
        <f t="shared" si="24"/>
        <v>-6350676</v>
      </c>
      <c r="N18" s="92">
        <f t="shared" si="24"/>
        <v>0</v>
      </c>
      <c r="O18" s="92">
        <f t="shared" si="24"/>
        <v>0</v>
      </c>
      <c r="P18" s="92">
        <f t="shared" si="24"/>
        <v>0</v>
      </c>
      <c r="Q18" s="92">
        <f t="shared" si="24"/>
        <v>0</v>
      </c>
      <c r="R18" s="92">
        <f t="shared" si="24"/>
        <v>0</v>
      </c>
      <c r="S18" s="92">
        <f t="shared" si="24"/>
        <v>0</v>
      </c>
      <c r="T18" s="92">
        <f t="shared" si="24"/>
        <v>0</v>
      </c>
      <c r="U18" s="92">
        <f t="shared" si="24"/>
        <v>0</v>
      </c>
      <c r="V18" s="92">
        <f t="shared" si="24"/>
        <v>0</v>
      </c>
      <c r="W18" s="92">
        <f t="shared" si="24"/>
        <v>0</v>
      </c>
      <c r="X18" s="92">
        <f t="shared" si="24"/>
        <v>0</v>
      </c>
      <c r="Y18" s="92">
        <f t="shared" si="24"/>
        <v>0</v>
      </c>
      <c r="Z18" s="92">
        <f t="shared" si="24"/>
        <v>0</v>
      </c>
      <c r="AA18" s="92">
        <f t="shared" si="24"/>
        <v>0</v>
      </c>
      <c r="AB18" s="92">
        <f t="shared" si="24"/>
        <v>0</v>
      </c>
      <c r="AC18" s="92">
        <f t="shared" si="24"/>
        <v>0</v>
      </c>
      <c r="AD18" s="92">
        <f t="shared" si="24"/>
        <v>0</v>
      </c>
      <c r="AE18" s="92">
        <f t="shared" si="24"/>
        <v>0</v>
      </c>
      <c r="AF18" s="92">
        <f t="shared" si="24"/>
        <v>0</v>
      </c>
      <c r="AG18" s="92">
        <f t="shared" si="24"/>
        <v>0</v>
      </c>
      <c r="AH18" s="92">
        <f t="shared" si="24"/>
        <v>0</v>
      </c>
      <c r="AI18" s="92">
        <f t="shared" si="24"/>
        <v>0</v>
      </c>
      <c r="AJ18" s="373"/>
      <c r="AK18" s="284">
        <f t="shared" si="6"/>
        <v>137800000</v>
      </c>
      <c r="AL18" s="164" t="b">
        <f t="shared" si="9"/>
        <v>1</v>
      </c>
      <c r="AM18" s="284">
        <f t="shared" si="10"/>
        <v>0</v>
      </c>
      <c r="AN18" s="221"/>
      <c r="AO18" s="221"/>
      <c r="AP18" s="284">
        <f t="shared" si="17"/>
        <v>137800000</v>
      </c>
      <c r="AQ18" s="164" t="b">
        <f t="shared" si="21"/>
        <v>1</v>
      </c>
      <c r="AR18" s="221"/>
      <c r="AS18" s="221"/>
      <c r="AT18" s="236"/>
      <c r="AU18" s="113" t="e">
        <f t="shared" si="22"/>
        <v>#REF!</v>
      </c>
      <c r="AV18" s="114" t="e">
        <f t="shared" si="23"/>
        <v>#REF!</v>
      </c>
      <c r="AW18" s="96" t="e">
        <f t="shared" si="13"/>
        <v>#REF!</v>
      </c>
      <c r="AX18" s="118">
        <f t="shared" si="16"/>
        <v>137800000</v>
      </c>
      <c r="AY18" s="152" t="b">
        <f t="shared" si="11"/>
        <v>1</v>
      </c>
    </row>
    <row r="19" spans="1:51" s="8" customFormat="1">
      <c r="A19" s="27"/>
      <c r="B19" s="4"/>
      <c r="C19" s="5"/>
      <c r="D19" s="649" t="s">
        <v>15</v>
      </c>
      <c r="E19" s="675"/>
      <c r="F19" s="81" t="s">
        <v>130</v>
      </c>
      <c r="G19" s="82">
        <f>SUM(G20:G23)</f>
        <v>137800000</v>
      </c>
      <c r="H19" s="82">
        <f t="shared" ref="H19:AI19" si="25">SUM(H20:H23)</f>
        <v>100000000</v>
      </c>
      <c r="I19" s="82" t="e">
        <f t="shared" si="25"/>
        <v>#REF!</v>
      </c>
      <c r="J19" s="82" t="e">
        <f t="shared" si="25"/>
        <v>#REF!</v>
      </c>
      <c r="K19" s="82">
        <f t="shared" si="25"/>
        <v>37800000</v>
      </c>
      <c r="L19" s="82">
        <f t="shared" si="25"/>
        <v>44150676</v>
      </c>
      <c r="M19" s="82">
        <f t="shared" si="25"/>
        <v>-6350676</v>
      </c>
      <c r="N19" s="82">
        <f t="shared" si="25"/>
        <v>0</v>
      </c>
      <c r="O19" s="82">
        <f t="shared" si="25"/>
        <v>0</v>
      </c>
      <c r="P19" s="82">
        <f t="shared" si="25"/>
        <v>0</v>
      </c>
      <c r="Q19" s="82">
        <f t="shared" si="25"/>
        <v>0</v>
      </c>
      <c r="R19" s="82">
        <f t="shared" si="25"/>
        <v>0</v>
      </c>
      <c r="S19" s="82">
        <f t="shared" si="25"/>
        <v>0</v>
      </c>
      <c r="T19" s="82">
        <f t="shared" si="25"/>
        <v>0</v>
      </c>
      <c r="U19" s="82">
        <f t="shared" si="25"/>
        <v>0</v>
      </c>
      <c r="V19" s="82">
        <f t="shared" si="25"/>
        <v>0</v>
      </c>
      <c r="W19" s="82">
        <f t="shared" si="25"/>
        <v>0</v>
      </c>
      <c r="X19" s="82">
        <f t="shared" si="25"/>
        <v>0</v>
      </c>
      <c r="Y19" s="82">
        <f t="shared" si="25"/>
        <v>0</v>
      </c>
      <c r="Z19" s="82">
        <f t="shared" si="25"/>
        <v>0</v>
      </c>
      <c r="AA19" s="82">
        <f t="shared" si="25"/>
        <v>0</v>
      </c>
      <c r="AB19" s="82">
        <f t="shared" si="25"/>
        <v>0</v>
      </c>
      <c r="AC19" s="82">
        <f t="shared" si="25"/>
        <v>0</v>
      </c>
      <c r="AD19" s="82">
        <f t="shared" si="25"/>
        <v>0</v>
      </c>
      <c r="AE19" s="82">
        <f t="shared" si="25"/>
        <v>0</v>
      </c>
      <c r="AF19" s="82">
        <f t="shared" si="25"/>
        <v>0</v>
      </c>
      <c r="AG19" s="82">
        <f t="shared" si="25"/>
        <v>0</v>
      </c>
      <c r="AH19" s="82">
        <f t="shared" si="25"/>
        <v>0</v>
      </c>
      <c r="AI19" s="82">
        <f t="shared" si="25"/>
        <v>0</v>
      </c>
      <c r="AJ19" s="372"/>
      <c r="AK19" s="284">
        <f t="shared" si="6"/>
        <v>137800000</v>
      </c>
      <c r="AL19" s="164" t="b">
        <f t="shared" si="9"/>
        <v>1</v>
      </c>
      <c r="AM19" s="284">
        <f t="shared" si="10"/>
        <v>0</v>
      </c>
      <c r="AN19" s="164"/>
      <c r="AO19" s="164"/>
      <c r="AP19" s="284">
        <f t="shared" si="17"/>
        <v>137800000</v>
      </c>
      <c r="AQ19" s="164" t="b">
        <f t="shared" si="21"/>
        <v>1</v>
      </c>
      <c r="AR19" s="164"/>
      <c r="AS19" s="164"/>
      <c r="AT19" s="59"/>
      <c r="AU19" s="33" t="e">
        <f t="shared" si="22"/>
        <v>#REF!</v>
      </c>
      <c r="AV19" s="8" t="e">
        <f t="shared" si="23"/>
        <v>#REF!</v>
      </c>
      <c r="AW19" s="96" t="e">
        <f t="shared" si="13"/>
        <v>#REF!</v>
      </c>
      <c r="AX19" s="118">
        <f t="shared" si="16"/>
        <v>137800000</v>
      </c>
      <c r="AY19" s="152" t="b">
        <f t="shared" si="11"/>
        <v>1</v>
      </c>
    </row>
    <row r="20" spans="1:51" s="42" customFormat="1">
      <c r="A20" s="46"/>
      <c r="B20" s="47"/>
      <c r="C20" s="48"/>
      <c r="D20" s="48"/>
      <c r="E20" s="49" t="s">
        <v>24</v>
      </c>
      <c r="F20" s="83" t="s">
        <v>25</v>
      </c>
      <c r="G20" s="84">
        <v>15000000</v>
      </c>
      <c r="H20" s="84">
        <v>15000000</v>
      </c>
      <c r="I20" s="84" t="e">
        <f>#REF!</f>
        <v>#REF!</v>
      </c>
      <c r="J20" s="84" t="e">
        <f>H20-I20</f>
        <v>#REF!</v>
      </c>
      <c r="K20" s="84"/>
      <c r="L20" s="84">
        <v>2994021</v>
      </c>
      <c r="M20" s="84">
        <f>K20-L20</f>
        <v>-2994021</v>
      </c>
      <c r="N20" s="84"/>
      <c r="O20" s="43"/>
      <c r="P20" s="43">
        <f>N20-O20</f>
        <v>0</v>
      </c>
      <c r="Q20" s="84"/>
      <c r="R20" s="43"/>
      <c r="S20" s="43"/>
      <c r="T20" s="43"/>
      <c r="U20" s="43"/>
      <c r="V20" s="43"/>
      <c r="W20" s="43"/>
      <c r="X20" s="43"/>
      <c r="Y20" s="43"/>
      <c r="Z20" s="84"/>
      <c r="AA20" s="43"/>
      <c r="AB20" s="43"/>
      <c r="AC20" s="43"/>
      <c r="AD20" s="43"/>
      <c r="AE20" s="43"/>
      <c r="AF20" s="43"/>
      <c r="AG20" s="43"/>
      <c r="AH20" s="43"/>
      <c r="AI20" s="45"/>
      <c r="AJ20" s="374"/>
      <c r="AK20" s="284">
        <f t="shared" si="6"/>
        <v>15000000</v>
      </c>
      <c r="AL20" s="164" t="b">
        <f t="shared" si="9"/>
        <v>1</v>
      </c>
      <c r="AM20" s="284">
        <f t="shared" si="10"/>
        <v>0</v>
      </c>
      <c r="AN20" s="232"/>
      <c r="AO20" s="232"/>
      <c r="AP20" s="284">
        <f t="shared" si="17"/>
        <v>15000000</v>
      </c>
      <c r="AQ20" s="164" t="b">
        <f t="shared" si="21"/>
        <v>1</v>
      </c>
      <c r="AR20" s="232"/>
      <c r="AS20" s="232"/>
      <c r="AT20" s="72"/>
      <c r="AU20" s="41" t="e">
        <f t="shared" si="22"/>
        <v>#REF!</v>
      </c>
      <c r="AV20" s="42" t="e">
        <f t="shared" si="23"/>
        <v>#REF!</v>
      </c>
      <c r="AW20" s="96" t="e">
        <f t="shared" si="13"/>
        <v>#REF!</v>
      </c>
      <c r="AX20" s="118">
        <f t="shared" si="16"/>
        <v>15000000</v>
      </c>
      <c r="AY20" s="152" t="b">
        <f t="shared" si="11"/>
        <v>1</v>
      </c>
    </row>
    <row r="21" spans="1:51" s="42" customFormat="1">
      <c r="A21" s="46"/>
      <c r="B21" s="47"/>
      <c r="C21" s="48"/>
      <c r="D21" s="48"/>
      <c r="E21" s="49" t="s">
        <v>26</v>
      </c>
      <c r="F21" s="83" t="s">
        <v>27</v>
      </c>
      <c r="G21" s="84">
        <v>16000000</v>
      </c>
      <c r="H21" s="84">
        <v>16000000</v>
      </c>
      <c r="I21" s="84">
        <v>2242800</v>
      </c>
      <c r="J21" s="84">
        <f t="shared" ref="J21:J23" si="26">H21-I21</f>
        <v>13757200</v>
      </c>
      <c r="K21" s="84"/>
      <c r="L21" s="84"/>
      <c r="M21" s="84">
        <f t="shared" ref="M21:M23" si="27">K21-L21</f>
        <v>0</v>
      </c>
      <c r="N21" s="84"/>
      <c r="O21" s="43"/>
      <c r="P21" s="43">
        <f t="shared" ref="P21:P23" si="28">N21-O21</f>
        <v>0</v>
      </c>
      <c r="Q21" s="84"/>
      <c r="R21" s="43"/>
      <c r="S21" s="43"/>
      <c r="T21" s="43"/>
      <c r="U21" s="43"/>
      <c r="V21" s="43"/>
      <c r="W21" s="43"/>
      <c r="X21" s="43"/>
      <c r="Y21" s="43"/>
      <c r="Z21" s="84"/>
      <c r="AA21" s="43"/>
      <c r="AB21" s="43"/>
      <c r="AC21" s="43"/>
      <c r="AD21" s="43"/>
      <c r="AE21" s="43"/>
      <c r="AF21" s="43"/>
      <c r="AG21" s="43"/>
      <c r="AH21" s="43"/>
      <c r="AI21" s="45"/>
      <c r="AJ21" s="374"/>
      <c r="AK21" s="284">
        <f t="shared" si="6"/>
        <v>16000000</v>
      </c>
      <c r="AL21" s="164" t="b">
        <f t="shared" si="9"/>
        <v>1</v>
      </c>
      <c r="AM21" s="284">
        <f t="shared" si="10"/>
        <v>0</v>
      </c>
      <c r="AN21" s="232"/>
      <c r="AO21" s="232"/>
      <c r="AP21" s="284">
        <f t="shared" si="17"/>
        <v>16000000</v>
      </c>
      <c r="AQ21" s="164" t="b">
        <f t="shared" si="21"/>
        <v>1</v>
      </c>
      <c r="AR21" s="232"/>
      <c r="AS21" s="232"/>
      <c r="AT21" s="72"/>
      <c r="AU21" s="41">
        <f t="shared" si="22"/>
        <v>16000000</v>
      </c>
      <c r="AV21" s="42" t="b">
        <f t="shared" si="23"/>
        <v>1</v>
      </c>
      <c r="AW21" s="96">
        <f t="shared" si="13"/>
        <v>2242800</v>
      </c>
      <c r="AX21" s="118">
        <f t="shared" si="16"/>
        <v>16000000</v>
      </c>
      <c r="AY21" s="152" t="b">
        <f t="shared" si="11"/>
        <v>1</v>
      </c>
    </row>
    <row r="22" spans="1:51" s="42" customFormat="1">
      <c r="A22" s="46"/>
      <c r="B22" s="47"/>
      <c r="C22" s="48"/>
      <c r="D22" s="48"/>
      <c r="E22" s="49" t="s">
        <v>28</v>
      </c>
      <c r="F22" s="83" t="s">
        <v>29</v>
      </c>
      <c r="G22" s="84">
        <v>52800000</v>
      </c>
      <c r="H22" s="84">
        <v>15000000</v>
      </c>
      <c r="I22" s="84" t="e">
        <f>#REF!</f>
        <v>#REF!</v>
      </c>
      <c r="J22" s="84" t="e">
        <f t="shared" si="26"/>
        <v>#REF!</v>
      </c>
      <c r="K22" s="84">
        <f t="shared" ref="K22" si="29">G22-H22</f>
        <v>37800000</v>
      </c>
      <c r="L22" s="84">
        <v>18756655</v>
      </c>
      <c r="M22" s="84">
        <f t="shared" si="27"/>
        <v>19043345</v>
      </c>
      <c r="N22" s="84"/>
      <c r="O22" s="43"/>
      <c r="P22" s="43">
        <f t="shared" si="28"/>
        <v>0</v>
      </c>
      <c r="Q22" s="84"/>
      <c r="R22" s="43"/>
      <c r="S22" s="43"/>
      <c r="T22" s="43"/>
      <c r="U22" s="43"/>
      <c r="V22" s="43"/>
      <c r="W22" s="43"/>
      <c r="X22" s="43"/>
      <c r="Y22" s="43"/>
      <c r="Z22" s="84"/>
      <c r="AA22" s="43"/>
      <c r="AB22" s="43"/>
      <c r="AC22" s="43"/>
      <c r="AD22" s="43"/>
      <c r="AE22" s="43"/>
      <c r="AF22" s="43"/>
      <c r="AG22" s="43"/>
      <c r="AH22" s="43"/>
      <c r="AI22" s="45"/>
      <c r="AJ22" s="374"/>
      <c r="AK22" s="284">
        <f t="shared" si="6"/>
        <v>52800000</v>
      </c>
      <c r="AL22" s="164" t="b">
        <f t="shared" si="9"/>
        <v>1</v>
      </c>
      <c r="AM22" s="284">
        <f t="shared" si="10"/>
        <v>0</v>
      </c>
      <c r="AN22" s="232"/>
      <c r="AO22" s="232"/>
      <c r="AP22" s="284">
        <f t="shared" si="17"/>
        <v>52800000</v>
      </c>
      <c r="AQ22" s="164" t="b">
        <f t="shared" si="21"/>
        <v>1</v>
      </c>
      <c r="AR22" s="232"/>
      <c r="AS22" s="232"/>
      <c r="AT22" s="72"/>
      <c r="AU22" s="41" t="e">
        <f t="shared" si="22"/>
        <v>#REF!</v>
      </c>
      <c r="AV22" s="42" t="e">
        <f t="shared" si="23"/>
        <v>#REF!</v>
      </c>
      <c r="AW22" s="96" t="e">
        <f t="shared" si="13"/>
        <v>#REF!</v>
      </c>
      <c r="AX22" s="118">
        <f t="shared" si="16"/>
        <v>52800000</v>
      </c>
      <c r="AY22" s="152" t="b">
        <f t="shared" si="11"/>
        <v>1</v>
      </c>
    </row>
    <row r="23" spans="1:51" s="42" customFormat="1">
      <c r="A23" s="46"/>
      <c r="B23" s="47"/>
      <c r="C23" s="48"/>
      <c r="D23" s="48"/>
      <c r="E23" s="49" t="s">
        <v>17</v>
      </c>
      <c r="F23" s="83" t="s">
        <v>18</v>
      </c>
      <c r="G23" s="84">
        <v>54000000</v>
      </c>
      <c r="H23" s="84">
        <v>54000000</v>
      </c>
      <c r="I23" s="84" t="e">
        <f>#REF!</f>
        <v>#REF!</v>
      </c>
      <c r="J23" s="84" t="e">
        <f t="shared" si="26"/>
        <v>#REF!</v>
      </c>
      <c r="K23" s="84"/>
      <c r="L23" s="84">
        <v>22400000</v>
      </c>
      <c r="M23" s="84">
        <f t="shared" si="27"/>
        <v>-22400000</v>
      </c>
      <c r="N23" s="84"/>
      <c r="O23" s="43"/>
      <c r="P23" s="43">
        <f t="shared" si="28"/>
        <v>0</v>
      </c>
      <c r="Q23" s="84"/>
      <c r="R23" s="43"/>
      <c r="S23" s="43"/>
      <c r="T23" s="43"/>
      <c r="U23" s="43"/>
      <c r="V23" s="43"/>
      <c r="W23" s="43"/>
      <c r="X23" s="43"/>
      <c r="Y23" s="43"/>
      <c r="Z23" s="84"/>
      <c r="AA23" s="43"/>
      <c r="AB23" s="43"/>
      <c r="AC23" s="43"/>
      <c r="AD23" s="43"/>
      <c r="AE23" s="43"/>
      <c r="AF23" s="43"/>
      <c r="AG23" s="43"/>
      <c r="AH23" s="43"/>
      <c r="AI23" s="45"/>
      <c r="AJ23" s="374"/>
      <c r="AK23" s="284">
        <f t="shared" si="6"/>
        <v>54000000</v>
      </c>
      <c r="AL23" s="164" t="b">
        <f t="shared" si="9"/>
        <v>1</v>
      </c>
      <c r="AM23" s="284">
        <f t="shared" si="10"/>
        <v>0</v>
      </c>
      <c r="AN23" s="232"/>
      <c r="AO23" s="232"/>
      <c r="AP23" s="284">
        <f t="shared" si="17"/>
        <v>54000000</v>
      </c>
      <c r="AQ23" s="164" t="b">
        <f t="shared" si="21"/>
        <v>1</v>
      </c>
      <c r="AR23" s="232"/>
      <c r="AS23" s="232"/>
      <c r="AT23" s="72"/>
      <c r="AU23" s="41" t="e">
        <f t="shared" si="22"/>
        <v>#REF!</v>
      </c>
      <c r="AV23" s="42" t="e">
        <f t="shared" si="23"/>
        <v>#REF!</v>
      </c>
      <c r="AW23" s="96" t="e">
        <f t="shared" si="13"/>
        <v>#REF!</v>
      </c>
      <c r="AX23" s="118">
        <f t="shared" si="16"/>
        <v>54000000</v>
      </c>
      <c r="AY23" s="152" t="b">
        <f t="shared" si="11"/>
        <v>1</v>
      </c>
    </row>
    <row r="24" spans="1:51" s="8" customFormat="1">
      <c r="A24" s="27"/>
      <c r="B24" s="4"/>
      <c r="C24" s="5"/>
      <c r="D24" s="5"/>
      <c r="E24" s="6"/>
      <c r="F24" s="85"/>
      <c r="G24" s="82"/>
      <c r="H24" s="82"/>
      <c r="I24" s="82"/>
      <c r="J24" s="82"/>
      <c r="K24" s="82"/>
      <c r="L24" s="82"/>
      <c r="M24" s="82"/>
      <c r="N24" s="82"/>
      <c r="O24" s="9"/>
      <c r="P24" s="9"/>
      <c r="Q24" s="82"/>
      <c r="R24" s="9"/>
      <c r="S24" s="9"/>
      <c r="T24" s="9"/>
      <c r="U24" s="9"/>
      <c r="V24" s="9"/>
      <c r="W24" s="9"/>
      <c r="X24" s="9"/>
      <c r="Y24" s="9"/>
      <c r="Z24" s="82"/>
      <c r="AA24" s="9"/>
      <c r="AB24" s="9"/>
      <c r="AC24" s="9"/>
      <c r="AD24" s="9"/>
      <c r="AE24" s="9"/>
      <c r="AF24" s="9"/>
      <c r="AG24" s="9"/>
      <c r="AH24" s="9"/>
      <c r="AI24" s="7"/>
      <c r="AJ24" s="372"/>
      <c r="AK24" s="284">
        <f t="shared" si="6"/>
        <v>0</v>
      </c>
      <c r="AL24" s="164" t="b">
        <f t="shared" si="9"/>
        <v>1</v>
      </c>
      <c r="AM24" s="284">
        <f t="shared" si="10"/>
        <v>0</v>
      </c>
      <c r="AN24" s="164"/>
      <c r="AO24" s="164"/>
      <c r="AP24" s="284">
        <f t="shared" si="17"/>
        <v>0</v>
      </c>
      <c r="AQ24" s="164" t="b">
        <f t="shared" si="21"/>
        <v>1</v>
      </c>
      <c r="AR24" s="164"/>
      <c r="AS24" s="164"/>
      <c r="AT24" s="59"/>
      <c r="AU24" s="33">
        <f t="shared" si="22"/>
        <v>0</v>
      </c>
      <c r="AV24" s="8" t="b">
        <f t="shared" si="23"/>
        <v>1</v>
      </c>
      <c r="AW24" s="96">
        <f t="shared" si="13"/>
        <v>0</v>
      </c>
      <c r="AX24" s="118">
        <f t="shared" si="16"/>
        <v>0</v>
      </c>
      <c r="AY24" s="152" t="b">
        <f t="shared" si="11"/>
        <v>1</v>
      </c>
    </row>
    <row r="25" spans="1:51" s="110" customFormat="1">
      <c r="A25" s="107"/>
      <c r="B25" s="108" t="s">
        <v>22</v>
      </c>
      <c r="C25" s="630" t="s">
        <v>30</v>
      </c>
      <c r="D25" s="630"/>
      <c r="E25" s="631"/>
      <c r="F25" s="109" t="s">
        <v>135</v>
      </c>
      <c r="G25" s="92">
        <f>G26</f>
        <v>246777900</v>
      </c>
      <c r="H25" s="92">
        <f t="shared" ref="H25:AI25" si="30">H26</f>
        <v>246777900</v>
      </c>
      <c r="I25" s="92" t="e">
        <f t="shared" si="30"/>
        <v>#REF!</v>
      </c>
      <c r="J25" s="92" t="e">
        <f t="shared" si="30"/>
        <v>#REF!</v>
      </c>
      <c r="K25" s="92">
        <f t="shared" si="30"/>
        <v>0</v>
      </c>
      <c r="L25" s="92" t="e">
        <f t="shared" si="30"/>
        <v>#REF!</v>
      </c>
      <c r="M25" s="92" t="e">
        <f t="shared" si="30"/>
        <v>#REF!</v>
      </c>
      <c r="N25" s="92">
        <f t="shared" si="30"/>
        <v>0</v>
      </c>
      <c r="O25" s="92">
        <f t="shared" si="30"/>
        <v>0</v>
      </c>
      <c r="P25" s="92">
        <f t="shared" si="30"/>
        <v>0</v>
      </c>
      <c r="Q25" s="92">
        <f t="shared" si="30"/>
        <v>0</v>
      </c>
      <c r="R25" s="92">
        <f t="shared" si="30"/>
        <v>0</v>
      </c>
      <c r="S25" s="92">
        <f t="shared" si="30"/>
        <v>0</v>
      </c>
      <c r="T25" s="92">
        <f t="shared" si="30"/>
        <v>0</v>
      </c>
      <c r="U25" s="92">
        <f t="shared" si="30"/>
        <v>0</v>
      </c>
      <c r="V25" s="92">
        <f t="shared" si="30"/>
        <v>0</v>
      </c>
      <c r="W25" s="92">
        <f t="shared" si="30"/>
        <v>0</v>
      </c>
      <c r="X25" s="92">
        <f t="shared" si="30"/>
        <v>0</v>
      </c>
      <c r="Y25" s="92">
        <f t="shared" si="30"/>
        <v>0</v>
      </c>
      <c r="Z25" s="92">
        <f t="shared" si="30"/>
        <v>0</v>
      </c>
      <c r="AA25" s="92">
        <f t="shared" si="30"/>
        <v>0</v>
      </c>
      <c r="AB25" s="92">
        <f t="shared" si="30"/>
        <v>0</v>
      </c>
      <c r="AC25" s="92">
        <f t="shared" si="30"/>
        <v>0</v>
      </c>
      <c r="AD25" s="92">
        <f t="shared" si="30"/>
        <v>0</v>
      </c>
      <c r="AE25" s="92">
        <f t="shared" si="30"/>
        <v>0</v>
      </c>
      <c r="AF25" s="92">
        <f t="shared" si="30"/>
        <v>0</v>
      </c>
      <c r="AG25" s="92">
        <f t="shared" si="30"/>
        <v>0</v>
      </c>
      <c r="AH25" s="92">
        <f t="shared" si="30"/>
        <v>0</v>
      </c>
      <c r="AI25" s="92">
        <f t="shared" si="30"/>
        <v>0</v>
      </c>
      <c r="AJ25" s="373"/>
      <c r="AK25" s="284">
        <f t="shared" si="6"/>
        <v>246777900</v>
      </c>
      <c r="AL25" s="164" t="b">
        <f t="shared" si="9"/>
        <v>1</v>
      </c>
      <c r="AM25" s="284">
        <f t="shared" si="10"/>
        <v>0</v>
      </c>
      <c r="AN25" s="221"/>
      <c r="AO25" s="221"/>
      <c r="AP25" s="284">
        <f t="shared" si="17"/>
        <v>246777900</v>
      </c>
      <c r="AQ25" s="164" t="b">
        <f t="shared" si="21"/>
        <v>1</v>
      </c>
      <c r="AR25" s="221"/>
      <c r="AS25" s="221"/>
      <c r="AT25" s="236"/>
      <c r="AU25" s="113" t="e">
        <f t="shared" si="22"/>
        <v>#REF!</v>
      </c>
      <c r="AV25" s="114" t="e">
        <f t="shared" si="23"/>
        <v>#REF!</v>
      </c>
      <c r="AW25" s="96" t="e">
        <f t="shared" si="13"/>
        <v>#REF!</v>
      </c>
      <c r="AX25" s="118">
        <f t="shared" si="16"/>
        <v>246777900</v>
      </c>
      <c r="AY25" s="152" t="b">
        <f t="shared" si="11"/>
        <v>1</v>
      </c>
    </row>
    <row r="26" spans="1:51" s="8" customFormat="1">
      <c r="A26" s="27"/>
      <c r="B26" s="4"/>
      <c r="C26" s="5"/>
      <c r="D26" s="649" t="s">
        <v>15</v>
      </c>
      <c r="E26" s="675"/>
      <c r="F26" s="81" t="s">
        <v>130</v>
      </c>
      <c r="G26" s="82">
        <f>SUM(G27:G32)</f>
        <v>246777900</v>
      </c>
      <c r="H26" s="82">
        <f t="shared" ref="H26:AI26" si="31">SUM(H27:H32)</f>
        <v>246777900</v>
      </c>
      <c r="I26" s="82" t="e">
        <f t="shared" si="31"/>
        <v>#REF!</v>
      </c>
      <c r="J26" s="82" t="e">
        <f t="shared" si="31"/>
        <v>#REF!</v>
      </c>
      <c r="K26" s="82">
        <f t="shared" si="31"/>
        <v>0</v>
      </c>
      <c r="L26" s="82" t="e">
        <f t="shared" si="31"/>
        <v>#REF!</v>
      </c>
      <c r="M26" s="82" t="e">
        <f t="shared" si="31"/>
        <v>#REF!</v>
      </c>
      <c r="N26" s="82">
        <f t="shared" si="31"/>
        <v>0</v>
      </c>
      <c r="O26" s="82">
        <f t="shared" si="31"/>
        <v>0</v>
      </c>
      <c r="P26" s="82">
        <f t="shared" si="31"/>
        <v>0</v>
      </c>
      <c r="Q26" s="82">
        <f t="shared" si="31"/>
        <v>0</v>
      </c>
      <c r="R26" s="82">
        <f t="shared" si="31"/>
        <v>0</v>
      </c>
      <c r="S26" s="82">
        <f t="shared" si="31"/>
        <v>0</v>
      </c>
      <c r="T26" s="82">
        <f t="shared" si="31"/>
        <v>0</v>
      </c>
      <c r="U26" s="82">
        <f t="shared" si="31"/>
        <v>0</v>
      </c>
      <c r="V26" s="82">
        <f t="shared" si="31"/>
        <v>0</v>
      </c>
      <c r="W26" s="82">
        <f t="shared" si="31"/>
        <v>0</v>
      </c>
      <c r="X26" s="82">
        <f t="shared" si="31"/>
        <v>0</v>
      </c>
      <c r="Y26" s="82">
        <f t="shared" si="31"/>
        <v>0</v>
      </c>
      <c r="Z26" s="82">
        <f t="shared" si="31"/>
        <v>0</v>
      </c>
      <c r="AA26" s="82">
        <f t="shared" si="31"/>
        <v>0</v>
      </c>
      <c r="AB26" s="82">
        <f t="shared" si="31"/>
        <v>0</v>
      </c>
      <c r="AC26" s="82">
        <f t="shared" si="31"/>
        <v>0</v>
      </c>
      <c r="AD26" s="82">
        <f t="shared" si="31"/>
        <v>0</v>
      </c>
      <c r="AE26" s="82">
        <f t="shared" si="31"/>
        <v>0</v>
      </c>
      <c r="AF26" s="82">
        <f t="shared" si="31"/>
        <v>0</v>
      </c>
      <c r="AG26" s="82">
        <f t="shared" si="31"/>
        <v>0</v>
      </c>
      <c r="AH26" s="82">
        <f t="shared" si="31"/>
        <v>0</v>
      </c>
      <c r="AI26" s="82">
        <f t="shared" si="31"/>
        <v>0</v>
      </c>
      <c r="AJ26" s="372"/>
      <c r="AK26" s="284">
        <f t="shared" si="6"/>
        <v>246777900</v>
      </c>
      <c r="AL26" s="164" t="b">
        <f t="shared" si="9"/>
        <v>1</v>
      </c>
      <c r="AM26" s="284">
        <f t="shared" si="10"/>
        <v>0</v>
      </c>
      <c r="AN26" s="164"/>
      <c r="AO26" s="164"/>
      <c r="AP26" s="284">
        <f t="shared" si="17"/>
        <v>246777900</v>
      </c>
      <c r="AQ26" s="164" t="b">
        <f t="shared" si="21"/>
        <v>1</v>
      </c>
      <c r="AR26" s="164"/>
      <c r="AS26" s="164"/>
      <c r="AT26" s="59"/>
      <c r="AU26" s="33" t="e">
        <f t="shared" si="22"/>
        <v>#REF!</v>
      </c>
      <c r="AV26" s="8" t="e">
        <f t="shared" si="23"/>
        <v>#REF!</v>
      </c>
      <c r="AW26" s="96" t="e">
        <f t="shared" si="13"/>
        <v>#REF!</v>
      </c>
      <c r="AX26" s="118">
        <f t="shared" si="16"/>
        <v>246777900</v>
      </c>
      <c r="AY26" s="152" t="b">
        <f t="shared" si="11"/>
        <v>1</v>
      </c>
    </row>
    <row r="27" spans="1:51" s="8" customFormat="1">
      <c r="A27" s="27"/>
      <c r="B27" s="4"/>
      <c r="C27" s="5"/>
      <c r="D27" s="600"/>
      <c r="E27" s="49" t="s">
        <v>16</v>
      </c>
      <c r="F27" s="83" t="s">
        <v>19</v>
      </c>
      <c r="G27" s="82">
        <v>1050000</v>
      </c>
      <c r="H27" s="82">
        <v>1050000</v>
      </c>
      <c r="I27" s="82"/>
      <c r="J27" s="82"/>
      <c r="K27" s="82"/>
      <c r="L27" s="82"/>
      <c r="M27" s="82"/>
      <c r="N27" s="82"/>
      <c r="O27" s="82"/>
      <c r="P27" s="82">
        <f>N27-O27</f>
        <v>0</v>
      </c>
      <c r="Q27" s="82"/>
      <c r="R27" s="9"/>
      <c r="S27" s="9"/>
      <c r="T27" s="9"/>
      <c r="U27" s="9"/>
      <c r="V27" s="9"/>
      <c r="W27" s="9"/>
      <c r="X27" s="9"/>
      <c r="Y27" s="9"/>
      <c r="Z27" s="82"/>
      <c r="AA27" s="9"/>
      <c r="AB27" s="9"/>
      <c r="AC27" s="9"/>
      <c r="AD27" s="9"/>
      <c r="AE27" s="9"/>
      <c r="AF27" s="9"/>
      <c r="AG27" s="9"/>
      <c r="AH27" s="9"/>
      <c r="AI27" s="7"/>
      <c r="AJ27" s="372"/>
      <c r="AK27" s="284"/>
      <c r="AL27" s="164"/>
      <c r="AM27" s="284"/>
      <c r="AN27" s="164"/>
      <c r="AO27" s="164"/>
      <c r="AP27" s="284">
        <f t="shared" si="17"/>
        <v>1050000</v>
      </c>
      <c r="AQ27" s="164" t="b">
        <f t="shared" si="21"/>
        <v>1</v>
      </c>
      <c r="AR27" s="164"/>
      <c r="AS27" s="164"/>
      <c r="AT27" s="59"/>
      <c r="AU27" s="33"/>
      <c r="AW27" s="96"/>
      <c r="AX27" s="118"/>
      <c r="AY27" s="152"/>
    </row>
    <row r="28" spans="1:51" s="42" customFormat="1">
      <c r="A28" s="46"/>
      <c r="B28" s="47"/>
      <c r="C28" s="48"/>
      <c r="D28" s="48"/>
      <c r="E28" s="49" t="s">
        <v>17</v>
      </c>
      <c r="F28" s="83" t="s">
        <v>18</v>
      </c>
      <c r="G28" s="84">
        <v>54000000</v>
      </c>
      <c r="H28" s="84">
        <v>54000000</v>
      </c>
      <c r="I28" s="84" t="e">
        <f>#REF!</f>
        <v>#REF!</v>
      </c>
      <c r="J28" s="84" t="e">
        <f>H28-I28</f>
        <v>#REF!</v>
      </c>
      <c r="K28" s="84"/>
      <c r="L28" s="84">
        <v>11200000</v>
      </c>
      <c r="M28" s="84">
        <f>K28-L28</f>
        <v>-11200000</v>
      </c>
      <c r="N28" s="84"/>
      <c r="O28" s="43"/>
      <c r="P28" s="82">
        <f t="shared" ref="P28:P32" si="32">N28-O28</f>
        <v>0</v>
      </c>
      <c r="Q28" s="84"/>
      <c r="R28" s="43"/>
      <c r="S28" s="43"/>
      <c r="T28" s="43"/>
      <c r="U28" s="43"/>
      <c r="V28" s="43"/>
      <c r="W28" s="43"/>
      <c r="X28" s="43"/>
      <c r="Y28" s="43"/>
      <c r="Z28" s="84"/>
      <c r="AA28" s="43"/>
      <c r="AB28" s="43"/>
      <c r="AC28" s="43"/>
      <c r="AD28" s="43"/>
      <c r="AE28" s="43"/>
      <c r="AF28" s="43"/>
      <c r="AG28" s="43"/>
      <c r="AH28" s="43"/>
      <c r="AI28" s="45"/>
      <c r="AJ28" s="374"/>
      <c r="AK28" s="284">
        <f t="shared" si="6"/>
        <v>54000000</v>
      </c>
      <c r="AL28" s="164" t="b">
        <f t="shared" si="9"/>
        <v>1</v>
      </c>
      <c r="AM28" s="284">
        <f t="shared" si="10"/>
        <v>0</v>
      </c>
      <c r="AN28" s="232"/>
      <c r="AO28" s="232"/>
      <c r="AP28" s="284">
        <f t="shared" si="17"/>
        <v>54000000</v>
      </c>
      <c r="AQ28" s="164" t="b">
        <f t="shared" si="21"/>
        <v>1</v>
      </c>
      <c r="AR28" s="232"/>
      <c r="AS28" s="232"/>
      <c r="AT28" s="72"/>
      <c r="AU28" s="41" t="e">
        <f t="shared" si="22"/>
        <v>#REF!</v>
      </c>
      <c r="AV28" s="42" t="e">
        <f t="shared" si="23"/>
        <v>#REF!</v>
      </c>
      <c r="AW28" s="96" t="e">
        <f t="shared" si="13"/>
        <v>#REF!</v>
      </c>
      <c r="AX28" s="118">
        <f t="shared" si="16"/>
        <v>54000000</v>
      </c>
      <c r="AY28" s="152" t="b">
        <f t="shared" si="11"/>
        <v>1</v>
      </c>
    </row>
    <row r="29" spans="1:51" s="42" customFormat="1">
      <c r="A29" s="46"/>
      <c r="B29" s="47"/>
      <c r="C29" s="48"/>
      <c r="D29" s="48"/>
      <c r="E29" s="49" t="s">
        <v>31</v>
      </c>
      <c r="F29" s="83" t="s">
        <v>32</v>
      </c>
      <c r="G29" s="84">
        <v>9450000</v>
      </c>
      <c r="H29" s="84">
        <v>9450000</v>
      </c>
      <c r="I29" s="84"/>
      <c r="J29" s="84">
        <f t="shared" ref="J29:J32" si="33">H29-I29</f>
        <v>9450000</v>
      </c>
      <c r="K29" s="84"/>
      <c r="L29" s="84">
        <v>918000</v>
      </c>
      <c r="M29" s="84">
        <f t="shared" ref="M29:M32" si="34">K29-L29</f>
        <v>-918000</v>
      </c>
      <c r="N29" s="84"/>
      <c r="O29" s="43"/>
      <c r="P29" s="82">
        <f t="shared" si="32"/>
        <v>0</v>
      </c>
      <c r="Q29" s="84"/>
      <c r="R29" s="43"/>
      <c r="S29" s="43"/>
      <c r="T29" s="43"/>
      <c r="U29" s="43"/>
      <c r="V29" s="43"/>
      <c r="W29" s="43"/>
      <c r="X29" s="43"/>
      <c r="Y29" s="43"/>
      <c r="Z29" s="84"/>
      <c r="AA29" s="43"/>
      <c r="AB29" s="43"/>
      <c r="AC29" s="43"/>
      <c r="AD29" s="43"/>
      <c r="AE29" s="43"/>
      <c r="AF29" s="43"/>
      <c r="AG29" s="43"/>
      <c r="AH29" s="43"/>
      <c r="AI29" s="45"/>
      <c r="AJ29" s="374"/>
      <c r="AK29" s="284">
        <f t="shared" si="6"/>
        <v>9450000</v>
      </c>
      <c r="AL29" s="164" t="b">
        <f t="shared" si="9"/>
        <v>1</v>
      </c>
      <c r="AM29" s="284">
        <f t="shared" si="10"/>
        <v>0</v>
      </c>
      <c r="AN29" s="232"/>
      <c r="AO29" s="232"/>
      <c r="AP29" s="284">
        <f t="shared" si="17"/>
        <v>9450000</v>
      </c>
      <c r="AQ29" s="164" t="b">
        <f t="shared" si="21"/>
        <v>1</v>
      </c>
      <c r="AR29" s="232"/>
      <c r="AS29" s="232"/>
      <c r="AT29" s="72"/>
      <c r="AU29" s="41">
        <f t="shared" si="22"/>
        <v>9450000</v>
      </c>
      <c r="AV29" s="42" t="b">
        <f t="shared" si="23"/>
        <v>1</v>
      </c>
      <c r="AW29" s="96">
        <f t="shared" si="13"/>
        <v>918000</v>
      </c>
      <c r="AX29" s="118">
        <f t="shared" si="16"/>
        <v>9450000</v>
      </c>
      <c r="AY29" s="152" t="b">
        <f t="shared" si="11"/>
        <v>1</v>
      </c>
    </row>
    <row r="30" spans="1:51" s="42" customFormat="1">
      <c r="A30" s="46"/>
      <c r="B30" s="47"/>
      <c r="C30" s="48"/>
      <c r="D30" s="48"/>
      <c r="E30" s="49" t="s">
        <v>274</v>
      </c>
      <c r="F30" s="83" t="s">
        <v>60</v>
      </c>
      <c r="G30" s="84">
        <v>3675000</v>
      </c>
      <c r="H30" s="84">
        <v>3675000</v>
      </c>
      <c r="I30" s="84"/>
      <c r="J30" s="84"/>
      <c r="K30" s="84"/>
      <c r="L30" s="84"/>
      <c r="M30" s="84"/>
      <c r="N30" s="84"/>
      <c r="O30" s="43"/>
      <c r="P30" s="82"/>
      <c r="Q30" s="84"/>
      <c r="R30" s="43"/>
      <c r="S30" s="43"/>
      <c r="T30" s="43"/>
      <c r="U30" s="43"/>
      <c r="V30" s="43"/>
      <c r="W30" s="43"/>
      <c r="X30" s="43"/>
      <c r="Y30" s="43"/>
      <c r="Z30" s="84"/>
      <c r="AA30" s="43"/>
      <c r="AB30" s="43"/>
      <c r="AC30" s="43"/>
      <c r="AD30" s="43"/>
      <c r="AE30" s="43"/>
      <c r="AF30" s="43"/>
      <c r="AG30" s="43"/>
      <c r="AH30" s="43"/>
      <c r="AI30" s="45"/>
      <c r="AJ30" s="374"/>
      <c r="AK30" s="284"/>
      <c r="AL30" s="164"/>
      <c r="AM30" s="284"/>
      <c r="AN30" s="232"/>
      <c r="AO30" s="232"/>
      <c r="AP30" s="284">
        <f t="shared" si="17"/>
        <v>3675000</v>
      </c>
      <c r="AQ30" s="164" t="b">
        <f t="shared" si="21"/>
        <v>1</v>
      </c>
      <c r="AR30" s="232"/>
      <c r="AS30" s="232"/>
      <c r="AT30" s="72"/>
      <c r="AU30" s="41"/>
      <c r="AW30" s="96"/>
      <c r="AX30" s="118"/>
      <c r="AY30" s="152"/>
    </row>
    <row r="31" spans="1:51" s="42" customFormat="1">
      <c r="A31" s="46"/>
      <c r="B31" s="47"/>
      <c r="C31" s="48"/>
      <c r="D31" s="48"/>
      <c r="E31" s="49" t="s">
        <v>33</v>
      </c>
      <c r="F31" s="83" t="s">
        <v>34</v>
      </c>
      <c r="G31" s="84">
        <v>152280000</v>
      </c>
      <c r="H31" s="84">
        <v>152280000</v>
      </c>
      <c r="I31" s="84" t="e">
        <f>#REF!</f>
        <v>#REF!</v>
      </c>
      <c r="J31" s="84" t="e">
        <f t="shared" si="33"/>
        <v>#REF!</v>
      </c>
      <c r="K31" s="84"/>
      <c r="L31" s="84">
        <v>57555000</v>
      </c>
      <c r="M31" s="84">
        <f t="shared" si="34"/>
        <v>-57555000</v>
      </c>
      <c r="N31" s="84"/>
      <c r="O31" s="43"/>
      <c r="P31" s="82">
        <f t="shared" si="32"/>
        <v>0</v>
      </c>
      <c r="Q31" s="84"/>
      <c r="R31" s="43"/>
      <c r="S31" s="43"/>
      <c r="T31" s="43"/>
      <c r="U31" s="43"/>
      <c r="V31" s="43"/>
      <c r="W31" s="43"/>
      <c r="X31" s="43"/>
      <c r="Y31" s="43"/>
      <c r="Z31" s="84"/>
      <c r="AA31" s="43"/>
      <c r="AB31" s="43"/>
      <c r="AC31" s="43"/>
      <c r="AD31" s="43"/>
      <c r="AE31" s="43"/>
      <c r="AF31" s="43"/>
      <c r="AG31" s="43"/>
      <c r="AH31" s="43"/>
      <c r="AI31" s="45"/>
      <c r="AJ31" s="374"/>
      <c r="AK31" s="284">
        <f t="shared" si="6"/>
        <v>152280000</v>
      </c>
      <c r="AL31" s="164" t="b">
        <f t="shared" si="9"/>
        <v>1</v>
      </c>
      <c r="AM31" s="284">
        <f t="shared" si="10"/>
        <v>0</v>
      </c>
      <c r="AN31" s="232"/>
      <c r="AO31" s="232"/>
      <c r="AP31" s="284">
        <f t="shared" si="17"/>
        <v>152280000</v>
      </c>
      <c r="AQ31" s="164" t="b">
        <f t="shared" si="21"/>
        <v>1</v>
      </c>
      <c r="AR31" s="232"/>
      <c r="AS31" s="232"/>
      <c r="AT31" s="72"/>
      <c r="AU31" s="41" t="e">
        <f t="shared" si="22"/>
        <v>#REF!</v>
      </c>
      <c r="AV31" s="42" t="e">
        <f t="shared" si="23"/>
        <v>#REF!</v>
      </c>
      <c r="AW31" s="96" t="e">
        <f t="shared" si="13"/>
        <v>#REF!</v>
      </c>
      <c r="AX31" s="118">
        <f t="shared" si="16"/>
        <v>152280000</v>
      </c>
      <c r="AY31" s="152" t="b">
        <f t="shared" si="11"/>
        <v>1</v>
      </c>
    </row>
    <row r="32" spans="1:51" s="42" customFormat="1">
      <c r="A32" s="46"/>
      <c r="B32" s="47"/>
      <c r="C32" s="48"/>
      <c r="D32" s="48"/>
      <c r="E32" s="49" t="s">
        <v>20</v>
      </c>
      <c r="F32" s="83" t="s">
        <v>21</v>
      </c>
      <c r="G32" s="84">
        <v>26322900</v>
      </c>
      <c r="H32" s="84">
        <v>26322900</v>
      </c>
      <c r="I32" s="84" t="e">
        <f>#REF!</f>
        <v>#REF!</v>
      </c>
      <c r="J32" s="84" t="e">
        <f t="shared" si="33"/>
        <v>#REF!</v>
      </c>
      <c r="K32" s="84"/>
      <c r="L32" s="84" t="e">
        <f>#REF!+1328600</f>
        <v>#REF!</v>
      </c>
      <c r="M32" s="84" t="e">
        <f t="shared" si="34"/>
        <v>#REF!</v>
      </c>
      <c r="N32" s="84"/>
      <c r="O32" s="43"/>
      <c r="P32" s="82">
        <f t="shared" si="32"/>
        <v>0</v>
      </c>
      <c r="Q32" s="84"/>
      <c r="R32" s="43"/>
      <c r="S32" s="43"/>
      <c r="T32" s="43"/>
      <c r="U32" s="43"/>
      <c r="V32" s="43"/>
      <c r="W32" s="43"/>
      <c r="X32" s="43"/>
      <c r="Y32" s="43"/>
      <c r="Z32" s="84"/>
      <c r="AA32" s="43"/>
      <c r="AB32" s="43"/>
      <c r="AC32" s="43"/>
      <c r="AD32" s="43"/>
      <c r="AE32" s="43"/>
      <c r="AF32" s="43"/>
      <c r="AG32" s="43"/>
      <c r="AH32" s="43"/>
      <c r="AI32" s="45"/>
      <c r="AJ32" s="374"/>
      <c r="AK32" s="284">
        <f t="shared" si="6"/>
        <v>26322900</v>
      </c>
      <c r="AL32" s="164" t="b">
        <f t="shared" si="9"/>
        <v>1</v>
      </c>
      <c r="AM32" s="284">
        <f t="shared" si="10"/>
        <v>0</v>
      </c>
      <c r="AN32" s="232"/>
      <c r="AO32" s="232"/>
      <c r="AP32" s="284">
        <f t="shared" si="17"/>
        <v>26322900</v>
      </c>
      <c r="AQ32" s="164" t="b">
        <f t="shared" si="21"/>
        <v>1</v>
      </c>
      <c r="AR32" s="232"/>
      <c r="AS32" s="232"/>
      <c r="AT32" s="72"/>
      <c r="AU32" s="41" t="e">
        <f t="shared" si="22"/>
        <v>#REF!</v>
      </c>
      <c r="AV32" s="42" t="e">
        <f t="shared" si="23"/>
        <v>#REF!</v>
      </c>
      <c r="AW32" s="96" t="e">
        <f t="shared" si="13"/>
        <v>#REF!</v>
      </c>
      <c r="AX32" s="118">
        <f t="shared" si="16"/>
        <v>26322900</v>
      </c>
      <c r="AY32" s="152" t="b">
        <f t="shared" si="11"/>
        <v>1</v>
      </c>
    </row>
    <row r="33" spans="1:51" s="8" customFormat="1">
      <c r="A33" s="27"/>
      <c r="B33" s="4"/>
      <c r="C33" s="5"/>
      <c r="D33" s="5"/>
      <c r="E33" s="6"/>
      <c r="F33" s="85"/>
      <c r="G33" s="82"/>
      <c r="H33" s="82"/>
      <c r="I33" s="82"/>
      <c r="J33" s="82"/>
      <c r="K33" s="82"/>
      <c r="L33" s="82"/>
      <c r="M33" s="82"/>
      <c r="N33" s="82"/>
      <c r="O33" s="9"/>
      <c r="P33" s="9"/>
      <c r="Q33" s="82"/>
      <c r="R33" s="9"/>
      <c r="S33" s="9"/>
      <c r="T33" s="9"/>
      <c r="U33" s="9"/>
      <c r="V33" s="9"/>
      <c r="W33" s="9"/>
      <c r="X33" s="9"/>
      <c r="Y33" s="9"/>
      <c r="Z33" s="82"/>
      <c r="AA33" s="9"/>
      <c r="AB33" s="9"/>
      <c r="AC33" s="9"/>
      <c r="AD33" s="9"/>
      <c r="AE33" s="9"/>
      <c r="AF33" s="9"/>
      <c r="AG33" s="9"/>
      <c r="AH33" s="9"/>
      <c r="AI33" s="7"/>
      <c r="AJ33" s="372"/>
      <c r="AK33" s="284">
        <f t="shared" si="6"/>
        <v>0</v>
      </c>
      <c r="AL33" s="164" t="b">
        <f t="shared" si="9"/>
        <v>1</v>
      </c>
      <c r="AM33" s="284">
        <f t="shared" si="10"/>
        <v>0</v>
      </c>
      <c r="AN33" s="164"/>
      <c r="AO33" s="164"/>
      <c r="AP33" s="284">
        <f t="shared" si="17"/>
        <v>0</v>
      </c>
      <c r="AQ33" s="164" t="b">
        <f t="shared" si="21"/>
        <v>1</v>
      </c>
      <c r="AR33" s="164"/>
      <c r="AS33" s="164"/>
      <c r="AT33" s="59"/>
      <c r="AU33" s="33">
        <f t="shared" si="22"/>
        <v>0</v>
      </c>
      <c r="AV33" s="8" t="b">
        <f t="shared" si="23"/>
        <v>1</v>
      </c>
      <c r="AW33" s="96">
        <f t="shared" si="13"/>
        <v>0</v>
      </c>
      <c r="AX33" s="118">
        <f t="shared" si="16"/>
        <v>0</v>
      </c>
      <c r="AY33" s="152" t="b">
        <f t="shared" si="11"/>
        <v>1</v>
      </c>
    </row>
    <row r="34" spans="1:51" s="110" customFormat="1">
      <c r="A34" s="107"/>
      <c r="B34" s="108" t="s">
        <v>22</v>
      </c>
      <c r="C34" s="630" t="s">
        <v>35</v>
      </c>
      <c r="D34" s="630"/>
      <c r="E34" s="631"/>
      <c r="F34" s="109" t="s">
        <v>136</v>
      </c>
      <c r="G34" s="92">
        <f>G35</f>
        <v>99184000</v>
      </c>
      <c r="H34" s="92">
        <f t="shared" ref="H34:AI34" si="35">H35</f>
        <v>99184000</v>
      </c>
      <c r="I34" s="92" t="e">
        <f t="shared" si="35"/>
        <v>#REF!</v>
      </c>
      <c r="J34" s="92" t="e">
        <f t="shared" si="35"/>
        <v>#REF!</v>
      </c>
      <c r="K34" s="92">
        <f t="shared" si="35"/>
        <v>0</v>
      </c>
      <c r="L34" s="92">
        <f t="shared" si="35"/>
        <v>16333300</v>
      </c>
      <c r="M34" s="92">
        <f t="shared" si="35"/>
        <v>-16333300</v>
      </c>
      <c r="N34" s="92">
        <f t="shared" si="35"/>
        <v>0</v>
      </c>
      <c r="O34" s="92">
        <f t="shared" si="35"/>
        <v>0</v>
      </c>
      <c r="P34" s="92">
        <f t="shared" si="35"/>
        <v>0</v>
      </c>
      <c r="Q34" s="92">
        <f t="shared" si="35"/>
        <v>0</v>
      </c>
      <c r="R34" s="92">
        <f t="shared" si="35"/>
        <v>0</v>
      </c>
      <c r="S34" s="92">
        <f t="shared" si="35"/>
        <v>0</v>
      </c>
      <c r="T34" s="92">
        <f t="shared" si="35"/>
        <v>0</v>
      </c>
      <c r="U34" s="92">
        <f t="shared" si="35"/>
        <v>0</v>
      </c>
      <c r="V34" s="92">
        <f t="shared" si="35"/>
        <v>0</v>
      </c>
      <c r="W34" s="92">
        <f t="shared" si="35"/>
        <v>0</v>
      </c>
      <c r="X34" s="92">
        <f t="shared" si="35"/>
        <v>0</v>
      </c>
      <c r="Y34" s="92">
        <f t="shared" si="35"/>
        <v>0</v>
      </c>
      <c r="Z34" s="92">
        <f t="shared" si="35"/>
        <v>0</v>
      </c>
      <c r="AA34" s="92">
        <f t="shared" si="35"/>
        <v>0</v>
      </c>
      <c r="AB34" s="92">
        <f t="shared" si="35"/>
        <v>0</v>
      </c>
      <c r="AC34" s="92">
        <f t="shared" si="35"/>
        <v>0</v>
      </c>
      <c r="AD34" s="92">
        <f t="shared" si="35"/>
        <v>0</v>
      </c>
      <c r="AE34" s="92">
        <f t="shared" si="35"/>
        <v>0</v>
      </c>
      <c r="AF34" s="92">
        <f t="shared" si="35"/>
        <v>0</v>
      </c>
      <c r="AG34" s="92">
        <f t="shared" si="35"/>
        <v>0</v>
      </c>
      <c r="AH34" s="92">
        <f t="shared" si="35"/>
        <v>0</v>
      </c>
      <c r="AI34" s="92">
        <f t="shared" si="35"/>
        <v>0</v>
      </c>
      <c r="AJ34" s="373"/>
      <c r="AK34" s="284">
        <f t="shared" si="6"/>
        <v>99184000</v>
      </c>
      <c r="AL34" s="164" t="b">
        <f t="shared" si="9"/>
        <v>1</v>
      </c>
      <c r="AM34" s="284">
        <f t="shared" si="10"/>
        <v>0</v>
      </c>
      <c r="AN34" s="221"/>
      <c r="AO34" s="221"/>
      <c r="AP34" s="284">
        <f t="shared" si="17"/>
        <v>99184000</v>
      </c>
      <c r="AQ34" s="164" t="b">
        <f t="shared" si="21"/>
        <v>1</v>
      </c>
      <c r="AR34" s="221"/>
      <c r="AS34" s="221"/>
      <c r="AT34" s="236"/>
      <c r="AU34" s="113" t="e">
        <f t="shared" si="22"/>
        <v>#REF!</v>
      </c>
      <c r="AV34" s="114" t="e">
        <f t="shared" si="23"/>
        <v>#REF!</v>
      </c>
      <c r="AW34" s="96" t="e">
        <f t="shared" si="13"/>
        <v>#REF!</v>
      </c>
      <c r="AX34" s="118">
        <f t="shared" si="16"/>
        <v>99184000</v>
      </c>
      <c r="AY34" s="152" t="b">
        <f t="shared" si="11"/>
        <v>1</v>
      </c>
    </row>
    <row r="35" spans="1:51" s="8" customFormat="1">
      <c r="A35" s="27"/>
      <c r="B35" s="4"/>
      <c r="C35" s="5"/>
      <c r="D35" s="649" t="s">
        <v>15</v>
      </c>
      <c r="E35" s="675"/>
      <c r="F35" s="81" t="s">
        <v>130</v>
      </c>
      <c r="G35" s="82">
        <f>SUM(G36:G38)</f>
        <v>99184000</v>
      </c>
      <c r="H35" s="82">
        <f t="shared" ref="H35:AI35" si="36">SUM(H36:H38)</f>
        <v>99184000</v>
      </c>
      <c r="I35" s="82" t="e">
        <f t="shared" si="36"/>
        <v>#REF!</v>
      </c>
      <c r="J35" s="82" t="e">
        <f t="shared" si="36"/>
        <v>#REF!</v>
      </c>
      <c r="K35" s="82">
        <f t="shared" si="36"/>
        <v>0</v>
      </c>
      <c r="L35" s="82">
        <f t="shared" si="36"/>
        <v>16333300</v>
      </c>
      <c r="M35" s="82">
        <f t="shared" si="36"/>
        <v>-16333300</v>
      </c>
      <c r="N35" s="82">
        <f t="shared" si="36"/>
        <v>0</v>
      </c>
      <c r="O35" s="82">
        <f t="shared" si="36"/>
        <v>0</v>
      </c>
      <c r="P35" s="82">
        <f t="shared" si="36"/>
        <v>0</v>
      </c>
      <c r="Q35" s="82">
        <f t="shared" si="36"/>
        <v>0</v>
      </c>
      <c r="R35" s="82">
        <f t="shared" si="36"/>
        <v>0</v>
      </c>
      <c r="S35" s="82">
        <f t="shared" si="36"/>
        <v>0</v>
      </c>
      <c r="T35" s="82">
        <f t="shared" si="36"/>
        <v>0</v>
      </c>
      <c r="U35" s="82">
        <f t="shared" si="36"/>
        <v>0</v>
      </c>
      <c r="V35" s="82">
        <f t="shared" si="36"/>
        <v>0</v>
      </c>
      <c r="W35" s="82">
        <f t="shared" si="36"/>
        <v>0</v>
      </c>
      <c r="X35" s="82">
        <f t="shared" si="36"/>
        <v>0</v>
      </c>
      <c r="Y35" s="82">
        <f t="shared" si="36"/>
        <v>0</v>
      </c>
      <c r="Z35" s="82">
        <f t="shared" si="36"/>
        <v>0</v>
      </c>
      <c r="AA35" s="82">
        <f t="shared" si="36"/>
        <v>0</v>
      </c>
      <c r="AB35" s="82">
        <f t="shared" si="36"/>
        <v>0</v>
      </c>
      <c r="AC35" s="82">
        <f t="shared" si="36"/>
        <v>0</v>
      </c>
      <c r="AD35" s="82">
        <f t="shared" si="36"/>
        <v>0</v>
      </c>
      <c r="AE35" s="82">
        <f t="shared" si="36"/>
        <v>0</v>
      </c>
      <c r="AF35" s="82">
        <f t="shared" si="36"/>
        <v>0</v>
      </c>
      <c r="AG35" s="82">
        <f t="shared" si="36"/>
        <v>0</v>
      </c>
      <c r="AH35" s="82">
        <f t="shared" si="36"/>
        <v>0</v>
      </c>
      <c r="AI35" s="82">
        <f t="shared" si="36"/>
        <v>0</v>
      </c>
      <c r="AJ35" s="372"/>
      <c r="AK35" s="284">
        <f t="shared" si="6"/>
        <v>99184000</v>
      </c>
      <c r="AL35" s="164" t="b">
        <f t="shared" si="9"/>
        <v>1</v>
      </c>
      <c r="AM35" s="284">
        <f t="shared" si="10"/>
        <v>0</v>
      </c>
      <c r="AN35" s="164"/>
      <c r="AO35" s="164"/>
      <c r="AP35" s="284">
        <f t="shared" si="17"/>
        <v>99184000</v>
      </c>
      <c r="AQ35" s="164" t="b">
        <f t="shared" si="21"/>
        <v>1</v>
      </c>
      <c r="AR35" s="164"/>
      <c r="AS35" s="164"/>
      <c r="AT35" s="59"/>
      <c r="AU35" s="33" t="e">
        <f t="shared" si="22"/>
        <v>#REF!</v>
      </c>
      <c r="AV35" s="8" t="e">
        <f t="shared" si="23"/>
        <v>#REF!</v>
      </c>
      <c r="AW35" s="96" t="e">
        <f t="shared" si="13"/>
        <v>#REF!</v>
      </c>
      <c r="AX35" s="118">
        <f t="shared" si="16"/>
        <v>99184000</v>
      </c>
      <c r="AY35" s="152" t="b">
        <f t="shared" si="11"/>
        <v>1</v>
      </c>
    </row>
    <row r="36" spans="1:51" s="42" customFormat="1">
      <c r="A36" s="46"/>
      <c r="B36" s="47"/>
      <c r="C36" s="48"/>
      <c r="D36" s="48"/>
      <c r="E36" s="49" t="s">
        <v>17</v>
      </c>
      <c r="F36" s="83" t="s">
        <v>18</v>
      </c>
      <c r="G36" s="84">
        <v>61800000</v>
      </c>
      <c r="H36" s="84">
        <v>61800000</v>
      </c>
      <c r="I36" s="84" t="e">
        <f>#REF!</f>
        <v>#REF!</v>
      </c>
      <c r="J36" s="84" t="e">
        <f>H36-I36</f>
        <v>#REF!</v>
      </c>
      <c r="K36" s="84"/>
      <c r="L36" s="84">
        <v>16333300</v>
      </c>
      <c r="M36" s="84">
        <f>K36-L36</f>
        <v>-16333300</v>
      </c>
      <c r="N36" s="84"/>
      <c r="O36" s="43"/>
      <c r="P36" s="43">
        <f>N36-O36</f>
        <v>0</v>
      </c>
      <c r="Q36" s="84"/>
      <c r="R36" s="43"/>
      <c r="S36" s="43"/>
      <c r="T36" s="43"/>
      <c r="U36" s="43"/>
      <c r="V36" s="43"/>
      <c r="W36" s="43"/>
      <c r="X36" s="43"/>
      <c r="Y36" s="43"/>
      <c r="Z36" s="84"/>
      <c r="AA36" s="43"/>
      <c r="AB36" s="43"/>
      <c r="AC36" s="43"/>
      <c r="AD36" s="43"/>
      <c r="AE36" s="43"/>
      <c r="AF36" s="43"/>
      <c r="AG36" s="43"/>
      <c r="AH36" s="43"/>
      <c r="AI36" s="45"/>
      <c r="AJ36" s="374"/>
      <c r="AK36" s="284">
        <f t="shared" si="6"/>
        <v>61800000</v>
      </c>
      <c r="AL36" s="164" t="b">
        <f t="shared" si="9"/>
        <v>1</v>
      </c>
      <c r="AM36" s="284">
        <f t="shared" si="10"/>
        <v>0</v>
      </c>
      <c r="AN36" s="232"/>
      <c r="AO36" s="232"/>
      <c r="AP36" s="284">
        <f t="shared" si="17"/>
        <v>61800000</v>
      </c>
      <c r="AQ36" s="164" t="b">
        <f t="shared" si="21"/>
        <v>1</v>
      </c>
      <c r="AR36" s="232"/>
      <c r="AS36" s="232"/>
      <c r="AT36" s="72"/>
      <c r="AU36" s="41" t="e">
        <f t="shared" si="22"/>
        <v>#REF!</v>
      </c>
      <c r="AV36" s="42" t="e">
        <f t="shared" si="23"/>
        <v>#REF!</v>
      </c>
      <c r="AW36" s="96" t="e">
        <f t="shared" si="13"/>
        <v>#REF!</v>
      </c>
      <c r="AX36" s="118">
        <f t="shared" si="16"/>
        <v>61800000</v>
      </c>
      <c r="AY36" s="152" t="b">
        <f t="shared" si="11"/>
        <v>1</v>
      </c>
    </row>
    <row r="37" spans="1:51" s="42" customFormat="1">
      <c r="A37" s="46"/>
      <c r="B37" s="47"/>
      <c r="C37" s="48"/>
      <c r="D37" s="48"/>
      <c r="E37" s="49" t="s">
        <v>36</v>
      </c>
      <c r="F37" s="86" t="s">
        <v>37</v>
      </c>
      <c r="G37" s="86">
        <v>2384000</v>
      </c>
      <c r="H37" s="84">
        <v>2384000</v>
      </c>
      <c r="I37" s="84"/>
      <c r="J37" s="84">
        <f t="shared" ref="J37:J38" si="37">H37-I37</f>
        <v>2384000</v>
      </c>
      <c r="K37" s="84"/>
      <c r="L37" s="84"/>
      <c r="M37" s="84">
        <f t="shared" ref="M37:M38" si="38">K37-L37</f>
        <v>0</v>
      </c>
      <c r="N37" s="84"/>
      <c r="O37" s="43"/>
      <c r="P37" s="43">
        <f t="shared" ref="P37:P38" si="39">N37-O37</f>
        <v>0</v>
      </c>
      <c r="Q37" s="84"/>
      <c r="R37" s="43"/>
      <c r="S37" s="43"/>
      <c r="T37" s="43"/>
      <c r="U37" s="43"/>
      <c r="V37" s="43"/>
      <c r="W37" s="43"/>
      <c r="X37" s="43"/>
      <c r="Y37" s="43"/>
      <c r="Z37" s="84"/>
      <c r="AA37" s="43"/>
      <c r="AB37" s="43"/>
      <c r="AC37" s="43"/>
      <c r="AD37" s="43"/>
      <c r="AE37" s="43"/>
      <c r="AF37" s="43"/>
      <c r="AG37" s="43"/>
      <c r="AH37" s="43"/>
      <c r="AI37" s="45"/>
      <c r="AJ37" s="374"/>
      <c r="AK37" s="284">
        <f t="shared" si="6"/>
        <v>2384000</v>
      </c>
      <c r="AL37" s="164" t="b">
        <f t="shared" si="9"/>
        <v>1</v>
      </c>
      <c r="AM37" s="284">
        <f t="shared" si="10"/>
        <v>0</v>
      </c>
      <c r="AN37" s="232"/>
      <c r="AO37" s="232"/>
      <c r="AP37" s="284">
        <f t="shared" si="17"/>
        <v>2384000</v>
      </c>
      <c r="AQ37" s="164" t="b">
        <f t="shared" si="21"/>
        <v>1</v>
      </c>
      <c r="AR37" s="232"/>
      <c r="AS37" s="232"/>
      <c r="AT37" s="72"/>
      <c r="AU37" s="41">
        <f t="shared" si="22"/>
        <v>2384000</v>
      </c>
      <c r="AV37" s="42" t="b">
        <f t="shared" si="23"/>
        <v>1</v>
      </c>
      <c r="AW37" s="96">
        <f t="shared" si="13"/>
        <v>0</v>
      </c>
      <c r="AX37" s="118">
        <f t="shared" si="16"/>
        <v>2384000</v>
      </c>
      <c r="AY37" s="152" t="b">
        <f t="shared" si="11"/>
        <v>1</v>
      </c>
    </row>
    <row r="38" spans="1:51" s="42" customFormat="1">
      <c r="A38" s="46"/>
      <c r="B38" s="47"/>
      <c r="C38" s="48"/>
      <c r="D38" s="48"/>
      <c r="E38" s="49" t="s">
        <v>38</v>
      </c>
      <c r="F38" s="83" t="s">
        <v>39</v>
      </c>
      <c r="G38" s="84">
        <v>35000000</v>
      </c>
      <c r="H38" s="84">
        <v>35000000</v>
      </c>
      <c r="I38" s="84">
        <v>1457000</v>
      </c>
      <c r="J38" s="84">
        <f t="shared" si="37"/>
        <v>33543000</v>
      </c>
      <c r="K38" s="84"/>
      <c r="L38" s="84"/>
      <c r="M38" s="84">
        <f t="shared" si="38"/>
        <v>0</v>
      </c>
      <c r="N38" s="84"/>
      <c r="O38" s="43"/>
      <c r="P38" s="43">
        <f t="shared" si="39"/>
        <v>0</v>
      </c>
      <c r="Q38" s="84"/>
      <c r="R38" s="43"/>
      <c r="S38" s="43"/>
      <c r="T38" s="43"/>
      <c r="U38" s="43"/>
      <c r="V38" s="43"/>
      <c r="W38" s="43"/>
      <c r="X38" s="43"/>
      <c r="Y38" s="43"/>
      <c r="Z38" s="84"/>
      <c r="AA38" s="43"/>
      <c r="AB38" s="43"/>
      <c r="AC38" s="43"/>
      <c r="AD38" s="43"/>
      <c r="AE38" s="43"/>
      <c r="AF38" s="43"/>
      <c r="AG38" s="43"/>
      <c r="AH38" s="43"/>
      <c r="AI38" s="45"/>
      <c r="AJ38" s="374"/>
      <c r="AK38" s="284">
        <f t="shared" si="6"/>
        <v>35000000</v>
      </c>
      <c r="AL38" s="164" t="b">
        <f t="shared" si="9"/>
        <v>1</v>
      </c>
      <c r="AM38" s="284">
        <f t="shared" si="10"/>
        <v>0</v>
      </c>
      <c r="AN38" s="232"/>
      <c r="AO38" s="232"/>
      <c r="AP38" s="284">
        <f t="shared" si="17"/>
        <v>35000000</v>
      </c>
      <c r="AQ38" s="164" t="b">
        <f t="shared" si="21"/>
        <v>1</v>
      </c>
      <c r="AR38" s="232"/>
      <c r="AS38" s="232"/>
      <c r="AT38" s="72"/>
      <c r="AU38" s="41">
        <f t="shared" si="22"/>
        <v>35000000</v>
      </c>
      <c r="AV38" s="42" t="b">
        <f t="shared" si="23"/>
        <v>1</v>
      </c>
      <c r="AW38" s="96">
        <f t="shared" si="13"/>
        <v>1457000</v>
      </c>
      <c r="AX38" s="118">
        <f t="shared" si="16"/>
        <v>35000000</v>
      </c>
      <c r="AY38" s="152" t="b">
        <f t="shared" si="11"/>
        <v>1</v>
      </c>
    </row>
    <row r="39" spans="1:51" s="8" customFormat="1">
      <c r="A39" s="27"/>
      <c r="B39" s="4"/>
      <c r="C39" s="5"/>
      <c r="D39" s="5"/>
      <c r="E39" s="6"/>
      <c r="F39" s="85"/>
      <c r="G39" s="82"/>
      <c r="H39" s="82"/>
      <c r="I39" s="82"/>
      <c r="J39" s="82"/>
      <c r="K39" s="82"/>
      <c r="L39" s="82"/>
      <c r="M39" s="82"/>
      <c r="N39" s="82"/>
      <c r="O39" s="9"/>
      <c r="P39" s="9"/>
      <c r="Q39" s="82"/>
      <c r="R39" s="9"/>
      <c r="S39" s="9"/>
      <c r="T39" s="9"/>
      <c r="U39" s="9"/>
      <c r="V39" s="9"/>
      <c r="W39" s="9"/>
      <c r="X39" s="9"/>
      <c r="Y39" s="9"/>
      <c r="Z39" s="82"/>
      <c r="AA39" s="9"/>
      <c r="AB39" s="9"/>
      <c r="AC39" s="9"/>
      <c r="AD39" s="9"/>
      <c r="AE39" s="9"/>
      <c r="AF39" s="9"/>
      <c r="AG39" s="9"/>
      <c r="AH39" s="9"/>
      <c r="AI39" s="7"/>
      <c r="AJ39" s="372"/>
      <c r="AK39" s="284">
        <f t="shared" si="6"/>
        <v>0</v>
      </c>
      <c r="AL39" s="164" t="b">
        <f t="shared" si="9"/>
        <v>1</v>
      </c>
      <c r="AM39" s="284">
        <f t="shared" si="10"/>
        <v>0</v>
      </c>
      <c r="AN39" s="164"/>
      <c r="AO39" s="164"/>
      <c r="AP39" s="284">
        <f t="shared" si="17"/>
        <v>0</v>
      </c>
      <c r="AQ39" s="164" t="b">
        <f t="shared" si="21"/>
        <v>1</v>
      </c>
      <c r="AR39" s="164"/>
      <c r="AS39" s="164"/>
      <c r="AT39" s="59"/>
      <c r="AU39" s="33">
        <f t="shared" si="22"/>
        <v>0</v>
      </c>
      <c r="AV39" s="8" t="b">
        <f t="shared" si="23"/>
        <v>1</v>
      </c>
      <c r="AW39" s="96">
        <f t="shared" si="13"/>
        <v>0</v>
      </c>
      <c r="AX39" s="118">
        <f t="shared" si="16"/>
        <v>0</v>
      </c>
      <c r="AY39" s="152" t="b">
        <f t="shared" si="11"/>
        <v>1</v>
      </c>
    </row>
    <row r="40" spans="1:51" s="8" customFormat="1">
      <c r="A40" s="28"/>
      <c r="B40" s="11"/>
      <c r="C40" s="12"/>
      <c r="D40" s="12"/>
      <c r="E40" s="13"/>
      <c r="F40" s="81"/>
      <c r="G40" s="102"/>
      <c r="H40" s="102"/>
      <c r="I40" s="102"/>
      <c r="J40" s="102"/>
      <c r="K40" s="102"/>
      <c r="L40" s="102"/>
      <c r="M40" s="102"/>
      <c r="N40" s="102"/>
      <c r="O40" s="31"/>
      <c r="P40" s="31"/>
      <c r="Q40" s="102"/>
      <c r="R40" s="31"/>
      <c r="S40" s="31"/>
      <c r="T40" s="31"/>
      <c r="U40" s="31"/>
      <c r="V40" s="31"/>
      <c r="W40" s="31"/>
      <c r="X40" s="31"/>
      <c r="Y40" s="31"/>
      <c r="Z40" s="102"/>
      <c r="AA40" s="31"/>
      <c r="AB40" s="31"/>
      <c r="AC40" s="31"/>
      <c r="AD40" s="31"/>
      <c r="AE40" s="31"/>
      <c r="AF40" s="31"/>
      <c r="AG40" s="31"/>
      <c r="AH40" s="31"/>
      <c r="AI40" s="10"/>
      <c r="AJ40" s="372"/>
      <c r="AK40" s="284">
        <f t="shared" si="6"/>
        <v>0</v>
      </c>
      <c r="AL40" s="164" t="b">
        <f t="shared" si="9"/>
        <v>1</v>
      </c>
      <c r="AM40" s="284">
        <f t="shared" si="10"/>
        <v>0</v>
      </c>
      <c r="AN40" s="164"/>
      <c r="AO40" s="164"/>
      <c r="AP40" s="284">
        <f t="shared" si="17"/>
        <v>0</v>
      </c>
      <c r="AQ40" s="164" t="b">
        <f t="shared" si="21"/>
        <v>1</v>
      </c>
      <c r="AR40" s="164"/>
      <c r="AS40" s="164"/>
      <c r="AT40" s="59"/>
      <c r="AU40" s="33"/>
      <c r="AW40" s="96">
        <f t="shared" si="13"/>
        <v>0</v>
      </c>
      <c r="AX40" s="118">
        <f t="shared" si="16"/>
        <v>0</v>
      </c>
      <c r="AY40" s="152" t="b">
        <f t="shared" si="11"/>
        <v>1</v>
      </c>
    </row>
    <row r="41" spans="1:51" s="8" customFormat="1">
      <c r="A41" s="158"/>
      <c r="B41" s="159"/>
      <c r="C41" s="159"/>
      <c r="D41" s="159"/>
      <c r="E41" s="159"/>
      <c r="F41" s="160"/>
      <c r="G41" s="161"/>
      <c r="H41" s="161"/>
      <c r="I41" s="161"/>
      <c r="J41" s="161"/>
      <c r="K41" s="161"/>
      <c r="L41" s="161"/>
      <c r="M41" s="161"/>
      <c r="N41" s="161"/>
      <c r="O41" s="162"/>
      <c r="P41" s="162"/>
      <c r="Q41" s="161"/>
      <c r="R41" s="162"/>
      <c r="S41" s="162"/>
      <c r="T41" s="162"/>
      <c r="U41" s="162"/>
      <c r="V41" s="162"/>
      <c r="W41" s="162"/>
      <c r="X41" s="162"/>
      <c r="Y41" s="162"/>
      <c r="Z41" s="161"/>
      <c r="AA41" s="162"/>
      <c r="AB41" s="162"/>
      <c r="AC41" s="162"/>
      <c r="AD41" s="162"/>
      <c r="AE41" s="162"/>
      <c r="AF41" s="162"/>
      <c r="AG41" s="162"/>
      <c r="AH41" s="162"/>
      <c r="AI41" s="159"/>
      <c r="AJ41" s="372"/>
      <c r="AK41" s="284">
        <f t="shared" si="6"/>
        <v>0</v>
      </c>
      <c r="AL41" s="164" t="b">
        <f t="shared" si="9"/>
        <v>1</v>
      </c>
      <c r="AM41" s="284">
        <f t="shared" si="10"/>
        <v>0</v>
      </c>
      <c r="AN41" s="164"/>
      <c r="AO41" s="164"/>
      <c r="AP41" s="284">
        <f t="shared" si="17"/>
        <v>0</v>
      </c>
      <c r="AQ41" s="164" t="b">
        <f t="shared" si="21"/>
        <v>1</v>
      </c>
      <c r="AR41" s="164"/>
      <c r="AS41" s="164"/>
      <c r="AT41" s="59"/>
      <c r="AU41" s="33"/>
      <c r="AW41" s="96">
        <f t="shared" si="13"/>
        <v>0</v>
      </c>
      <c r="AX41" s="118">
        <f t="shared" si="16"/>
        <v>0</v>
      </c>
      <c r="AY41" s="152" t="b">
        <f t="shared" si="11"/>
        <v>1</v>
      </c>
    </row>
    <row r="42" spans="1:51" s="8" customFormat="1">
      <c r="A42" s="163"/>
      <c r="B42" s="14"/>
      <c r="C42" s="14"/>
      <c r="D42" s="14"/>
      <c r="E42" s="14"/>
      <c r="F42" s="164"/>
      <c r="G42" s="165"/>
      <c r="H42" s="165"/>
      <c r="I42" s="165"/>
      <c r="J42" s="165"/>
      <c r="K42" s="165"/>
      <c r="L42" s="165"/>
      <c r="M42" s="165"/>
      <c r="N42" s="165"/>
      <c r="O42" s="166"/>
      <c r="P42" s="166"/>
      <c r="Q42" s="165"/>
      <c r="R42" s="166"/>
      <c r="S42" s="166"/>
      <c r="T42" s="166"/>
      <c r="U42" s="166"/>
      <c r="V42" s="166"/>
      <c r="W42" s="166"/>
      <c r="X42" s="166"/>
      <c r="Y42" s="166"/>
      <c r="Z42" s="165"/>
      <c r="AA42" s="166"/>
      <c r="AB42" s="166"/>
      <c r="AC42" s="166"/>
      <c r="AD42" s="166"/>
      <c r="AE42" s="166"/>
      <c r="AF42" s="166"/>
      <c r="AG42" s="166"/>
      <c r="AH42" s="166"/>
      <c r="AI42" s="14"/>
      <c r="AJ42" s="372"/>
      <c r="AK42" s="284">
        <f t="shared" si="6"/>
        <v>0</v>
      </c>
      <c r="AL42" s="164" t="b">
        <f t="shared" si="9"/>
        <v>1</v>
      </c>
      <c r="AM42" s="284">
        <f t="shared" si="10"/>
        <v>0</v>
      </c>
      <c r="AN42" s="164"/>
      <c r="AO42" s="164"/>
      <c r="AP42" s="284">
        <f t="shared" si="17"/>
        <v>0</v>
      </c>
      <c r="AQ42" s="164" t="b">
        <f t="shared" si="21"/>
        <v>1</v>
      </c>
      <c r="AR42" s="164"/>
      <c r="AS42" s="164"/>
      <c r="AT42" s="59"/>
      <c r="AU42" s="33"/>
      <c r="AW42" s="96">
        <f t="shared" si="13"/>
        <v>0</v>
      </c>
      <c r="AX42" s="118">
        <f t="shared" si="16"/>
        <v>0</v>
      </c>
      <c r="AY42" s="152" t="b">
        <f t="shared" si="11"/>
        <v>1</v>
      </c>
    </row>
    <row r="43" spans="1:51" s="8" customFormat="1">
      <c r="A43" s="163"/>
      <c r="B43" s="14"/>
      <c r="C43" s="14"/>
      <c r="D43" s="14"/>
      <c r="E43" s="14"/>
      <c r="F43" s="164"/>
      <c r="G43" s="165"/>
      <c r="H43" s="165"/>
      <c r="I43" s="165"/>
      <c r="J43" s="165"/>
      <c r="K43" s="165"/>
      <c r="L43" s="165"/>
      <c r="M43" s="165"/>
      <c r="N43" s="165"/>
      <c r="O43" s="166"/>
      <c r="P43" s="166"/>
      <c r="Q43" s="165"/>
      <c r="R43" s="166"/>
      <c r="S43" s="166"/>
      <c r="T43" s="166"/>
      <c r="U43" s="166"/>
      <c r="V43" s="166"/>
      <c r="W43" s="166"/>
      <c r="X43" s="166"/>
      <c r="Y43" s="166"/>
      <c r="Z43" s="165"/>
      <c r="AA43" s="166"/>
      <c r="AB43" s="166"/>
      <c r="AC43" s="166"/>
      <c r="AD43" s="166"/>
      <c r="AE43" s="166"/>
      <c r="AF43" s="166"/>
      <c r="AG43" s="166"/>
      <c r="AH43" s="166"/>
      <c r="AI43" s="14"/>
      <c r="AJ43" s="372"/>
      <c r="AK43" s="284">
        <f t="shared" si="6"/>
        <v>0</v>
      </c>
      <c r="AL43" s="164" t="b">
        <f t="shared" si="9"/>
        <v>1</v>
      </c>
      <c r="AM43" s="284">
        <f t="shared" si="10"/>
        <v>0</v>
      </c>
      <c r="AN43" s="164"/>
      <c r="AO43" s="164"/>
      <c r="AP43" s="284">
        <f t="shared" si="17"/>
        <v>0</v>
      </c>
      <c r="AQ43" s="164" t="b">
        <f t="shared" si="21"/>
        <v>1</v>
      </c>
      <c r="AR43" s="164"/>
      <c r="AS43" s="164"/>
      <c r="AT43" s="59"/>
      <c r="AU43" s="33"/>
      <c r="AW43" s="96">
        <f t="shared" si="13"/>
        <v>0</v>
      </c>
      <c r="AX43" s="118">
        <f t="shared" si="16"/>
        <v>0</v>
      </c>
      <c r="AY43" s="152" t="b">
        <f t="shared" si="11"/>
        <v>1</v>
      </c>
    </row>
    <row r="44" spans="1:51" s="8" customFormat="1">
      <c r="A44" s="163"/>
      <c r="B44" s="14"/>
      <c r="C44" s="14"/>
      <c r="D44" s="14"/>
      <c r="E44" s="14"/>
      <c r="F44" s="164"/>
      <c r="G44" s="165"/>
      <c r="H44" s="165"/>
      <c r="I44" s="165"/>
      <c r="J44" s="165"/>
      <c r="K44" s="165"/>
      <c r="L44" s="165"/>
      <c r="M44" s="165"/>
      <c r="N44" s="165"/>
      <c r="O44" s="166"/>
      <c r="P44" s="166"/>
      <c r="Q44" s="165"/>
      <c r="R44" s="166"/>
      <c r="S44" s="166"/>
      <c r="T44" s="166"/>
      <c r="U44" s="166"/>
      <c r="V44" s="166"/>
      <c r="W44" s="166"/>
      <c r="X44" s="166"/>
      <c r="Y44" s="166"/>
      <c r="Z44" s="165"/>
      <c r="AA44" s="166"/>
      <c r="AB44" s="166"/>
      <c r="AC44" s="166"/>
      <c r="AD44" s="166"/>
      <c r="AE44" s="166"/>
      <c r="AF44" s="166"/>
      <c r="AG44" s="166"/>
      <c r="AH44" s="166"/>
      <c r="AI44" s="14"/>
      <c r="AJ44" s="372"/>
      <c r="AK44" s="284">
        <f t="shared" si="6"/>
        <v>0</v>
      </c>
      <c r="AL44" s="164" t="b">
        <f t="shared" si="9"/>
        <v>1</v>
      </c>
      <c r="AM44" s="284">
        <f t="shared" si="10"/>
        <v>0</v>
      </c>
      <c r="AN44" s="164"/>
      <c r="AO44" s="164"/>
      <c r="AP44" s="284">
        <f t="shared" si="17"/>
        <v>0</v>
      </c>
      <c r="AQ44" s="164" t="b">
        <f t="shared" si="21"/>
        <v>1</v>
      </c>
      <c r="AR44" s="164"/>
      <c r="AS44" s="164"/>
      <c r="AT44" s="59"/>
      <c r="AU44" s="33"/>
      <c r="AW44" s="96">
        <f t="shared" si="13"/>
        <v>0</v>
      </c>
      <c r="AX44" s="118">
        <f t="shared" si="16"/>
        <v>0</v>
      </c>
      <c r="AY44" s="152" t="b">
        <f t="shared" si="11"/>
        <v>1</v>
      </c>
    </row>
    <row r="45" spans="1:51" s="8" customFormat="1">
      <c r="A45" s="163"/>
      <c r="B45" s="14"/>
      <c r="C45" s="14"/>
      <c r="D45" s="14"/>
      <c r="E45" s="14"/>
      <c r="F45" s="164"/>
      <c r="G45" s="165"/>
      <c r="H45" s="165"/>
      <c r="I45" s="165"/>
      <c r="J45" s="165"/>
      <c r="K45" s="165"/>
      <c r="L45" s="165"/>
      <c r="M45" s="165"/>
      <c r="N45" s="165"/>
      <c r="O45" s="166"/>
      <c r="P45" s="166"/>
      <c r="Q45" s="165"/>
      <c r="R45" s="166"/>
      <c r="S45" s="166"/>
      <c r="T45" s="166"/>
      <c r="U45" s="166"/>
      <c r="V45" s="166"/>
      <c r="W45" s="166"/>
      <c r="X45" s="166"/>
      <c r="Y45" s="166"/>
      <c r="Z45" s="165"/>
      <c r="AA45" s="166"/>
      <c r="AB45" s="166"/>
      <c r="AC45" s="166"/>
      <c r="AD45" s="166"/>
      <c r="AE45" s="166"/>
      <c r="AF45" s="166"/>
      <c r="AG45" s="166"/>
      <c r="AH45" s="166"/>
      <c r="AI45" s="14"/>
      <c r="AJ45" s="372"/>
      <c r="AK45" s="284">
        <f t="shared" si="6"/>
        <v>0</v>
      </c>
      <c r="AL45" s="164" t="b">
        <f t="shared" si="9"/>
        <v>1</v>
      </c>
      <c r="AM45" s="284">
        <f t="shared" si="10"/>
        <v>0</v>
      </c>
      <c r="AN45" s="164"/>
      <c r="AO45" s="164"/>
      <c r="AP45" s="284">
        <f t="shared" si="17"/>
        <v>0</v>
      </c>
      <c r="AQ45" s="164" t="b">
        <f t="shared" si="21"/>
        <v>1</v>
      </c>
      <c r="AR45" s="164"/>
      <c r="AS45" s="164"/>
      <c r="AT45" s="59"/>
      <c r="AU45" s="33"/>
      <c r="AW45" s="96">
        <f t="shared" si="13"/>
        <v>0</v>
      </c>
      <c r="AX45" s="118">
        <f t="shared" si="16"/>
        <v>0</v>
      </c>
      <c r="AY45" s="152" t="b">
        <f t="shared" si="11"/>
        <v>1</v>
      </c>
    </row>
    <row r="46" spans="1:51" s="8" customFormat="1">
      <c r="A46" s="163"/>
      <c r="B46" s="14"/>
      <c r="C46" s="14"/>
      <c r="D46" s="14"/>
      <c r="E46" s="14"/>
      <c r="F46" s="164"/>
      <c r="G46" s="165"/>
      <c r="H46" s="165"/>
      <c r="I46" s="165"/>
      <c r="J46" s="165"/>
      <c r="K46" s="165"/>
      <c r="L46" s="165"/>
      <c r="M46" s="165"/>
      <c r="N46" s="165"/>
      <c r="O46" s="166"/>
      <c r="P46" s="166"/>
      <c r="Q46" s="165"/>
      <c r="R46" s="166"/>
      <c r="S46" s="166"/>
      <c r="T46" s="166"/>
      <c r="U46" s="166"/>
      <c r="V46" s="166"/>
      <c r="W46" s="166"/>
      <c r="X46" s="166"/>
      <c r="Y46" s="166"/>
      <c r="Z46" s="165"/>
      <c r="AA46" s="166"/>
      <c r="AB46" s="166"/>
      <c r="AC46" s="166"/>
      <c r="AD46" s="166"/>
      <c r="AE46" s="166"/>
      <c r="AF46" s="166"/>
      <c r="AG46" s="166"/>
      <c r="AH46" s="166"/>
      <c r="AI46" s="14"/>
      <c r="AJ46" s="372"/>
      <c r="AK46" s="284">
        <f t="shared" si="6"/>
        <v>0</v>
      </c>
      <c r="AL46" s="164" t="b">
        <f t="shared" si="9"/>
        <v>1</v>
      </c>
      <c r="AM46" s="284">
        <f t="shared" si="10"/>
        <v>0</v>
      </c>
      <c r="AN46" s="164"/>
      <c r="AO46" s="164"/>
      <c r="AP46" s="284">
        <f t="shared" si="17"/>
        <v>0</v>
      </c>
      <c r="AQ46" s="164" t="b">
        <f t="shared" si="21"/>
        <v>1</v>
      </c>
      <c r="AR46" s="164"/>
      <c r="AS46" s="164"/>
      <c r="AT46" s="59"/>
      <c r="AU46" s="33"/>
      <c r="AW46" s="96">
        <f t="shared" si="13"/>
        <v>0</v>
      </c>
      <c r="AX46" s="118">
        <f t="shared" si="16"/>
        <v>0</v>
      </c>
      <c r="AY46" s="152" t="b">
        <f t="shared" si="11"/>
        <v>1</v>
      </c>
    </row>
    <row r="47" spans="1:51" s="8" customFormat="1">
      <c r="A47" s="163"/>
      <c r="B47" s="14"/>
      <c r="C47" s="14"/>
      <c r="D47" s="14"/>
      <c r="E47" s="14"/>
      <c r="F47" s="164"/>
      <c r="G47" s="165"/>
      <c r="H47" s="165"/>
      <c r="I47" s="165"/>
      <c r="J47" s="165"/>
      <c r="K47" s="165"/>
      <c r="L47" s="165"/>
      <c r="M47" s="165"/>
      <c r="N47" s="165"/>
      <c r="O47" s="166"/>
      <c r="P47" s="166"/>
      <c r="Q47" s="165"/>
      <c r="R47" s="166"/>
      <c r="S47" s="166"/>
      <c r="T47" s="166"/>
      <c r="U47" s="166"/>
      <c r="V47" s="166"/>
      <c r="W47" s="166"/>
      <c r="X47" s="166"/>
      <c r="Y47" s="166"/>
      <c r="Z47" s="165"/>
      <c r="AA47" s="166"/>
      <c r="AB47" s="166"/>
      <c r="AC47" s="166"/>
      <c r="AD47" s="166"/>
      <c r="AE47" s="166"/>
      <c r="AF47" s="166"/>
      <c r="AG47" s="166"/>
      <c r="AH47" s="166"/>
      <c r="AI47" s="14"/>
      <c r="AJ47" s="372"/>
      <c r="AK47" s="284">
        <f t="shared" si="6"/>
        <v>0</v>
      </c>
      <c r="AL47" s="164" t="b">
        <f t="shared" si="9"/>
        <v>1</v>
      </c>
      <c r="AM47" s="284">
        <f t="shared" si="10"/>
        <v>0</v>
      </c>
      <c r="AN47" s="164"/>
      <c r="AO47" s="164"/>
      <c r="AP47" s="284">
        <f t="shared" si="17"/>
        <v>0</v>
      </c>
      <c r="AQ47" s="164" t="b">
        <f t="shared" si="21"/>
        <v>1</v>
      </c>
      <c r="AR47" s="164"/>
      <c r="AS47" s="164"/>
      <c r="AT47" s="59"/>
      <c r="AU47" s="33"/>
      <c r="AW47" s="96">
        <f t="shared" si="13"/>
        <v>0</v>
      </c>
      <c r="AX47" s="118">
        <f t="shared" si="16"/>
        <v>0</v>
      </c>
      <c r="AY47" s="152" t="b">
        <f t="shared" si="11"/>
        <v>1</v>
      </c>
    </row>
    <row r="48" spans="1:51" s="8" customFormat="1">
      <c r="A48" s="163"/>
      <c r="B48" s="14"/>
      <c r="C48" s="14"/>
      <c r="D48" s="14"/>
      <c r="E48" s="14"/>
      <c r="F48" s="164"/>
      <c r="G48" s="165"/>
      <c r="H48" s="165"/>
      <c r="I48" s="165"/>
      <c r="J48" s="165"/>
      <c r="K48" s="165"/>
      <c r="L48" s="165"/>
      <c r="M48" s="165"/>
      <c r="N48" s="165"/>
      <c r="O48" s="166"/>
      <c r="P48" s="166"/>
      <c r="Q48" s="165"/>
      <c r="R48" s="166"/>
      <c r="S48" s="166"/>
      <c r="T48" s="166"/>
      <c r="U48" s="166"/>
      <c r="V48" s="166"/>
      <c r="W48" s="166"/>
      <c r="X48" s="166"/>
      <c r="Y48" s="166"/>
      <c r="Z48" s="165"/>
      <c r="AA48" s="166"/>
      <c r="AB48" s="166"/>
      <c r="AC48" s="166"/>
      <c r="AD48" s="166"/>
      <c r="AE48" s="166"/>
      <c r="AF48" s="166"/>
      <c r="AG48" s="166"/>
      <c r="AH48" s="166"/>
      <c r="AI48" s="14"/>
      <c r="AJ48" s="372"/>
      <c r="AK48" s="284"/>
      <c r="AL48" s="164"/>
      <c r="AM48" s="284"/>
      <c r="AN48" s="164"/>
      <c r="AO48" s="164"/>
      <c r="AP48" s="284"/>
      <c r="AQ48" s="164"/>
      <c r="AR48" s="164"/>
      <c r="AS48" s="164"/>
      <c r="AT48" s="59"/>
      <c r="AU48" s="33"/>
      <c r="AW48" s="96"/>
      <c r="AX48" s="118"/>
      <c r="AY48" s="152"/>
    </row>
    <row r="49" spans="1:51" s="8" customFormat="1">
      <c r="A49" s="163"/>
      <c r="B49" s="14"/>
      <c r="C49" s="14"/>
      <c r="D49" s="14"/>
      <c r="E49" s="14"/>
      <c r="F49" s="164"/>
      <c r="G49" s="165"/>
      <c r="H49" s="165"/>
      <c r="I49" s="165"/>
      <c r="J49" s="165"/>
      <c r="K49" s="165"/>
      <c r="L49" s="165"/>
      <c r="M49" s="165"/>
      <c r="N49" s="165"/>
      <c r="O49" s="166"/>
      <c r="P49" s="166"/>
      <c r="Q49" s="165"/>
      <c r="R49" s="166"/>
      <c r="S49" s="166"/>
      <c r="T49" s="166"/>
      <c r="U49" s="166"/>
      <c r="V49" s="166"/>
      <c r="W49" s="166"/>
      <c r="X49" s="166"/>
      <c r="Y49" s="166"/>
      <c r="Z49" s="165"/>
      <c r="AA49" s="166"/>
      <c r="AB49" s="166"/>
      <c r="AC49" s="166"/>
      <c r="AD49" s="166"/>
      <c r="AE49" s="166"/>
      <c r="AF49" s="166"/>
      <c r="AG49" s="166"/>
      <c r="AH49" s="166"/>
      <c r="AI49" s="14"/>
      <c r="AJ49" s="372"/>
      <c r="AK49" s="284"/>
      <c r="AL49" s="164"/>
      <c r="AM49" s="284"/>
      <c r="AN49" s="164"/>
      <c r="AO49" s="164"/>
      <c r="AP49" s="284"/>
      <c r="AQ49" s="164"/>
      <c r="AR49" s="164"/>
      <c r="AS49" s="164"/>
      <c r="AT49" s="59"/>
      <c r="AU49" s="33"/>
      <c r="AW49" s="96"/>
      <c r="AX49" s="118"/>
      <c r="AY49" s="152"/>
    </row>
    <row r="50" spans="1:51" s="8" customFormat="1">
      <c r="A50" s="163"/>
      <c r="B50" s="14"/>
      <c r="C50" s="14"/>
      <c r="D50" s="14"/>
      <c r="E50" s="14"/>
      <c r="F50" s="164"/>
      <c r="G50" s="165"/>
      <c r="H50" s="165"/>
      <c r="I50" s="165"/>
      <c r="J50" s="165"/>
      <c r="K50" s="165"/>
      <c r="L50" s="165"/>
      <c r="M50" s="165"/>
      <c r="N50" s="165"/>
      <c r="O50" s="166"/>
      <c r="P50" s="166"/>
      <c r="Q50" s="165"/>
      <c r="R50" s="166"/>
      <c r="S50" s="166"/>
      <c r="T50" s="166"/>
      <c r="U50" s="166"/>
      <c r="V50" s="166"/>
      <c r="W50" s="166"/>
      <c r="X50" s="166"/>
      <c r="Y50" s="166"/>
      <c r="Z50" s="165"/>
      <c r="AA50" s="166"/>
      <c r="AB50" s="166"/>
      <c r="AC50" s="166"/>
      <c r="AD50" s="166"/>
      <c r="AE50" s="166"/>
      <c r="AF50" s="166"/>
      <c r="AG50" s="166"/>
      <c r="AH50" s="166"/>
      <c r="AI50" s="14"/>
      <c r="AJ50" s="372"/>
      <c r="AK50" s="284"/>
      <c r="AL50" s="164"/>
      <c r="AM50" s="284"/>
      <c r="AN50" s="164"/>
      <c r="AO50" s="164"/>
      <c r="AP50" s="284"/>
      <c r="AQ50" s="164"/>
      <c r="AR50" s="164"/>
      <c r="AS50" s="164"/>
      <c r="AT50" s="59"/>
      <c r="AU50" s="33"/>
      <c r="AW50" s="96"/>
      <c r="AX50" s="118"/>
      <c r="AY50" s="152"/>
    </row>
    <row r="51" spans="1:51" s="8" customFormat="1">
      <c r="A51" s="163"/>
      <c r="B51" s="14"/>
      <c r="C51" s="14"/>
      <c r="D51" s="14"/>
      <c r="E51" s="14"/>
      <c r="F51" s="164"/>
      <c r="G51" s="165"/>
      <c r="H51" s="165"/>
      <c r="I51" s="165"/>
      <c r="J51" s="165"/>
      <c r="K51" s="165"/>
      <c r="L51" s="165"/>
      <c r="M51" s="165"/>
      <c r="N51" s="165"/>
      <c r="O51" s="166"/>
      <c r="P51" s="166"/>
      <c r="Q51" s="165"/>
      <c r="R51" s="166"/>
      <c r="S51" s="166"/>
      <c r="T51" s="166"/>
      <c r="U51" s="166"/>
      <c r="V51" s="166"/>
      <c r="W51" s="166"/>
      <c r="X51" s="166"/>
      <c r="Y51" s="166"/>
      <c r="Z51" s="165"/>
      <c r="AA51" s="166"/>
      <c r="AB51" s="166"/>
      <c r="AC51" s="166"/>
      <c r="AD51" s="166"/>
      <c r="AE51" s="166"/>
      <c r="AF51" s="166"/>
      <c r="AG51" s="166"/>
      <c r="AH51" s="166"/>
      <c r="AI51" s="14"/>
      <c r="AJ51" s="372"/>
      <c r="AK51" s="284">
        <f t="shared" si="6"/>
        <v>0</v>
      </c>
      <c r="AL51" s="164" t="b">
        <f t="shared" si="9"/>
        <v>1</v>
      </c>
      <c r="AM51" s="284">
        <f t="shared" si="10"/>
        <v>0</v>
      </c>
      <c r="AN51" s="164"/>
      <c r="AO51" s="164"/>
      <c r="AP51" s="284">
        <f t="shared" si="17"/>
        <v>0</v>
      </c>
      <c r="AQ51" s="164" t="b">
        <f t="shared" si="21"/>
        <v>1</v>
      </c>
      <c r="AR51" s="164"/>
      <c r="AS51" s="164"/>
      <c r="AT51" s="59"/>
      <c r="AU51" s="33"/>
      <c r="AW51" s="96"/>
      <c r="AX51" s="118"/>
      <c r="AY51" s="152"/>
    </row>
    <row r="52" spans="1:51" s="8" customFormat="1">
      <c r="A52" s="163"/>
      <c r="B52" s="14"/>
      <c r="C52" s="14"/>
      <c r="D52" s="14"/>
      <c r="E52" s="14"/>
      <c r="F52" s="164"/>
      <c r="G52" s="165"/>
      <c r="H52" s="165"/>
      <c r="I52" s="165"/>
      <c r="J52" s="165"/>
      <c r="K52" s="165"/>
      <c r="L52" s="165"/>
      <c r="M52" s="165"/>
      <c r="N52" s="165"/>
      <c r="O52" s="166"/>
      <c r="P52" s="166"/>
      <c r="Q52" s="165"/>
      <c r="R52" s="166"/>
      <c r="S52" s="166"/>
      <c r="T52" s="166"/>
      <c r="U52" s="166"/>
      <c r="V52" s="166"/>
      <c r="W52" s="166"/>
      <c r="X52" s="166"/>
      <c r="Y52" s="166"/>
      <c r="Z52" s="165"/>
      <c r="AA52" s="166"/>
      <c r="AB52" s="166"/>
      <c r="AC52" s="166"/>
      <c r="AD52" s="166"/>
      <c r="AE52" s="166"/>
      <c r="AF52" s="166"/>
      <c r="AG52" s="166"/>
      <c r="AH52" s="166"/>
      <c r="AI52" s="14"/>
      <c r="AJ52" s="372"/>
      <c r="AK52" s="284">
        <f t="shared" si="6"/>
        <v>0</v>
      </c>
      <c r="AL52" s="164" t="b">
        <f t="shared" si="9"/>
        <v>1</v>
      </c>
      <c r="AM52" s="284">
        <f t="shared" si="10"/>
        <v>0</v>
      </c>
      <c r="AN52" s="164"/>
      <c r="AO52" s="164"/>
      <c r="AP52" s="284">
        <f t="shared" si="17"/>
        <v>0</v>
      </c>
      <c r="AQ52" s="164" t="b">
        <f t="shared" si="21"/>
        <v>1</v>
      </c>
      <c r="AR52" s="164"/>
      <c r="AS52" s="164"/>
      <c r="AT52" s="59"/>
      <c r="AU52" s="33"/>
      <c r="AW52" s="96"/>
      <c r="AX52" s="118"/>
      <c r="AY52" s="152"/>
    </row>
    <row r="53" spans="1:51" s="8" customFormat="1">
      <c r="A53" s="163"/>
      <c r="B53" s="14"/>
      <c r="C53" s="14"/>
      <c r="D53" s="14"/>
      <c r="E53" s="14"/>
      <c r="F53" s="164"/>
      <c r="G53" s="165"/>
      <c r="H53" s="165"/>
      <c r="I53" s="165"/>
      <c r="J53" s="165"/>
      <c r="K53" s="165"/>
      <c r="L53" s="165"/>
      <c r="M53" s="165"/>
      <c r="N53" s="165"/>
      <c r="O53" s="166"/>
      <c r="P53" s="166"/>
      <c r="Q53" s="165"/>
      <c r="R53" s="166"/>
      <c r="S53" s="166"/>
      <c r="T53" s="166"/>
      <c r="U53" s="166"/>
      <c r="V53" s="166"/>
      <c r="W53" s="166"/>
      <c r="X53" s="166"/>
      <c r="Y53" s="166"/>
      <c r="Z53" s="165"/>
      <c r="AA53" s="166"/>
      <c r="AB53" s="166"/>
      <c r="AC53" s="166"/>
      <c r="AD53" s="166"/>
      <c r="AE53" s="166"/>
      <c r="AF53" s="166"/>
      <c r="AG53" s="166"/>
      <c r="AH53" s="166"/>
      <c r="AI53" s="14"/>
      <c r="AJ53" s="372"/>
      <c r="AK53" s="284">
        <f t="shared" si="6"/>
        <v>0</v>
      </c>
      <c r="AL53" s="164" t="b">
        <f t="shared" si="9"/>
        <v>1</v>
      </c>
      <c r="AM53" s="284">
        <f t="shared" si="10"/>
        <v>0</v>
      </c>
      <c r="AN53" s="164"/>
      <c r="AO53" s="164"/>
      <c r="AP53" s="284">
        <f t="shared" si="17"/>
        <v>0</v>
      </c>
      <c r="AQ53" s="164" t="b">
        <f t="shared" si="21"/>
        <v>1</v>
      </c>
      <c r="AR53" s="164"/>
      <c r="AS53" s="164"/>
      <c r="AT53" s="59"/>
      <c r="AU53" s="33"/>
      <c r="AW53" s="96"/>
      <c r="AX53" s="118"/>
      <c r="AY53" s="152"/>
    </row>
    <row r="54" spans="1:51" s="8" customFormat="1">
      <c r="A54" s="163"/>
      <c r="B54" s="14"/>
      <c r="C54" s="14"/>
      <c r="D54" s="14"/>
      <c r="E54" s="14"/>
      <c r="F54" s="164"/>
      <c r="G54" s="165"/>
      <c r="H54" s="165"/>
      <c r="I54" s="165"/>
      <c r="J54" s="165"/>
      <c r="K54" s="165"/>
      <c r="L54" s="165"/>
      <c r="M54" s="165"/>
      <c r="N54" s="165"/>
      <c r="O54" s="166"/>
      <c r="P54" s="166"/>
      <c r="Q54" s="165"/>
      <c r="R54" s="166"/>
      <c r="S54" s="166"/>
      <c r="T54" s="166"/>
      <c r="U54" s="166"/>
      <c r="V54" s="166"/>
      <c r="W54" s="166"/>
      <c r="X54" s="166"/>
      <c r="Y54" s="166"/>
      <c r="Z54" s="165"/>
      <c r="AA54" s="166"/>
      <c r="AB54" s="166"/>
      <c r="AC54" s="166"/>
      <c r="AD54" s="166"/>
      <c r="AE54" s="166"/>
      <c r="AF54" s="166"/>
      <c r="AG54" s="166"/>
      <c r="AH54" s="166"/>
      <c r="AI54" s="14"/>
      <c r="AJ54" s="372"/>
      <c r="AK54" s="284">
        <f t="shared" si="6"/>
        <v>0</v>
      </c>
      <c r="AL54" s="164" t="b">
        <f t="shared" si="9"/>
        <v>1</v>
      </c>
      <c r="AM54" s="284">
        <f t="shared" si="10"/>
        <v>0</v>
      </c>
      <c r="AN54" s="164"/>
      <c r="AO54" s="164"/>
      <c r="AP54" s="284">
        <f t="shared" si="17"/>
        <v>0</v>
      </c>
      <c r="AQ54" s="164" t="b">
        <f t="shared" si="21"/>
        <v>1</v>
      </c>
      <c r="AR54" s="164"/>
      <c r="AS54" s="164"/>
      <c r="AT54" s="59"/>
      <c r="AU54" s="33"/>
      <c r="AW54" s="96">
        <f t="shared" si="13"/>
        <v>0</v>
      </c>
      <c r="AX54" s="118">
        <f t="shared" si="16"/>
        <v>0</v>
      </c>
      <c r="AY54" s="152" t="b">
        <f t="shared" si="11"/>
        <v>1</v>
      </c>
    </row>
    <row r="55" spans="1:51" s="8" customFormat="1">
      <c r="A55" s="163"/>
      <c r="B55" s="14"/>
      <c r="C55" s="14"/>
      <c r="D55" s="14"/>
      <c r="E55" s="14"/>
      <c r="F55" s="164"/>
      <c r="G55" s="165"/>
      <c r="H55" s="165"/>
      <c r="I55" s="165"/>
      <c r="J55" s="165"/>
      <c r="K55" s="165"/>
      <c r="L55" s="165"/>
      <c r="M55" s="165"/>
      <c r="N55" s="165"/>
      <c r="O55" s="166"/>
      <c r="P55" s="166"/>
      <c r="Q55" s="165"/>
      <c r="R55" s="166"/>
      <c r="S55" s="166"/>
      <c r="T55" s="166"/>
      <c r="U55" s="166"/>
      <c r="V55" s="166"/>
      <c r="W55" s="166"/>
      <c r="X55" s="166"/>
      <c r="Y55" s="166"/>
      <c r="Z55" s="165"/>
      <c r="AA55" s="166"/>
      <c r="AB55" s="166"/>
      <c r="AC55" s="166"/>
      <c r="AD55" s="166"/>
      <c r="AE55" s="166"/>
      <c r="AF55" s="166"/>
      <c r="AG55" s="166"/>
      <c r="AH55" s="166"/>
      <c r="AI55" s="14"/>
      <c r="AJ55" s="372"/>
      <c r="AK55" s="284"/>
      <c r="AL55" s="164"/>
      <c r="AM55" s="284"/>
      <c r="AN55" s="164"/>
      <c r="AO55" s="164"/>
      <c r="AP55" s="284">
        <f t="shared" si="17"/>
        <v>0</v>
      </c>
      <c r="AQ55" s="164" t="b">
        <f t="shared" si="21"/>
        <v>1</v>
      </c>
      <c r="AR55" s="164"/>
      <c r="AS55" s="164"/>
      <c r="AT55" s="59"/>
      <c r="AU55" s="33"/>
      <c r="AW55" s="96"/>
      <c r="AX55" s="118"/>
      <c r="AY55" s="152"/>
    </row>
    <row r="56" spans="1:51" s="8" customFormat="1">
      <c r="A56" s="167"/>
      <c r="B56" s="168"/>
      <c r="C56" s="168"/>
      <c r="D56" s="168"/>
      <c r="E56" s="168"/>
      <c r="F56" s="169"/>
      <c r="G56" s="170"/>
      <c r="H56" s="170"/>
      <c r="I56" s="170"/>
      <c r="J56" s="170"/>
      <c r="K56" s="170"/>
      <c r="L56" s="170"/>
      <c r="M56" s="170"/>
      <c r="N56" s="170"/>
      <c r="O56" s="171"/>
      <c r="P56" s="171"/>
      <c r="Q56" s="170"/>
      <c r="R56" s="171"/>
      <c r="S56" s="171"/>
      <c r="T56" s="171"/>
      <c r="U56" s="171"/>
      <c r="V56" s="171"/>
      <c r="W56" s="171"/>
      <c r="X56" s="171"/>
      <c r="Y56" s="171"/>
      <c r="Z56" s="170"/>
      <c r="AA56" s="171"/>
      <c r="AB56" s="171"/>
      <c r="AC56" s="171"/>
      <c r="AD56" s="171"/>
      <c r="AE56" s="171"/>
      <c r="AF56" s="171"/>
      <c r="AG56" s="171"/>
      <c r="AH56" s="171"/>
      <c r="AI56" s="168"/>
      <c r="AJ56" s="372"/>
      <c r="AK56" s="284">
        <f t="shared" si="6"/>
        <v>0</v>
      </c>
      <c r="AL56" s="164" t="b">
        <f t="shared" si="9"/>
        <v>1</v>
      </c>
      <c r="AM56" s="284">
        <f t="shared" si="10"/>
        <v>0</v>
      </c>
      <c r="AN56" s="164"/>
      <c r="AO56" s="164"/>
      <c r="AP56" s="284">
        <f t="shared" si="17"/>
        <v>0</v>
      </c>
      <c r="AQ56" s="164" t="b">
        <f t="shared" si="21"/>
        <v>1</v>
      </c>
      <c r="AR56" s="164"/>
      <c r="AS56" s="164"/>
      <c r="AT56" s="59"/>
      <c r="AU56" s="33"/>
      <c r="AW56" s="96">
        <f t="shared" si="13"/>
        <v>0</v>
      </c>
      <c r="AX56" s="118">
        <f t="shared" si="16"/>
        <v>0</v>
      </c>
      <c r="AY56" s="152" t="b">
        <f t="shared" si="11"/>
        <v>1</v>
      </c>
    </row>
    <row r="57" spans="1:51" s="3" customFormat="1">
      <c r="A57" s="632" t="s">
        <v>0</v>
      </c>
      <c r="B57" s="632" t="s">
        <v>1</v>
      </c>
      <c r="C57" s="632"/>
      <c r="D57" s="632"/>
      <c r="E57" s="632"/>
      <c r="F57" s="632" t="s">
        <v>3</v>
      </c>
      <c r="G57" s="632" t="s">
        <v>4</v>
      </c>
      <c r="H57" s="637" t="s">
        <v>387</v>
      </c>
      <c r="I57" s="638"/>
      <c r="J57" s="638"/>
      <c r="K57" s="638"/>
      <c r="L57" s="638"/>
      <c r="M57" s="638"/>
      <c r="N57" s="638"/>
      <c r="O57" s="638"/>
      <c r="P57" s="638"/>
      <c r="Q57" s="638"/>
      <c r="R57" s="638"/>
      <c r="S57" s="638"/>
      <c r="T57" s="638"/>
      <c r="U57" s="638"/>
      <c r="V57" s="638"/>
      <c r="W57" s="638"/>
      <c r="X57" s="638"/>
      <c r="Y57" s="638"/>
      <c r="Z57" s="638"/>
      <c r="AA57" s="638"/>
      <c r="AB57" s="638"/>
      <c r="AC57" s="638"/>
      <c r="AD57" s="638"/>
      <c r="AE57" s="638"/>
      <c r="AF57" s="638"/>
      <c r="AG57" s="599"/>
      <c r="AH57" s="601"/>
      <c r="AI57" s="632" t="s">
        <v>11</v>
      </c>
      <c r="AJ57" s="375"/>
      <c r="AK57" s="284"/>
      <c r="AL57" s="164"/>
      <c r="AM57" s="328" t="e">
        <f t="shared" si="10"/>
        <v>#VALUE!</v>
      </c>
      <c r="AN57" s="311"/>
      <c r="AO57" s="311"/>
      <c r="AP57" s="284" t="e">
        <f t="shared" si="17"/>
        <v>#VALUE!</v>
      </c>
      <c r="AQ57" s="164" t="e">
        <f t="shared" si="21"/>
        <v>#VALUE!</v>
      </c>
      <c r="AR57" s="311"/>
      <c r="AS57" s="311"/>
      <c r="AT57" s="152"/>
      <c r="AW57" s="96">
        <f t="shared" si="13"/>
        <v>0</v>
      </c>
      <c r="AX57" s="118" t="e">
        <f t="shared" si="16"/>
        <v>#VALUE!</v>
      </c>
      <c r="AY57" s="152" t="e">
        <f t="shared" si="11"/>
        <v>#VALUE!</v>
      </c>
    </row>
    <row r="58" spans="1:51" s="3" customFormat="1">
      <c r="A58" s="633"/>
      <c r="B58" s="633"/>
      <c r="C58" s="633"/>
      <c r="D58" s="633"/>
      <c r="E58" s="633"/>
      <c r="F58" s="633"/>
      <c r="G58" s="633"/>
      <c r="H58" s="634" t="s">
        <v>5</v>
      </c>
      <c r="I58" s="635"/>
      <c r="J58" s="636"/>
      <c r="K58" s="634" t="s">
        <v>240</v>
      </c>
      <c r="L58" s="635"/>
      <c r="M58" s="636"/>
      <c r="N58" s="634" t="s">
        <v>6</v>
      </c>
      <c r="O58" s="635"/>
      <c r="P58" s="636"/>
      <c r="Q58" s="634" t="s">
        <v>273</v>
      </c>
      <c r="R58" s="635"/>
      <c r="S58" s="636"/>
      <c r="T58" s="634" t="s">
        <v>9</v>
      </c>
      <c r="U58" s="635"/>
      <c r="V58" s="636"/>
      <c r="W58" s="637" t="s">
        <v>374</v>
      </c>
      <c r="X58" s="638"/>
      <c r="Y58" s="639"/>
      <c r="Z58" s="634" t="s">
        <v>272</v>
      </c>
      <c r="AA58" s="635"/>
      <c r="AB58" s="636"/>
      <c r="AC58" s="637" t="s">
        <v>375</v>
      </c>
      <c r="AD58" s="638"/>
      <c r="AE58" s="639"/>
      <c r="AF58" s="637" t="s">
        <v>376</v>
      </c>
      <c r="AG58" s="638"/>
      <c r="AH58" s="639"/>
      <c r="AI58" s="633"/>
      <c r="AJ58" s="375"/>
      <c r="AK58" s="284"/>
      <c r="AL58" s="164"/>
      <c r="AM58" s="328">
        <f t="shared" si="10"/>
        <v>0</v>
      </c>
      <c r="AN58" s="311"/>
      <c r="AO58" s="311"/>
      <c r="AP58" s="284" t="e">
        <f t="shared" si="17"/>
        <v>#VALUE!</v>
      </c>
      <c r="AQ58" s="164" t="e">
        <f t="shared" si="21"/>
        <v>#VALUE!</v>
      </c>
      <c r="AR58" s="311"/>
      <c r="AS58" s="311"/>
      <c r="AT58" s="152"/>
      <c r="AW58" s="96" t="e">
        <f>I58+L58+O58+R58+U58+W58</f>
        <v>#VALUE!</v>
      </c>
      <c r="AX58" s="118" t="e">
        <f>H58+K58+N58+Q58+T58+#REF!</f>
        <v>#VALUE!</v>
      </c>
      <c r="AY58" s="152" t="e">
        <f t="shared" si="11"/>
        <v>#VALUE!</v>
      </c>
    </row>
    <row r="59" spans="1:51">
      <c r="A59" s="142"/>
      <c r="B59" s="143"/>
      <c r="C59" s="144"/>
      <c r="D59" s="144"/>
      <c r="E59" s="145"/>
      <c r="F59" s="146"/>
      <c r="G59" s="146"/>
      <c r="H59" s="598" t="s">
        <v>237</v>
      </c>
      <c r="I59" s="141" t="s">
        <v>238</v>
      </c>
      <c r="J59" s="489" t="s">
        <v>235</v>
      </c>
      <c r="K59" s="598" t="s">
        <v>237</v>
      </c>
      <c r="L59" s="141" t="s">
        <v>238</v>
      </c>
      <c r="M59" s="489" t="s">
        <v>235</v>
      </c>
      <c r="N59" s="598" t="s">
        <v>237</v>
      </c>
      <c r="O59" s="141" t="s">
        <v>238</v>
      </c>
      <c r="P59" s="489" t="s">
        <v>235</v>
      </c>
      <c r="Q59" s="598" t="s">
        <v>237</v>
      </c>
      <c r="R59" s="141" t="s">
        <v>238</v>
      </c>
      <c r="S59" s="489" t="s">
        <v>235</v>
      </c>
      <c r="T59" s="598" t="s">
        <v>237</v>
      </c>
      <c r="U59" s="141" t="s">
        <v>238</v>
      </c>
      <c r="V59" s="489" t="s">
        <v>235</v>
      </c>
      <c r="W59" s="598" t="s">
        <v>237</v>
      </c>
      <c r="X59" s="141" t="s">
        <v>238</v>
      </c>
      <c r="Y59" s="489" t="s">
        <v>235</v>
      </c>
      <c r="Z59" s="598" t="s">
        <v>237</v>
      </c>
      <c r="AA59" s="141" t="s">
        <v>238</v>
      </c>
      <c r="AB59" s="489" t="s">
        <v>235</v>
      </c>
      <c r="AC59" s="598" t="s">
        <v>237</v>
      </c>
      <c r="AD59" s="141" t="s">
        <v>238</v>
      </c>
      <c r="AE59" s="489" t="s">
        <v>235</v>
      </c>
      <c r="AF59" s="598" t="s">
        <v>237</v>
      </c>
      <c r="AG59" s="141" t="s">
        <v>238</v>
      </c>
      <c r="AH59" s="489" t="s">
        <v>235</v>
      </c>
      <c r="AI59" s="146"/>
      <c r="AJ59" s="376"/>
      <c r="AK59" s="284"/>
      <c r="AL59" s="164"/>
      <c r="AM59" s="328">
        <f t="shared" si="10"/>
        <v>0</v>
      </c>
      <c r="AN59" s="278"/>
      <c r="AO59" s="278"/>
      <c r="AP59" s="284" t="e">
        <f t="shared" si="17"/>
        <v>#VALUE!</v>
      </c>
      <c r="AQ59" s="164" t="e">
        <f t="shared" si="21"/>
        <v>#VALUE!</v>
      </c>
      <c r="AR59" s="278"/>
      <c r="AS59" s="278"/>
      <c r="AW59" s="96" t="e">
        <f t="shared" ref="AW59" si="40">I59+L59+O59+R59+U59+X59</f>
        <v>#VALUE!</v>
      </c>
      <c r="AX59" s="118" t="e">
        <f t="shared" ref="AX59" si="41">H59+K59+N59+Q59+T59+W59</f>
        <v>#VALUE!</v>
      </c>
      <c r="AY59" s="152" t="e">
        <f t="shared" si="11"/>
        <v>#VALUE!</v>
      </c>
    </row>
    <row r="60" spans="1:51">
      <c r="A60" s="147"/>
      <c r="B60" s="148"/>
      <c r="C60" s="149"/>
      <c r="D60" s="149"/>
      <c r="E60" s="150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  <c r="U60" s="151"/>
      <c r="V60" s="151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376"/>
      <c r="AK60" s="284">
        <f t="shared" si="6"/>
        <v>0</v>
      </c>
      <c r="AL60" s="164" t="b">
        <f t="shared" si="9"/>
        <v>1</v>
      </c>
      <c r="AM60" s="284">
        <f t="shared" si="10"/>
        <v>0</v>
      </c>
      <c r="AN60" s="278"/>
      <c r="AO60" s="278"/>
      <c r="AP60" s="284">
        <f t="shared" si="17"/>
        <v>0</v>
      </c>
      <c r="AQ60" s="164" t="b">
        <f t="shared" si="21"/>
        <v>1</v>
      </c>
      <c r="AR60" s="278"/>
      <c r="AS60" s="278"/>
      <c r="AV60" s="42" t="b">
        <f t="shared" ref="AV60" si="42">G60=AU60</f>
        <v>1</v>
      </c>
      <c r="AW60" s="96">
        <f t="shared" si="13"/>
        <v>0</v>
      </c>
      <c r="AX60" s="118">
        <f t="shared" si="16"/>
        <v>0</v>
      </c>
      <c r="AY60" s="152" t="b">
        <f t="shared" si="11"/>
        <v>1</v>
      </c>
    </row>
    <row r="61" spans="1:51" s="110" customFormat="1">
      <c r="A61" s="107"/>
      <c r="B61" s="108" t="s">
        <v>22</v>
      </c>
      <c r="C61" s="630" t="s">
        <v>40</v>
      </c>
      <c r="D61" s="630"/>
      <c r="E61" s="631"/>
      <c r="F61" s="109" t="s">
        <v>137</v>
      </c>
      <c r="G61" s="92">
        <f>G62+G71</f>
        <v>608106701</v>
      </c>
      <c r="H61" s="92">
        <f t="shared" ref="H61:AI61" si="43">H62+H71</f>
        <v>601706701</v>
      </c>
      <c r="I61" s="92" t="e">
        <f t="shared" si="43"/>
        <v>#REF!</v>
      </c>
      <c r="J61" s="92" t="e">
        <f t="shared" si="43"/>
        <v>#REF!</v>
      </c>
      <c r="K61" s="92">
        <f t="shared" si="43"/>
        <v>6400000</v>
      </c>
      <c r="L61" s="92" t="e">
        <f t="shared" si="43"/>
        <v>#REF!</v>
      </c>
      <c r="M61" s="92" t="e">
        <f t="shared" si="43"/>
        <v>#REF!</v>
      </c>
      <c r="N61" s="92">
        <f t="shared" si="43"/>
        <v>0</v>
      </c>
      <c r="O61" s="92">
        <f t="shared" si="43"/>
        <v>0</v>
      </c>
      <c r="P61" s="92">
        <f t="shared" si="43"/>
        <v>0</v>
      </c>
      <c r="Q61" s="92">
        <f t="shared" si="43"/>
        <v>0</v>
      </c>
      <c r="R61" s="92">
        <f t="shared" si="43"/>
        <v>0</v>
      </c>
      <c r="S61" s="92">
        <f t="shared" si="43"/>
        <v>0</v>
      </c>
      <c r="T61" s="92">
        <f t="shared" si="43"/>
        <v>0</v>
      </c>
      <c r="U61" s="92">
        <f t="shared" si="43"/>
        <v>0</v>
      </c>
      <c r="V61" s="92">
        <f t="shared" si="43"/>
        <v>0</v>
      </c>
      <c r="W61" s="92">
        <f t="shared" si="43"/>
        <v>0</v>
      </c>
      <c r="X61" s="92">
        <f t="shared" si="43"/>
        <v>0</v>
      </c>
      <c r="Y61" s="92">
        <f t="shared" si="43"/>
        <v>0</v>
      </c>
      <c r="Z61" s="92">
        <f t="shared" si="43"/>
        <v>0</v>
      </c>
      <c r="AA61" s="92">
        <f t="shared" si="43"/>
        <v>0</v>
      </c>
      <c r="AB61" s="92">
        <f t="shared" si="43"/>
        <v>0</v>
      </c>
      <c r="AC61" s="92">
        <f t="shared" si="43"/>
        <v>0</v>
      </c>
      <c r="AD61" s="92">
        <f t="shared" si="43"/>
        <v>0</v>
      </c>
      <c r="AE61" s="92">
        <f t="shared" si="43"/>
        <v>0</v>
      </c>
      <c r="AF61" s="92">
        <f t="shared" si="43"/>
        <v>0</v>
      </c>
      <c r="AG61" s="92">
        <f t="shared" si="43"/>
        <v>0</v>
      </c>
      <c r="AH61" s="92">
        <f t="shared" si="43"/>
        <v>0</v>
      </c>
      <c r="AI61" s="92">
        <f t="shared" si="43"/>
        <v>0</v>
      </c>
      <c r="AJ61" s="373"/>
      <c r="AK61" s="284">
        <f t="shared" si="6"/>
        <v>608106701</v>
      </c>
      <c r="AL61" s="164" t="b">
        <f t="shared" si="9"/>
        <v>1</v>
      </c>
      <c r="AM61" s="284">
        <f t="shared" si="10"/>
        <v>0</v>
      </c>
      <c r="AN61" s="221"/>
      <c r="AO61" s="221"/>
      <c r="AP61" s="284">
        <f t="shared" si="17"/>
        <v>608106701</v>
      </c>
      <c r="AQ61" s="164" t="b">
        <f t="shared" si="21"/>
        <v>1</v>
      </c>
      <c r="AR61" s="221"/>
      <c r="AS61" s="221"/>
      <c r="AT61" s="236"/>
      <c r="AU61" s="113" t="e">
        <f t="shared" si="22"/>
        <v>#REF!</v>
      </c>
      <c r="AV61" s="114" t="e">
        <f t="shared" si="23"/>
        <v>#REF!</v>
      </c>
      <c r="AW61" s="96" t="e">
        <f t="shared" si="13"/>
        <v>#REF!</v>
      </c>
      <c r="AX61" s="118">
        <f t="shared" si="16"/>
        <v>608106701</v>
      </c>
      <c r="AY61" s="152" t="b">
        <f t="shared" si="11"/>
        <v>1</v>
      </c>
    </row>
    <row r="62" spans="1:51" s="59" customFormat="1">
      <c r="A62" s="342"/>
      <c r="B62" s="343"/>
      <c r="C62" s="344"/>
      <c r="D62" s="647" t="s">
        <v>14</v>
      </c>
      <c r="E62" s="648"/>
      <c r="F62" s="81" t="s">
        <v>131</v>
      </c>
      <c r="G62" s="82">
        <f>SUM(G63:G70)</f>
        <v>400050000</v>
      </c>
      <c r="H62" s="82">
        <f t="shared" ref="H62:AI62" si="44">SUM(H63:H70)</f>
        <v>400050000</v>
      </c>
      <c r="I62" s="82" t="e">
        <f t="shared" si="44"/>
        <v>#REF!</v>
      </c>
      <c r="J62" s="82" t="e">
        <f t="shared" si="44"/>
        <v>#REF!</v>
      </c>
      <c r="K62" s="82">
        <f t="shared" si="44"/>
        <v>0</v>
      </c>
      <c r="L62" s="82">
        <f t="shared" si="44"/>
        <v>124360000</v>
      </c>
      <c r="M62" s="82">
        <f t="shared" si="44"/>
        <v>-124360000</v>
      </c>
      <c r="N62" s="82">
        <f t="shared" si="44"/>
        <v>0</v>
      </c>
      <c r="O62" s="82">
        <f t="shared" si="44"/>
        <v>0</v>
      </c>
      <c r="P62" s="82">
        <f t="shared" si="44"/>
        <v>0</v>
      </c>
      <c r="Q62" s="82">
        <f t="shared" si="44"/>
        <v>0</v>
      </c>
      <c r="R62" s="82">
        <f t="shared" si="44"/>
        <v>0</v>
      </c>
      <c r="S62" s="82">
        <f t="shared" si="44"/>
        <v>0</v>
      </c>
      <c r="T62" s="82">
        <f t="shared" si="44"/>
        <v>0</v>
      </c>
      <c r="U62" s="82">
        <f t="shared" si="44"/>
        <v>0</v>
      </c>
      <c r="V62" s="82">
        <f t="shared" si="44"/>
        <v>0</v>
      </c>
      <c r="W62" s="82">
        <f t="shared" si="44"/>
        <v>0</v>
      </c>
      <c r="X62" s="82">
        <f t="shared" si="44"/>
        <v>0</v>
      </c>
      <c r="Y62" s="82">
        <f t="shared" si="44"/>
        <v>0</v>
      </c>
      <c r="Z62" s="82">
        <f t="shared" si="44"/>
        <v>0</v>
      </c>
      <c r="AA62" s="82">
        <f t="shared" si="44"/>
        <v>0</v>
      </c>
      <c r="AB62" s="82">
        <f t="shared" si="44"/>
        <v>0</v>
      </c>
      <c r="AC62" s="82">
        <f t="shared" si="44"/>
        <v>0</v>
      </c>
      <c r="AD62" s="82">
        <f t="shared" si="44"/>
        <v>0</v>
      </c>
      <c r="AE62" s="82">
        <f t="shared" si="44"/>
        <v>0</v>
      </c>
      <c r="AF62" s="82">
        <f t="shared" si="44"/>
        <v>0</v>
      </c>
      <c r="AG62" s="82">
        <f t="shared" si="44"/>
        <v>0</v>
      </c>
      <c r="AH62" s="82">
        <f t="shared" si="44"/>
        <v>0</v>
      </c>
      <c r="AI62" s="82">
        <f t="shared" si="44"/>
        <v>0</v>
      </c>
      <c r="AJ62" s="372"/>
      <c r="AK62" s="284">
        <f t="shared" si="6"/>
        <v>400050000</v>
      </c>
      <c r="AL62" s="164" t="b">
        <f t="shared" si="9"/>
        <v>1</v>
      </c>
      <c r="AM62" s="284">
        <f t="shared" si="10"/>
        <v>0</v>
      </c>
      <c r="AN62" s="164"/>
      <c r="AO62" s="164"/>
      <c r="AP62" s="284">
        <f t="shared" si="17"/>
        <v>400050000</v>
      </c>
      <c r="AQ62" s="164" t="b">
        <f t="shared" si="21"/>
        <v>1</v>
      </c>
      <c r="AR62" s="164"/>
      <c r="AS62" s="164"/>
      <c r="AU62" s="341" t="e">
        <f t="shared" si="22"/>
        <v>#REF!</v>
      </c>
      <c r="AV62" s="59" t="e">
        <f t="shared" si="23"/>
        <v>#REF!</v>
      </c>
      <c r="AW62" s="335" t="e">
        <f t="shared" si="13"/>
        <v>#REF!</v>
      </c>
      <c r="AX62" s="336">
        <f t="shared" si="16"/>
        <v>400050000</v>
      </c>
      <c r="AY62" s="152" t="b">
        <f t="shared" si="11"/>
        <v>1</v>
      </c>
    </row>
    <row r="63" spans="1:51" s="72" customFormat="1" ht="30">
      <c r="A63" s="345"/>
      <c r="B63" s="346"/>
      <c r="C63" s="347"/>
      <c r="D63" s="347"/>
      <c r="E63" s="67" t="s">
        <v>41</v>
      </c>
      <c r="F63" s="83" t="s">
        <v>42</v>
      </c>
      <c r="G63" s="84">
        <v>19200000</v>
      </c>
      <c r="H63" s="84">
        <v>19200000</v>
      </c>
      <c r="I63" s="84" t="e">
        <f>#REF!</f>
        <v>#REF!</v>
      </c>
      <c r="J63" s="84" t="e">
        <f>H63-I63</f>
        <v>#REF!</v>
      </c>
      <c r="K63" s="84"/>
      <c r="L63" s="84">
        <v>5400000</v>
      </c>
      <c r="M63" s="84">
        <f>K63-L63</f>
        <v>-5400000</v>
      </c>
      <c r="N63" s="84"/>
      <c r="O63" s="84"/>
      <c r="P63" s="84">
        <f>N63-O63</f>
        <v>0</v>
      </c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  <c r="AD63" s="84"/>
      <c r="AE63" s="84"/>
      <c r="AF63" s="84"/>
      <c r="AG63" s="84"/>
      <c r="AH63" s="84"/>
      <c r="AI63" s="83"/>
      <c r="AJ63" s="374"/>
      <c r="AK63" s="284">
        <f t="shared" si="6"/>
        <v>19200000</v>
      </c>
      <c r="AL63" s="164" t="b">
        <f t="shared" si="9"/>
        <v>1</v>
      </c>
      <c r="AM63" s="284">
        <f t="shared" si="10"/>
        <v>0</v>
      </c>
      <c r="AN63" s="232"/>
      <c r="AO63" s="232"/>
      <c r="AP63" s="284">
        <f t="shared" si="17"/>
        <v>19200000</v>
      </c>
      <c r="AQ63" s="164" t="b">
        <f t="shared" si="21"/>
        <v>1</v>
      </c>
      <c r="AR63" s="232"/>
      <c r="AS63" s="232"/>
      <c r="AU63" s="335" t="e">
        <f t="shared" si="22"/>
        <v>#REF!</v>
      </c>
      <c r="AV63" s="72" t="e">
        <f t="shared" si="23"/>
        <v>#REF!</v>
      </c>
      <c r="AW63" s="335" t="e">
        <f t="shared" si="13"/>
        <v>#REF!</v>
      </c>
      <c r="AX63" s="336">
        <f t="shared" si="16"/>
        <v>19200000</v>
      </c>
      <c r="AY63" s="152" t="b">
        <f t="shared" si="11"/>
        <v>1</v>
      </c>
    </row>
    <row r="64" spans="1:51" s="72" customFormat="1">
      <c r="A64" s="345"/>
      <c r="B64" s="346"/>
      <c r="C64" s="347"/>
      <c r="D64" s="347"/>
      <c r="E64" s="348" t="s">
        <v>43</v>
      </c>
      <c r="F64" s="83" t="s">
        <v>44</v>
      </c>
      <c r="G64" s="84">
        <v>87600000</v>
      </c>
      <c r="H64" s="84">
        <v>87600000</v>
      </c>
      <c r="I64" s="84" t="e">
        <f>#REF!</f>
        <v>#REF!</v>
      </c>
      <c r="J64" s="84" t="e">
        <f t="shared" ref="J64:J78" si="45">H64-I64</f>
        <v>#REF!</v>
      </c>
      <c r="K64" s="84"/>
      <c r="L64" s="84">
        <v>20200000</v>
      </c>
      <c r="M64" s="84">
        <f t="shared" ref="M64:M70" si="46">K64-L64</f>
        <v>-20200000</v>
      </c>
      <c r="N64" s="84"/>
      <c r="O64" s="84"/>
      <c r="P64" s="84">
        <f t="shared" ref="P64:P70" si="47">N64-O64</f>
        <v>0</v>
      </c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3"/>
      <c r="AJ64" s="374"/>
      <c r="AK64" s="284">
        <f t="shared" si="6"/>
        <v>87600000</v>
      </c>
      <c r="AL64" s="164" t="b">
        <f t="shared" si="9"/>
        <v>1</v>
      </c>
      <c r="AM64" s="284">
        <f t="shared" si="10"/>
        <v>0</v>
      </c>
      <c r="AN64" s="232"/>
      <c r="AO64" s="232"/>
      <c r="AP64" s="284">
        <f t="shared" si="17"/>
        <v>87600000</v>
      </c>
      <c r="AQ64" s="164" t="b">
        <f t="shared" si="21"/>
        <v>1</v>
      </c>
      <c r="AR64" s="232"/>
      <c r="AS64" s="232"/>
      <c r="AU64" s="335" t="e">
        <f t="shared" si="22"/>
        <v>#REF!</v>
      </c>
      <c r="AV64" s="72" t="e">
        <f t="shared" si="23"/>
        <v>#REF!</v>
      </c>
      <c r="AW64" s="335" t="e">
        <f t="shared" si="13"/>
        <v>#REF!</v>
      </c>
      <c r="AX64" s="336">
        <f t="shared" si="16"/>
        <v>87600000</v>
      </c>
      <c r="AY64" s="152" t="b">
        <f t="shared" si="11"/>
        <v>1</v>
      </c>
    </row>
    <row r="65" spans="1:51" s="72" customFormat="1" ht="30">
      <c r="A65" s="345"/>
      <c r="B65" s="346"/>
      <c r="C65" s="347"/>
      <c r="D65" s="347"/>
      <c r="E65" s="349" t="s">
        <v>45</v>
      </c>
      <c r="F65" s="83" t="s">
        <v>46</v>
      </c>
      <c r="G65" s="84">
        <v>69000000</v>
      </c>
      <c r="H65" s="84">
        <v>69000000</v>
      </c>
      <c r="I65" s="84" t="e">
        <f>#REF!</f>
        <v>#REF!</v>
      </c>
      <c r="J65" s="84" t="e">
        <f t="shared" si="45"/>
        <v>#REF!</v>
      </c>
      <c r="K65" s="84"/>
      <c r="L65" s="84">
        <v>20700000</v>
      </c>
      <c r="M65" s="84">
        <f t="shared" si="46"/>
        <v>-20700000</v>
      </c>
      <c r="N65" s="84"/>
      <c r="O65" s="84"/>
      <c r="P65" s="84">
        <f t="shared" si="47"/>
        <v>0</v>
      </c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  <c r="AD65" s="84"/>
      <c r="AE65" s="84"/>
      <c r="AF65" s="84"/>
      <c r="AG65" s="84"/>
      <c r="AH65" s="84"/>
      <c r="AI65" s="83"/>
      <c r="AJ65" s="374"/>
      <c r="AK65" s="284">
        <f t="shared" si="6"/>
        <v>69000000</v>
      </c>
      <c r="AL65" s="164" t="b">
        <f t="shared" si="9"/>
        <v>1</v>
      </c>
      <c r="AM65" s="284">
        <f t="shared" si="10"/>
        <v>0</v>
      </c>
      <c r="AN65" s="232"/>
      <c r="AO65" s="232"/>
      <c r="AP65" s="284">
        <f t="shared" si="17"/>
        <v>69000000</v>
      </c>
      <c r="AQ65" s="164" t="b">
        <f t="shared" si="21"/>
        <v>1</v>
      </c>
      <c r="AR65" s="232"/>
      <c r="AS65" s="232"/>
      <c r="AU65" s="335" t="e">
        <f t="shared" si="22"/>
        <v>#REF!</v>
      </c>
      <c r="AV65" s="72" t="e">
        <f t="shared" si="23"/>
        <v>#REF!</v>
      </c>
      <c r="AW65" s="335" t="e">
        <f t="shared" si="13"/>
        <v>#REF!</v>
      </c>
      <c r="AX65" s="336">
        <f t="shared" si="16"/>
        <v>69000000</v>
      </c>
      <c r="AY65" s="152" t="b">
        <f t="shared" si="11"/>
        <v>1</v>
      </c>
    </row>
    <row r="66" spans="1:51" s="72" customFormat="1">
      <c r="A66" s="345"/>
      <c r="B66" s="346"/>
      <c r="C66" s="347"/>
      <c r="D66" s="347"/>
      <c r="E66" s="348" t="s">
        <v>47</v>
      </c>
      <c r="F66" s="83" t="s">
        <v>48</v>
      </c>
      <c r="G66" s="84">
        <v>3600000</v>
      </c>
      <c r="H66" s="84">
        <v>3600000</v>
      </c>
      <c r="I66" s="84" t="e">
        <f>#REF!</f>
        <v>#REF!</v>
      </c>
      <c r="J66" s="84" t="e">
        <f t="shared" si="45"/>
        <v>#REF!</v>
      </c>
      <c r="K66" s="84"/>
      <c r="L66" s="84">
        <v>27900000</v>
      </c>
      <c r="M66" s="84">
        <f t="shared" si="46"/>
        <v>-27900000</v>
      </c>
      <c r="N66" s="84"/>
      <c r="O66" s="84"/>
      <c r="P66" s="84">
        <f t="shared" si="47"/>
        <v>0</v>
      </c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  <c r="AD66" s="84"/>
      <c r="AE66" s="84"/>
      <c r="AF66" s="84"/>
      <c r="AG66" s="84"/>
      <c r="AH66" s="84"/>
      <c r="AI66" s="83"/>
      <c r="AJ66" s="374"/>
      <c r="AK66" s="284">
        <f t="shared" si="6"/>
        <v>3600000</v>
      </c>
      <c r="AL66" s="164" t="b">
        <f t="shared" si="9"/>
        <v>1</v>
      </c>
      <c r="AM66" s="284">
        <f t="shared" si="10"/>
        <v>0</v>
      </c>
      <c r="AN66" s="232"/>
      <c r="AO66" s="232"/>
      <c r="AP66" s="284">
        <f t="shared" si="17"/>
        <v>3600000</v>
      </c>
      <c r="AQ66" s="164" t="b">
        <f t="shared" si="21"/>
        <v>1</v>
      </c>
      <c r="AR66" s="232"/>
      <c r="AS66" s="232"/>
      <c r="AU66" s="335" t="e">
        <f t="shared" si="22"/>
        <v>#REF!</v>
      </c>
      <c r="AV66" s="72" t="e">
        <f t="shared" si="23"/>
        <v>#REF!</v>
      </c>
      <c r="AW66" s="335" t="e">
        <f t="shared" si="13"/>
        <v>#REF!</v>
      </c>
      <c r="AX66" s="336">
        <f t="shared" si="16"/>
        <v>3600000</v>
      </c>
      <c r="AY66" s="152" t="b">
        <f t="shared" si="11"/>
        <v>1</v>
      </c>
    </row>
    <row r="67" spans="1:51" s="72" customFormat="1">
      <c r="A67" s="345"/>
      <c r="B67" s="346"/>
      <c r="C67" s="347"/>
      <c r="D67" s="347"/>
      <c r="E67" s="348" t="s">
        <v>49</v>
      </c>
      <c r="F67" s="83" t="s">
        <v>50</v>
      </c>
      <c r="G67" s="84">
        <v>38400000</v>
      </c>
      <c r="H67" s="84">
        <v>38400000</v>
      </c>
      <c r="I67" s="84" t="e">
        <f>#REF!</f>
        <v>#REF!</v>
      </c>
      <c r="J67" s="84" t="e">
        <f t="shared" si="45"/>
        <v>#REF!</v>
      </c>
      <c r="K67" s="84"/>
      <c r="L67" s="84">
        <v>8400000</v>
      </c>
      <c r="M67" s="84">
        <f t="shared" si="46"/>
        <v>-8400000</v>
      </c>
      <c r="N67" s="84"/>
      <c r="O67" s="84"/>
      <c r="P67" s="84">
        <f t="shared" si="47"/>
        <v>0</v>
      </c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  <c r="AB67" s="84"/>
      <c r="AC67" s="84"/>
      <c r="AD67" s="84"/>
      <c r="AE67" s="84"/>
      <c r="AF67" s="84"/>
      <c r="AG67" s="84"/>
      <c r="AH67" s="84"/>
      <c r="AI67" s="83"/>
      <c r="AJ67" s="374"/>
      <c r="AK67" s="284">
        <f t="shared" si="6"/>
        <v>38400000</v>
      </c>
      <c r="AL67" s="164" t="b">
        <f t="shared" si="9"/>
        <v>1</v>
      </c>
      <c r="AM67" s="284">
        <f t="shared" si="10"/>
        <v>0</v>
      </c>
      <c r="AN67" s="232"/>
      <c r="AO67" s="232"/>
      <c r="AP67" s="284">
        <f t="shared" si="17"/>
        <v>38400000</v>
      </c>
      <c r="AQ67" s="164" t="b">
        <f t="shared" si="21"/>
        <v>1</v>
      </c>
      <c r="AR67" s="232"/>
      <c r="AS67" s="232"/>
      <c r="AU67" s="335" t="e">
        <f t="shared" si="22"/>
        <v>#REF!</v>
      </c>
      <c r="AV67" s="72" t="e">
        <f t="shared" si="23"/>
        <v>#REF!</v>
      </c>
      <c r="AW67" s="335" t="e">
        <f t="shared" si="13"/>
        <v>#REF!</v>
      </c>
      <c r="AX67" s="336">
        <f t="shared" si="16"/>
        <v>38400000</v>
      </c>
      <c r="AY67" s="152" t="b">
        <f t="shared" si="11"/>
        <v>1</v>
      </c>
    </row>
    <row r="68" spans="1:51" s="72" customFormat="1" ht="30">
      <c r="A68" s="345"/>
      <c r="B68" s="346"/>
      <c r="C68" s="347"/>
      <c r="D68" s="347"/>
      <c r="E68" s="348" t="s">
        <v>51</v>
      </c>
      <c r="F68" s="83" t="s">
        <v>52</v>
      </c>
      <c r="G68" s="84">
        <v>19650000</v>
      </c>
      <c r="H68" s="84">
        <v>19650000</v>
      </c>
      <c r="I68" s="84" t="e">
        <f>#REF!</f>
        <v>#REF!</v>
      </c>
      <c r="J68" s="84" t="e">
        <f t="shared" si="45"/>
        <v>#REF!</v>
      </c>
      <c r="K68" s="84"/>
      <c r="L68" s="84">
        <v>5400000</v>
      </c>
      <c r="M68" s="84">
        <f t="shared" si="46"/>
        <v>-5400000</v>
      </c>
      <c r="N68" s="84"/>
      <c r="O68" s="84"/>
      <c r="P68" s="84">
        <f t="shared" si="47"/>
        <v>0</v>
      </c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3"/>
      <c r="AJ68" s="374"/>
      <c r="AK68" s="284">
        <f t="shared" si="6"/>
        <v>19650000</v>
      </c>
      <c r="AL68" s="164" t="b">
        <f t="shared" si="9"/>
        <v>1</v>
      </c>
      <c r="AM68" s="284">
        <f t="shared" si="10"/>
        <v>0</v>
      </c>
      <c r="AN68" s="232"/>
      <c r="AO68" s="232"/>
      <c r="AP68" s="284">
        <f t="shared" si="17"/>
        <v>19650000</v>
      </c>
      <c r="AQ68" s="164" t="b">
        <f t="shared" si="21"/>
        <v>1</v>
      </c>
      <c r="AR68" s="232"/>
      <c r="AS68" s="232"/>
      <c r="AU68" s="335" t="e">
        <f t="shared" si="22"/>
        <v>#REF!</v>
      </c>
      <c r="AV68" s="72" t="e">
        <f t="shared" si="23"/>
        <v>#REF!</v>
      </c>
      <c r="AW68" s="335" t="e">
        <f t="shared" si="13"/>
        <v>#REF!</v>
      </c>
      <c r="AX68" s="336">
        <f t="shared" si="16"/>
        <v>19650000</v>
      </c>
      <c r="AY68" s="152" t="b">
        <f t="shared" si="11"/>
        <v>1</v>
      </c>
    </row>
    <row r="69" spans="1:51" s="72" customFormat="1" ht="30">
      <c r="A69" s="345"/>
      <c r="B69" s="346"/>
      <c r="C69" s="347"/>
      <c r="D69" s="347"/>
      <c r="E69" s="348" t="s">
        <v>53</v>
      </c>
      <c r="F69" s="83" t="s">
        <v>54</v>
      </c>
      <c r="G69" s="86">
        <v>22800000</v>
      </c>
      <c r="H69" s="84">
        <v>22800000</v>
      </c>
      <c r="I69" s="84" t="e">
        <f>#REF!</f>
        <v>#REF!</v>
      </c>
      <c r="J69" s="84" t="e">
        <f>H69-I69</f>
        <v>#REF!</v>
      </c>
      <c r="K69" s="84"/>
      <c r="L69" s="84">
        <v>10200000</v>
      </c>
      <c r="M69" s="84">
        <f t="shared" si="46"/>
        <v>-10200000</v>
      </c>
      <c r="N69" s="84"/>
      <c r="O69" s="84"/>
      <c r="P69" s="84">
        <f t="shared" si="47"/>
        <v>0</v>
      </c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4"/>
      <c r="AE69" s="84"/>
      <c r="AF69" s="84"/>
      <c r="AG69" s="84"/>
      <c r="AH69" s="84"/>
      <c r="AI69" s="83"/>
      <c r="AJ69" s="374"/>
      <c r="AK69" s="284">
        <f t="shared" si="6"/>
        <v>22800000</v>
      </c>
      <c r="AL69" s="164" t="b">
        <f t="shared" si="9"/>
        <v>1</v>
      </c>
      <c r="AM69" s="284">
        <f t="shared" si="10"/>
        <v>0</v>
      </c>
      <c r="AN69" s="232"/>
      <c r="AO69" s="232"/>
      <c r="AP69" s="284">
        <f t="shared" si="17"/>
        <v>22800000</v>
      </c>
      <c r="AQ69" s="164" t="b">
        <f t="shared" si="21"/>
        <v>1</v>
      </c>
      <c r="AR69" s="232"/>
      <c r="AS69" s="232"/>
      <c r="AU69" s="335" t="e">
        <f t="shared" si="22"/>
        <v>#REF!</v>
      </c>
      <c r="AV69" s="72" t="e">
        <f t="shared" si="23"/>
        <v>#REF!</v>
      </c>
      <c r="AW69" s="335" t="e">
        <f t="shared" si="13"/>
        <v>#REF!</v>
      </c>
      <c r="AX69" s="336">
        <f t="shared" si="16"/>
        <v>22800000</v>
      </c>
      <c r="AY69" s="152" t="b">
        <f t="shared" si="11"/>
        <v>1</v>
      </c>
    </row>
    <row r="70" spans="1:51" s="72" customFormat="1">
      <c r="A70" s="605"/>
      <c r="B70" s="333"/>
      <c r="C70" s="334"/>
      <c r="D70" s="347"/>
      <c r="E70" s="246" t="s">
        <v>166</v>
      </c>
      <c r="F70" s="245" t="s">
        <v>167</v>
      </c>
      <c r="G70" s="241">
        <v>139800000</v>
      </c>
      <c r="H70" s="84">
        <v>139800000</v>
      </c>
      <c r="I70" s="70"/>
      <c r="J70" s="84">
        <f t="shared" si="45"/>
        <v>139800000</v>
      </c>
      <c r="K70" s="84"/>
      <c r="L70" s="84">
        <v>26160000</v>
      </c>
      <c r="M70" s="84">
        <f t="shared" si="46"/>
        <v>-26160000</v>
      </c>
      <c r="N70" s="84"/>
      <c r="O70" s="70"/>
      <c r="P70" s="84">
        <f t="shared" si="47"/>
        <v>0</v>
      </c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1"/>
      <c r="AJ70" s="374"/>
      <c r="AK70" s="284">
        <f t="shared" si="6"/>
        <v>139800000</v>
      </c>
      <c r="AL70" s="164" t="b">
        <f t="shared" si="9"/>
        <v>1</v>
      </c>
      <c r="AM70" s="284">
        <f t="shared" si="10"/>
        <v>0</v>
      </c>
      <c r="AN70" s="232"/>
      <c r="AO70" s="232"/>
      <c r="AP70" s="284">
        <f t="shared" si="17"/>
        <v>139800000</v>
      </c>
      <c r="AQ70" s="164" t="b">
        <f t="shared" si="21"/>
        <v>1</v>
      </c>
      <c r="AR70" s="232"/>
      <c r="AS70" s="232"/>
      <c r="AU70" s="335">
        <f t="shared" si="22"/>
        <v>139800000</v>
      </c>
      <c r="AW70" s="335">
        <f t="shared" si="13"/>
        <v>26160000</v>
      </c>
      <c r="AX70" s="336">
        <f t="shared" si="16"/>
        <v>139800000</v>
      </c>
      <c r="AY70" s="152" t="b">
        <f t="shared" si="11"/>
        <v>1</v>
      </c>
    </row>
    <row r="71" spans="1:51" s="59" customFormat="1">
      <c r="A71" s="337"/>
      <c r="B71" s="338"/>
      <c r="C71" s="339"/>
      <c r="D71" s="645" t="s">
        <v>15</v>
      </c>
      <c r="E71" s="646"/>
      <c r="F71" s="81" t="s">
        <v>130</v>
      </c>
      <c r="G71" s="87">
        <f>SUM(G72:G79)</f>
        <v>208056701</v>
      </c>
      <c r="H71" s="87">
        <f t="shared" ref="H71:AF71" si="48">SUM(H72:H79)</f>
        <v>201656701</v>
      </c>
      <c r="I71" s="87" t="e">
        <f t="shared" si="48"/>
        <v>#REF!</v>
      </c>
      <c r="J71" s="87" t="e">
        <f t="shared" si="48"/>
        <v>#REF!</v>
      </c>
      <c r="K71" s="87">
        <f t="shared" si="48"/>
        <v>6400000</v>
      </c>
      <c r="L71" s="87" t="e">
        <f t="shared" si="48"/>
        <v>#REF!</v>
      </c>
      <c r="M71" s="87" t="e">
        <f t="shared" si="48"/>
        <v>#REF!</v>
      </c>
      <c r="N71" s="87">
        <f t="shared" si="48"/>
        <v>0</v>
      </c>
      <c r="O71" s="87">
        <f t="shared" si="48"/>
        <v>0</v>
      </c>
      <c r="P71" s="87">
        <f t="shared" si="48"/>
        <v>0</v>
      </c>
      <c r="Q71" s="87">
        <f t="shared" si="48"/>
        <v>0</v>
      </c>
      <c r="R71" s="87">
        <f t="shared" si="48"/>
        <v>0</v>
      </c>
      <c r="S71" s="87">
        <f t="shared" si="48"/>
        <v>0</v>
      </c>
      <c r="T71" s="87">
        <f t="shared" si="48"/>
        <v>0</v>
      </c>
      <c r="U71" s="87">
        <f t="shared" si="48"/>
        <v>0</v>
      </c>
      <c r="V71" s="87">
        <f t="shared" si="48"/>
        <v>0</v>
      </c>
      <c r="W71" s="87">
        <f t="shared" si="48"/>
        <v>0</v>
      </c>
      <c r="X71" s="87">
        <f t="shared" si="48"/>
        <v>0</v>
      </c>
      <c r="Y71" s="87">
        <f t="shared" si="48"/>
        <v>0</v>
      </c>
      <c r="Z71" s="87">
        <f t="shared" si="48"/>
        <v>0</v>
      </c>
      <c r="AA71" s="87">
        <f t="shared" si="48"/>
        <v>0</v>
      </c>
      <c r="AB71" s="87">
        <f t="shared" si="48"/>
        <v>0</v>
      </c>
      <c r="AC71" s="87">
        <f t="shared" si="48"/>
        <v>0</v>
      </c>
      <c r="AD71" s="87">
        <f t="shared" si="48"/>
        <v>0</v>
      </c>
      <c r="AE71" s="87">
        <f t="shared" si="48"/>
        <v>0</v>
      </c>
      <c r="AF71" s="87">
        <f t="shared" si="48"/>
        <v>0</v>
      </c>
      <c r="AG71" s="87">
        <f t="shared" ref="AG71:AI71" si="49">SUM(AG72:AG78)</f>
        <v>0</v>
      </c>
      <c r="AH71" s="87">
        <f t="shared" si="49"/>
        <v>0</v>
      </c>
      <c r="AI71" s="87">
        <f t="shared" si="49"/>
        <v>0</v>
      </c>
      <c r="AJ71" s="372"/>
      <c r="AK71" s="284">
        <f t="shared" si="6"/>
        <v>208056701</v>
      </c>
      <c r="AL71" s="164" t="b">
        <f t="shared" si="9"/>
        <v>1</v>
      </c>
      <c r="AM71" s="284">
        <f t="shared" si="10"/>
        <v>0</v>
      </c>
      <c r="AN71" s="164"/>
      <c r="AO71" s="164"/>
      <c r="AP71" s="284">
        <f t="shared" si="17"/>
        <v>208056701</v>
      </c>
      <c r="AQ71" s="164" t="b">
        <f t="shared" si="21"/>
        <v>1</v>
      </c>
      <c r="AR71" s="164"/>
      <c r="AS71" s="164"/>
      <c r="AU71" s="341" t="e">
        <f t="shared" si="22"/>
        <v>#REF!</v>
      </c>
      <c r="AV71" s="59" t="e">
        <f t="shared" si="23"/>
        <v>#REF!</v>
      </c>
      <c r="AW71" s="335" t="e">
        <f t="shared" si="13"/>
        <v>#REF!</v>
      </c>
      <c r="AX71" s="336">
        <f t="shared" si="16"/>
        <v>208056701</v>
      </c>
      <c r="AY71" s="152" t="b">
        <f t="shared" si="11"/>
        <v>1</v>
      </c>
    </row>
    <row r="72" spans="1:51" s="72" customFormat="1">
      <c r="A72" s="605"/>
      <c r="B72" s="333"/>
      <c r="C72" s="334"/>
      <c r="D72" s="334"/>
      <c r="E72" s="232" t="s">
        <v>55</v>
      </c>
      <c r="F72" s="83" t="s">
        <v>56</v>
      </c>
      <c r="G72" s="69">
        <v>25853000</v>
      </c>
      <c r="H72" s="84">
        <v>25853000</v>
      </c>
      <c r="I72" s="70" t="e">
        <f>#REF!</f>
        <v>#REF!</v>
      </c>
      <c r="J72" s="84" t="e">
        <f t="shared" si="45"/>
        <v>#REF!</v>
      </c>
      <c r="K72" s="84"/>
      <c r="L72" s="84">
        <v>3165290</v>
      </c>
      <c r="M72" s="70">
        <f>K72-L72</f>
        <v>-3165290</v>
      </c>
      <c r="N72" s="70"/>
      <c r="O72" s="70"/>
      <c r="P72" s="70">
        <f>N72-O72</f>
        <v>0</v>
      </c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1"/>
      <c r="AJ72" s="374"/>
      <c r="AK72" s="284">
        <f t="shared" si="6"/>
        <v>25853000</v>
      </c>
      <c r="AL72" s="164" t="b">
        <f t="shared" si="9"/>
        <v>1</v>
      </c>
      <c r="AM72" s="284">
        <f t="shared" si="10"/>
        <v>0</v>
      </c>
      <c r="AN72" s="232"/>
      <c r="AO72" s="232"/>
      <c r="AP72" s="284">
        <f t="shared" si="17"/>
        <v>25853000</v>
      </c>
      <c r="AQ72" s="164" t="b">
        <f t="shared" si="21"/>
        <v>1</v>
      </c>
      <c r="AR72" s="232"/>
      <c r="AS72" s="232"/>
      <c r="AU72" s="335" t="e">
        <f t="shared" si="22"/>
        <v>#REF!</v>
      </c>
      <c r="AV72" s="72" t="e">
        <f t="shared" si="23"/>
        <v>#REF!</v>
      </c>
      <c r="AW72" s="335" t="e">
        <f t="shared" si="13"/>
        <v>#REF!</v>
      </c>
      <c r="AX72" s="336">
        <f t="shared" si="16"/>
        <v>25853000</v>
      </c>
      <c r="AY72" s="152" t="b">
        <f t="shared" si="11"/>
        <v>1</v>
      </c>
    </row>
    <row r="73" spans="1:51" s="72" customFormat="1">
      <c r="A73" s="605"/>
      <c r="B73" s="333"/>
      <c r="C73" s="334"/>
      <c r="D73" s="334"/>
      <c r="E73" s="350" t="s">
        <v>16</v>
      </c>
      <c r="F73" s="88" t="s">
        <v>19</v>
      </c>
      <c r="G73" s="69">
        <v>1800000</v>
      </c>
      <c r="H73" s="84">
        <v>1800000</v>
      </c>
      <c r="I73" s="70">
        <v>1000000</v>
      </c>
      <c r="J73" s="84">
        <f t="shared" si="45"/>
        <v>800000</v>
      </c>
      <c r="K73" s="84"/>
      <c r="L73" s="84">
        <v>950000</v>
      </c>
      <c r="M73" s="70">
        <f t="shared" ref="M73:M78" si="50">K73-L73</f>
        <v>-950000</v>
      </c>
      <c r="N73" s="70"/>
      <c r="O73" s="70"/>
      <c r="P73" s="70">
        <f t="shared" ref="P73:P78" si="51">N73-O73</f>
        <v>0</v>
      </c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1"/>
      <c r="AJ73" s="374"/>
      <c r="AK73" s="284">
        <f t="shared" si="6"/>
        <v>1800000</v>
      </c>
      <c r="AL73" s="164" t="b">
        <f t="shared" si="9"/>
        <v>1</v>
      </c>
      <c r="AM73" s="284">
        <f t="shared" si="10"/>
        <v>0</v>
      </c>
      <c r="AN73" s="232"/>
      <c r="AO73" s="232"/>
      <c r="AP73" s="284">
        <f t="shared" si="17"/>
        <v>1800000</v>
      </c>
      <c r="AQ73" s="164" t="b">
        <f t="shared" si="21"/>
        <v>1</v>
      </c>
      <c r="AR73" s="232"/>
      <c r="AS73" s="232"/>
      <c r="AU73" s="335">
        <f t="shared" si="22"/>
        <v>1800000</v>
      </c>
      <c r="AV73" s="72" t="b">
        <f t="shared" si="23"/>
        <v>1</v>
      </c>
      <c r="AW73" s="335">
        <f t="shared" si="13"/>
        <v>1950000</v>
      </c>
      <c r="AX73" s="336">
        <f t="shared" si="16"/>
        <v>1800000</v>
      </c>
      <c r="AY73" s="152" t="b">
        <f t="shared" si="11"/>
        <v>1</v>
      </c>
    </row>
    <row r="74" spans="1:51" s="72" customFormat="1">
      <c r="A74" s="605"/>
      <c r="B74" s="333"/>
      <c r="C74" s="334"/>
      <c r="D74" s="334"/>
      <c r="E74" s="72" t="s">
        <v>57</v>
      </c>
      <c r="F74" s="71" t="s">
        <v>58</v>
      </c>
      <c r="G74" s="69">
        <v>3997000</v>
      </c>
      <c r="H74" s="84">
        <v>3997000</v>
      </c>
      <c r="I74" s="70" t="e">
        <f>#REF!</f>
        <v>#REF!</v>
      </c>
      <c r="J74" s="84" t="e">
        <f t="shared" si="45"/>
        <v>#REF!</v>
      </c>
      <c r="K74" s="84"/>
      <c r="L74" s="84">
        <v>704000</v>
      </c>
      <c r="M74" s="70">
        <f t="shared" si="50"/>
        <v>-704000</v>
      </c>
      <c r="N74" s="70"/>
      <c r="O74" s="70"/>
      <c r="P74" s="70">
        <f t="shared" si="51"/>
        <v>0</v>
      </c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1"/>
      <c r="AJ74" s="374"/>
      <c r="AK74" s="284">
        <f t="shared" si="6"/>
        <v>3997000</v>
      </c>
      <c r="AL74" s="164" t="b">
        <f t="shared" si="9"/>
        <v>1</v>
      </c>
      <c r="AM74" s="284">
        <f t="shared" si="10"/>
        <v>0</v>
      </c>
      <c r="AN74" s="232"/>
      <c r="AO74" s="232"/>
      <c r="AP74" s="284">
        <f t="shared" si="17"/>
        <v>3997000</v>
      </c>
      <c r="AQ74" s="164" t="b">
        <f t="shared" si="21"/>
        <v>1</v>
      </c>
      <c r="AR74" s="232"/>
      <c r="AS74" s="232"/>
      <c r="AU74" s="335" t="e">
        <f>SUM(I74:X74)</f>
        <v>#REF!</v>
      </c>
      <c r="AV74" s="72" t="e">
        <f t="shared" si="23"/>
        <v>#REF!</v>
      </c>
      <c r="AW74" s="335" t="e">
        <f t="shared" si="13"/>
        <v>#REF!</v>
      </c>
      <c r="AX74" s="336">
        <f t="shared" si="16"/>
        <v>3997000</v>
      </c>
      <c r="AY74" s="152" t="b">
        <f t="shared" si="11"/>
        <v>1</v>
      </c>
    </row>
    <row r="75" spans="1:51" s="153" customFormat="1">
      <c r="A75" s="605"/>
      <c r="B75" s="333"/>
      <c r="C75" s="334"/>
      <c r="D75" s="334"/>
      <c r="E75" s="88" t="s">
        <v>17</v>
      </c>
      <c r="F75" s="71" t="s">
        <v>18</v>
      </c>
      <c r="G75" s="69">
        <v>123600000</v>
      </c>
      <c r="H75" s="84">
        <v>123600000</v>
      </c>
      <c r="I75" s="70" t="e">
        <f>#REF!</f>
        <v>#REF!</v>
      </c>
      <c r="J75" s="84" t="e">
        <f t="shared" si="45"/>
        <v>#REF!</v>
      </c>
      <c r="K75" s="84"/>
      <c r="L75" s="84">
        <v>17533300</v>
      </c>
      <c r="M75" s="70">
        <f t="shared" si="50"/>
        <v>-17533300</v>
      </c>
      <c r="N75" s="70"/>
      <c r="O75" s="70"/>
      <c r="P75" s="70">
        <f t="shared" si="51"/>
        <v>0</v>
      </c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1"/>
      <c r="AJ75" s="374"/>
      <c r="AK75" s="284">
        <f t="shared" ref="AK75:AK192" si="52">H75+K75+N75+Q75+T75+W75+Z75+AC75+AF75</f>
        <v>123600000</v>
      </c>
      <c r="AL75" s="164" t="b">
        <f t="shared" si="9"/>
        <v>1</v>
      </c>
      <c r="AM75" s="284">
        <f t="shared" si="10"/>
        <v>0</v>
      </c>
      <c r="AN75" s="232"/>
      <c r="AO75" s="232"/>
      <c r="AP75" s="284">
        <f t="shared" si="17"/>
        <v>123600000</v>
      </c>
      <c r="AQ75" s="164" t="b">
        <f t="shared" si="21"/>
        <v>1</v>
      </c>
      <c r="AR75" s="232"/>
      <c r="AS75" s="232"/>
      <c r="AU75" s="335" t="e">
        <f t="shared" si="22"/>
        <v>#REF!</v>
      </c>
      <c r="AV75" s="72" t="e">
        <f t="shared" si="23"/>
        <v>#REF!</v>
      </c>
      <c r="AW75" s="335" t="e">
        <f t="shared" si="13"/>
        <v>#REF!</v>
      </c>
      <c r="AX75" s="336">
        <f t="shared" si="16"/>
        <v>123600000</v>
      </c>
      <c r="AY75" s="152" t="b">
        <f t="shared" si="11"/>
        <v>1</v>
      </c>
    </row>
    <row r="76" spans="1:51" s="153" customFormat="1">
      <c r="A76" s="605"/>
      <c r="B76" s="333"/>
      <c r="C76" s="334"/>
      <c r="D76" s="334"/>
      <c r="E76" s="88" t="s">
        <v>31</v>
      </c>
      <c r="F76" s="71" t="s">
        <v>32</v>
      </c>
      <c r="G76" s="69">
        <v>4244000</v>
      </c>
      <c r="H76" s="84">
        <v>4244000</v>
      </c>
      <c r="I76" s="70" t="e">
        <f>#REF!</f>
        <v>#REF!</v>
      </c>
      <c r="J76" s="84" t="e">
        <f t="shared" si="45"/>
        <v>#REF!</v>
      </c>
      <c r="K76" s="84"/>
      <c r="L76" s="84">
        <v>1453000</v>
      </c>
      <c r="M76" s="70">
        <f t="shared" si="50"/>
        <v>-1453000</v>
      </c>
      <c r="N76" s="70"/>
      <c r="O76" s="70"/>
      <c r="P76" s="70">
        <f t="shared" si="51"/>
        <v>0</v>
      </c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1"/>
      <c r="AJ76" s="374"/>
      <c r="AK76" s="284">
        <f t="shared" si="52"/>
        <v>4244000</v>
      </c>
      <c r="AL76" s="164" t="b">
        <f t="shared" ref="AL76:AL218" si="53">AK76=G76</f>
        <v>1</v>
      </c>
      <c r="AM76" s="284">
        <f t="shared" ref="AM76:AM218" si="54">G76-AK76</f>
        <v>0</v>
      </c>
      <c r="AN76" s="232"/>
      <c r="AO76" s="232"/>
      <c r="AP76" s="284">
        <f t="shared" si="17"/>
        <v>4244000</v>
      </c>
      <c r="AQ76" s="164" t="b">
        <f t="shared" si="21"/>
        <v>1</v>
      </c>
      <c r="AR76" s="232"/>
      <c r="AS76" s="232"/>
      <c r="AU76" s="335" t="e">
        <f t="shared" si="22"/>
        <v>#REF!</v>
      </c>
      <c r="AV76" s="72" t="e">
        <f t="shared" si="23"/>
        <v>#REF!</v>
      </c>
      <c r="AW76" s="335" t="e">
        <f t="shared" si="13"/>
        <v>#REF!</v>
      </c>
      <c r="AX76" s="336">
        <f t="shared" si="16"/>
        <v>4244000</v>
      </c>
      <c r="AY76" s="152" t="b">
        <f t="shared" si="11"/>
        <v>1</v>
      </c>
    </row>
    <row r="77" spans="1:51" s="153" customFormat="1">
      <c r="A77" s="605"/>
      <c r="B77" s="333"/>
      <c r="C77" s="334"/>
      <c r="D77" s="334"/>
      <c r="E77" s="88" t="s">
        <v>59</v>
      </c>
      <c r="F77" s="71" t="s">
        <v>60</v>
      </c>
      <c r="G77" s="69">
        <v>6400000</v>
      </c>
      <c r="H77" s="84"/>
      <c r="I77" s="70" t="e">
        <f>#REF!</f>
        <v>#REF!</v>
      </c>
      <c r="J77" s="84" t="e">
        <f t="shared" si="45"/>
        <v>#REF!</v>
      </c>
      <c r="K77" s="84">
        <f t="shared" ref="K77:K79" si="55">G77-H77</f>
        <v>6400000</v>
      </c>
      <c r="L77" s="84" t="e">
        <f>#REF!+670560</f>
        <v>#REF!</v>
      </c>
      <c r="M77" s="70" t="e">
        <f t="shared" si="50"/>
        <v>#REF!</v>
      </c>
      <c r="N77" s="70"/>
      <c r="O77" s="70"/>
      <c r="P77" s="70">
        <f t="shared" si="51"/>
        <v>0</v>
      </c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1"/>
      <c r="AJ77" s="374"/>
      <c r="AK77" s="284">
        <f t="shared" si="52"/>
        <v>6400000</v>
      </c>
      <c r="AL77" s="164" t="b">
        <f t="shared" si="53"/>
        <v>1</v>
      </c>
      <c r="AM77" s="284">
        <f t="shared" si="54"/>
        <v>0</v>
      </c>
      <c r="AN77" s="232"/>
      <c r="AO77" s="232"/>
      <c r="AP77" s="284">
        <f t="shared" si="17"/>
        <v>6400000</v>
      </c>
      <c r="AQ77" s="164" t="b">
        <f t="shared" si="21"/>
        <v>1</v>
      </c>
      <c r="AR77" s="232"/>
      <c r="AS77" s="232"/>
      <c r="AU77" s="335" t="e">
        <f t="shared" si="22"/>
        <v>#REF!</v>
      </c>
      <c r="AV77" s="72" t="e">
        <f t="shared" si="23"/>
        <v>#REF!</v>
      </c>
      <c r="AW77" s="335" t="e">
        <f t="shared" si="13"/>
        <v>#REF!</v>
      </c>
      <c r="AX77" s="336">
        <f t="shared" si="16"/>
        <v>6400000</v>
      </c>
      <c r="AY77" s="152" t="b">
        <f t="shared" si="11"/>
        <v>1</v>
      </c>
    </row>
    <row r="78" spans="1:51" s="153" customFormat="1">
      <c r="A78" s="605"/>
      <c r="B78" s="333"/>
      <c r="C78" s="334"/>
      <c r="D78" s="334"/>
      <c r="E78" s="88" t="s">
        <v>61</v>
      </c>
      <c r="F78" s="71" t="s">
        <v>62</v>
      </c>
      <c r="G78" s="69">
        <v>9162701</v>
      </c>
      <c r="H78" s="84">
        <v>9162701</v>
      </c>
      <c r="I78" s="70"/>
      <c r="J78" s="84">
        <f t="shared" si="45"/>
        <v>9162701</v>
      </c>
      <c r="K78" s="84"/>
      <c r="L78" s="84" t="e">
        <f>#REF!+925000</f>
        <v>#REF!</v>
      </c>
      <c r="M78" s="70" t="e">
        <f t="shared" si="50"/>
        <v>#REF!</v>
      </c>
      <c r="N78" s="70"/>
      <c r="O78" s="70"/>
      <c r="P78" s="70">
        <f t="shared" si="51"/>
        <v>0</v>
      </c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1"/>
      <c r="AJ78" s="374"/>
      <c r="AK78" s="284">
        <f t="shared" si="52"/>
        <v>9162701</v>
      </c>
      <c r="AL78" s="164" t="b">
        <f t="shared" si="53"/>
        <v>1</v>
      </c>
      <c r="AM78" s="284">
        <f t="shared" si="54"/>
        <v>0</v>
      </c>
      <c r="AN78" s="232"/>
      <c r="AO78" s="232"/>
      <c r="AP78" s="284">
        <f t="shared" ref="AP78:AP179" si="56">H78+K78+N78+Q78+T78+W78+Z78+AC78+AF78</f>
        <v>9162701</v>
      </c>
      <c r="AQ78" s="164" t="b">
        <f t="shared" si="21"/>
        <v>1</v>
      </c>
      <c r="AR78" s="232"/>
      <c r="AS78" s="232"/>
      <c r="AU78" s="335" t="e">
        <f t="shared" si="22"/>
        <v>#REF!</v>
      </c>
      <c r="AV78" s="72" t="e">
        <f t="shared" si="23"/>
        <v>#REF!</v>
      </c>
      <c r="AW78" s="335" t="e">
        <f t="shared" si="13"/>
        <v>#REF!</v>
      </c>
      <c r="AX78" s="336">
        <f t="shared" si="16"/>
        <v>9162701</v>
      </c>
      <c r="AY78" s="152" t="b">
        <f t="shared" si="11"/>
        <v>1</v>
      </c>
    </row>
    <row r="79" spans="1:51" s="153" customFormat="1">
      <c r="A79" s="605"/>
      <c r="B79" s="333"/>
      <c r="C79" s="334"/>
      <c r="D79" s="334"/>
      <c r="E79" s="88" t="s">
        <v>275</v>
      </c>
      <c r="F79" s="71" t="s">
        <v>276</v>
      </c>
      <c r="G79" s="69">
        <v>33000000</v>
      </c>
      <c r="H79" s="70">
        <v>33000000</v>
      </c>
      <c r="I79" s="70"/>
      <c r="J79" s="70"/>
      <c r="K79" s="84">
        <f t="shared" si="55"/>
        <v>0</v>
      </c>
      <c r="L79" s="84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1"/>
      <c r="AJ79" s="374"/>
      <c r="AK79" s="284"/>
      <c r="AL79" s="164"/>
      <c r="AM79" s="284"/>
      <c r="AN79" s="232"/>
      <c r="AO79" s="232"/>
      <c r="AP79" s="284">
        <f t="shared" si="56"/>
        <v>33000000</v>
      </c>
      <c r="AQ79" s="164" t="b">
        <f t="shared" ref="AQ79:AQ180" si="57">AP79=G79</f>
        <v>1</v>
      </c>
      <c r="AR79" s="232"/>
      <c r="AS79" s="232"/>
      <c r="AU79" s="335"/>
      <c r="AV79" s="72"/>
      <c r="AW79" s="335"/>
      <c r="AX79" s="336"/>
      <c r="AY79" s="152"/>
    </row>
    <row r="80" spans="1:51">
      <c r="A80" s="28"/>
      <c r="B80" s="11"/>
      <c r="C80" s="12"/>
      <c r="D80" s="12"/>
      <c r="E80" s="13"/>
      <c r="F80" s="81"/>
      <c r="G80" s="87"/>
      <c r="H80" s="87"/>
      <c r="I80" s="102"/>
      <c r="J80" s="102"/>
      <c r="K80" s="102"/>
      <c r="L80" s="82"/>
      <c r="M80" s="102"/>
      <c r="N80" s="102"/>
      <c r="O80" s="31"/>
      <c r="P80" s="31"/>
      <c r="Q80" s="102"/>
      <c r="R80" s="31"/>
      <c r="S80" s="31"/>
      <c r="T80" s="31"/>
      <c r="U80" s="31"/>
      <c r="V80" s="31"/>
      <c r="W80" s="31"/>
      <c r="X80" s="31"/>
      <c r="Y80" s="31"/>
      <c r="Z80" s="102"/>
      <c r="AA80" s="31"/>
      <c r="AB80" s="31"/>
      <c r="AC80" s="31"/>
      <c r="AD80" s="31"/>
      <c r="AE80" s="31"/>
      <c r="AF80" s="31"/>
      <c r="AG80" s="31"/>
      <c r="AH80" s="31"/>
      <c r="AI80" s="10"/>
      <c r="AJ80" s="372"/>
      <c r="AK80" s="284">
        <f t="shared" si="52"/>
        <v>0</v>
      </c>
      <c r="AL80" s="164" t="b">
        <f t="shared" si="53"/>
        <v>1</v>
      </c>
      <c r="AM80" s="284">
        <f t="shared" si="54"/>
        <v>0</v>
      </c>
      <c r="AN80" s="164"/>
      <c r="AO80" s="164"/>
      <c r="AP80" s="284">
        <f t="shared" si="56"/>
        <v>0</v>
      </c>
      <c r="AQ80" s="164" t="b">
        <f t="shared" si="57"/>
        <v>1</v>
      </c>
      <c r="AR80" s="164"/>
      <c r="AS80" s="164"/>
      <c r="AU80" s="33">
        <f t="shared" si="22"/>
        <v>0</v>
      </c>
      <c r="AV80" s="8" t="b">
        <f t="shared" si="23"/>
        <v>1</v>
      </c>
      <c r="AW80" s="96">
        <f t="shared" si="13"/>
        <v>0</v>
      </c>
      <c r="AX80" s="118">
        <f t="shared" si="16"/>
        <v>0</v>
      </c>
      <c r="AY80" s="152" t="b">
        <f t="shared" si="11"/>
        <v>1</v>
      </c>
    </row>
    <row r="81" spans="1:51" s="117" customFormat="1">
      <c r="A81" s="115"/>
      <c r="B81" s="108" t="s">
        <v>22</v>
      </c>
      <c r="C81" s="630" t="s">
        <v>63</v>
      </c>
      <c r="D81" s="630"/>
      <c r="E81" s="631"/>
      <c r="F81" s="109" t="s">
        <v>138</v>
      </c>
      <c r="G81" s="116">
        <f>G82</f>
        <v>20139500</v>
      </c>
      <c r="H81" s="116">
        <f t="shared" ref="H81:AH81" si="58">H82</f>
        <v>20139500</v>
      </c>
      <c r="I81" s="116" t="e">
        <f t="shared" si="58"/>
        <v>#REF!</v>
      </c>
      <c r="J81" s="116" t="e">
        <f t="shared" si="58"/>
        <v>#REF!</v>
      </c>
      <c r="K81" s="116">
        <f t="shared" si="58"/>
        <v>0</v>
      </c>
      <c r="L81" s="116" t="e">
        <f t="shared" si="58"/>
        <v>#REF!</v>
      </c>
      <c r="M81" s="116" t="e">
        <f t="shared" si="58"/>
        <v>#REF!</v>
      </c>
      <c r="N81" s="116">
        <f t="shared" si="58"/>
        <v>0</v>
      </c>
      <c r="O81" s="116">
        <f t="shared" si="58"/>
        <v>0</v>
      </c>
      <c r="P81" s="116">
        <f t="shared" si="58"/>
        <v>0</v>
      </c>
      <c r="Q81" s="116">
        <f t="shared" si="58"/>
        <v>0</v>
      </c>
      <c r="R81" s="116">
        <f t="shared" si="58"/>
        <v>0</v>
      </c>
      <c r="S81" s="116">
        <f t="shared" si="58"/>
        <v>0</v>
      </c>
      <c r="T81" s="116">
        <f t="shared" si="58"/>
        <v>0</v>
      </c>
      <c r="U81" s="116">
        <f t="shared" si="58"/>
        <v>0</v>
      </c>
      <c r="V81" s="116">
        <f t="shared" si="58"/>
        <v>0</v>
      </c>
      <c r="W81" s="116">
        <f t="shared" si="58"/>
        <v>0</v>
      </c>
      <c r="X81" s="116">
        <f t="shared" si="58"/>
        <v>0</v>
      </c>
      <c r="Y81" s="116">
        <f t="shared" si="58"/>
        <v>0</v>
      </c>
      <c r="Z81" s="116">
        <f t="shared" si="58"/>
        <v>0</v>
      </c>
      <c r="AA81" s="116">
        <f t="shared" si="58"/>
        <v>0</v>
      </c>
      <c r="AB81" s="116">
        <f t="shared" si="58"/>
        <v>0</v>
      </c>
      <c r="AC81" s="116">
        <f t="shared" si="58"/>
        <v>0</v>
      </c>
      <c r="AD81" s="116">
        <f t="shared" si="58"/>
        <v>0</v>
      </c>
      <c r="AE81" s="116">
        <f t="shared" si="58"/>
        <v>0</v>
      </c>
      <c r="AF81" s="116">
        <f t="shared" si="58"/>
        <v>0</v>
      </c>
      <c r="AG81" s="116">
        <f t="shared" si="58"/>
        <v>0</v>
      </c>
      <c r="AH81" s="116">
        <f t="shared" si="58"/>
        <v>0</v>
      </c>
      <c r="AI81" s="94"/>
      <c r="AJ81" s="373"/>
      <c r="AK81" s="284">
        <f t="shared" si="52"/>
        <v>20139500</v>
      </c>
      <c r="AL81" s="164" t="b">
        <f t="shared" si="53"/>
        <v>1</v>
      </c>
      <c r="AM81" s="284">
        <f t="shared" si="54"/>
        <v>0</v>
      </c>
      <c r="AN81" s="221"/>
      <c r="AO81" s="221"/>
      <c r="AP81" s="284">
        <f t="shared" si="56"/>
        <v>20139500</v>
      </c>
      <c r="AQ81" s="164" t="b">
        <f t="shared" si="57"/>
        <v>1</v>
      </c>
      <c r="AR81" s="221"/>
      <c r="AS81" s="221"/>
      <c r="AT81" s="236"/>
      <c r="AU81" s="118" t="e">
        <f t="shared" si="22"/>
        <v>#REF!</v>
      </c>
      <c r="AV81" s="110" t="e">
        <f t="shared" si="23"/>
        <v>#REF!</v>
      </c>
      <c r="AW81" s="96" t="e">
        <f t="shared" si="13"/>
        <v>#REF!</v>
      </c>
      <c r="AX81" s="118">
        <f t="shared" si="16"/>
        <v>20139500</v>
      </c>
      <c r="AY81" s="152" t="b">
        <f t="shared" ref="AY81:AY242" si="59">G81=AX81</f>
        <v>1</v>
      </c>
    </row>
    <row r="82" spans="1:51">
      <c r="A82" s="28"/>
      <c r="B82" s="11"/>
      <c r="C82" s="12"/>
      <c r="D82" s="649" t="s">
        <v>15</v>
      </c>
      <c r="E82" s="650"/>
      <c r="F82" s="81" t="s">
        <v>130</v>
      </c>
      <c r="G82" s="87">
        <f t="shared" ref="G82:AI82" si="60">SUM(G83:G83)</f>
        <v>20139500</v>
      </c>
      <c r="H82" s="87">
        <f t="shared" si="60"/>
        <v>20139500</v>
      </c>
      <c r="I82" s="87" t="e">
        <f t="shared" si="60"/>
        <v>#REF!</v>
      </c>
      <c r="J82" s="87" t="e">
        <f t="shared" si="60"/>
        <v>#REF!</v>
      </c>
      <c r="K82" s="87">
        <f t="shared" si="60"/>
        <v>0</v>
      </c>
      <c r="L82" s="87" t="e">
        <f t="shared" si="60"/>
        <v>#REF!</v>
      </c>
      <c r="M82" s="87" t="e">
        <f t="shared" si="60"/>
        <v>#REF!</v>
      </c>
      <c r="N82" s="87">
        <f t="shared" si="60"/>
        <v>0</v>
      </c>
      <c r="O82" s="87">
        <f t="shared" si="60"/>
        <v>0</v>
      </c>
      <c r="P82" s="87">
        <f t="shared" si="60"/>
        <v>0</v>
      </c>
      <c r="Q82" s="87">
        <f t="shared" si="60"/>
        <v>0</v>
      </c>
      <c r="R82" s="87">
        <f t="shared" si="60"/>
        <v>0</v>
      </c>
      <c r="S82" s="87">
        <f t="shared" si="60"/>
        <v>0</v>
      </c>
      <c r="T82" s="87">
        <f t="shared" si="60"/>
        <v>0</v>
      </c>
      <c r="U82" s="87">
        <f t="shared" si="60"/>
        <v>0</v>
      </c>
      <c r="V82" s="87">
        <f t="shared" si="60"/>
        <v>0</v>
      </c>
      <c r="W82" s="87">
        <f t="shared" si="60"/>
        <v>0</v>
      </c>
      <c r="X82" s="87">
        <f t="shared" si="60"/>
        <v>0</v>
      </c>
      <c r="Y82" s="87">
        <f t="shared" si="60"/>
        <v>0</v>
      </c>
      <c r="Z82" s="87">
        <f t="shared" si="60"/>
        <v>0</v>
      </c>
      <c r="AA82" s="87">
        <f t="shared" si="60"/>
        <v>0</v>
      </c>
      <c r="AB82" s="87">
        <f t="shared" si="60"/>
        <v>0</v>
      </c>
      <c r="AC82" s="87">
        <f t="shared" si="60"/>
        <v>0</v>
      </c>
      <c r="AD82" s="87">
        <f t="shared" si="60"/>
        <v>0</v>
      </c>
      <c r="AE82" s="87">
        <f t="shared" si="60"/>
        <v>0</v>
      </c>
      <c r="AF82" s="87">
        <f t="shared" si="60"/>
        <v>0</v>
      </c>
      <c r="AG82" s="87">
        <f t="shared" si="60"/>
        <v>0</v>
      </c>
      <c r="AH82" s="87">
        <f t="shared" si="60"/>
        <v>0</v>
      </c>
      <c r="AI82" s="87">
        <f t="shared" si="60"/>
        <v>0</v>
      </c>
      <c r="AJ82" s="87"/>
      <c r="AK82" s="284">
        <f t="shared" si="52"/>
        <v>20139500</v>
      </c>
      <c r="AL82" s="164" t="b">
        <f t="shared" si="53"/>
        <v>1</v>
      </c>
      <c r="AM82" s="284">
        <f t="shared" si="54"/>
        <v>0</v>
      </c>
      <c r="AN82" s="164"/>
      <c r="AO82" s="164"/>
      <c r="AP82" s="284">
        <f t="shared" si="56"/>
        <v>20139500</v>
      </c>
      <c r="AQ82" s="164" t="b">
        <f t="shared" si="57"/>
        <v>1</v>
      </c>
      <c r="AR82" s="164"/>
      <c r="AS82" s="164"/>
      <c r="AU82" s="33" t="e">
        <f t="shared" si="22"/>
        <v>#REF!</v>
      </c>
      <c r="AV82" s="8" t="e">
        <f t="shared" si="23"/>
        <v>#REF!</v>
      </c>
      <c r="AW82" s="96" t="e">
        <f t="shared" ref="AW82:AW243" si="61">I82+L82+O82+R82+U82+X82</f>
        <v>#REF!</v>
      </c>
      <c r="AX82" s="118">
        <f t="shared" si="16"/>
        <v>20139500</v>
      </c>
      <c r="AY82" s="152" t="b">
        <f t="shared" si="59"/>
        <v>1</v>
      </c>
    </row>
    <row r="83" spans="1:51" s="153" customFormat="1" ht="30">
      <c r="A83" s="605"/>
      <c r="B83" s="333"/>
      <c r="C83" s="334"/>
      <c r="D83" s="334"/>
      <c r="E83" s="88" t="s">
        <v>64</v>
      </c>
      <c r="F83" s="71" t="s">
        <v>65</v>
      </c>
      <c r="G83" s="69">
        <v>20139500</v>
      </c>
      <c r="H83" s="69">
        <v>20139500</v>
      </c>
      <c r="I83" s="70" t="e">
        <f>#REF!</f>
        <v>#REF!</v>
      </c>
      <c r="J83" s="70" t="e">
        <f>H83-I83</f>
        <v>#REF!</v>
      </c>
      <c r="K83" s="70"/>
      <c r="L83" s="84" t="e">
        <f>#REF!</f>
        <v>#REF!</v>
      </c>
      <c r="M83" s="70" t="e">
        <f>K83-L83</f>
        <v>#REF!</v>
      </c>
      <c r="N83" s="70"/>
      <c r="O83" s="70"/>
      <c r="P83" s="70">
        <f>N83-O83</f>
        <v>0</v>
      </c>
      <c r="Q83" s="70"/>
      <c r="R83" s="70"/>
      <c r="S83" s="70"/>
      <c r="T83" s="70"/>
      <c r="U83" s="70"/>
      <c r="V83" s="70"/>
      <c r="W83" s="70"/>
      <c r="X83" s="70"/>
      <c r="Y83" s="70"/>
      <c r="Z83" s="70"/>
      <c r="AA83" s="70"/>
      <c r="AB83" s="70"/>
      <c r="AC83" s="70"/>
      <c r="AD83" s="70"/>
      <c r="AE83" s="70"/>
      <c r="AF83" s="70"/>
      <c r="AG83" s="70"/>
      <c r="AH83" s="70"/>
      <c r="AI83" s="71"/>
      <c r="AJ83" s="374"/>
      <c r="AK83" s="284">
        <f t="shared" si="52"/>
        <v>20139500</v>
      </c>
      <c r="AL83" s="164" t="b">
        <f t="shared" si="53"/>
        <v>1</v>
      </c>
      <c r="AM83" s="284">
        <f t="shared" si="54"/>
        <v>0</v>
      </c>
      <c r="AN83" s="232"/>
      <c r="AO83" s="232"/>
      <c r="AP83" s="284">
        <f t="shared" si="56"/>
        <v>20139500</v>
      </c>
      <c r="AQ83" s="164" t="b">
        <f t="shared" si="57"/>
        <v>1</v>
      </c>
      <c r="AR83" s="232"/>
      <c r="AS83" s="232"/>
      <c r="AU83" s="335" t="e">
        <f t="shared" si="22"/>
        <v>#REF!</v>
      </c>
      <c r="AV83" s="72" t="e">
        <f t="shared" si="23"/>
        <v>#REF!</v>
      </c>
      <c r="AW83" s="335" t="e">
        <f t="shared" si="61"/>
        <v>#REF!</v>
      </c>
      <c r="AX83" s="336">
        <f t="shared" ref="AX83:AX244" si="62">H83+K83+N83+Q83+T83+W83</f>
        <v>20139500</v>
      </c>
      <c r="AY83" s="152" t="b">
        <f t="shared" si="59"/>
        <v>1</v>
      </c>
    </row>
    <row r="84" spans="1:51">
      <c r="A84" s="28"/>
      <c r="B84" s="11"/>
      <c r="C84" s="12"/>
      <c r="D84" s="12"/>
      <c r="E84" s="13"/>
      <c r="F84" s="81"/>
      <c r="G84" s="87"/>
      <c r="H84" s="87"/>
      <c r="I84" s="102"/>
      <c r="J84" s="102"/>
      <c r="K84" s="102"/>
      <c r="L84" s="82">
        <f t="shared" ref="L84:L88" si="63">G84-I84</f>
        <v>0</v>
      </c>
      <c r="M84" s="102"/>
      <c r="N84" s="102"/>
      <c r="O84" s="31"/>
      <c r="P84" s="31"/>
      <c r="Q84" s="102"/>
      <c r="R84" s="31"/>
      <c r="S84" s="31"/>
      <c r="T84" s="31"/>
      <c r="U84" s="31"/>
      <c r="V84" s="31"/>
      <c r="W84" s="31"/>
      <c r="X84" s="31"/>
      <c r="Y84" s="31"/>
      <c r="Z84" s="102"/>
      <c r="AA84" s="31"/>
      <c r="AB84" s="31"/>
      <c r="AC84" s="31"/>
      <c r="AD84" s="31"/>
      <c r="AE84" s="31"/>
      <c r="AF84" s="31"/>
      <c r="AG84" s="31"/>
      <c r="AH84" s="31"/>
      <c r="AI84" s="10"/>
      <c r="AJ84" s="372"/>
      <c r="AK84" s="284">
        <f t="shared" si="52"/>
        <v>0</v>
      </c>
      <c r="AL84" s="164" t="b">
        <f t="shared" si="53"/>
        <v>1</v>
      </c>
      <c r="AM84" s="284">
        <f t="shared" si="54"/>
        <v>0</v>
      </c>
      <c r="AN84" s="164"/>
      <c r="AO84" s="164"/>
      <c r="AP84" s="284">
        <f t="shared" si="56"/>
        <v>0</v>
      </c>
      <c r="AQ84" s="164" t="b">
        <f t="shared" si="57"/>
        <v>1</v>
      </c>
      <c r="AR84" s="164"/>
      <c r="AS84" s="164"/>
      <c r="AU84" s="33">
        <f t="shared" si="22"/>
        <v>0</v>
      </c>
      <c r="AV84" s="8" t="b">
        <f t="shared" si="23"/>
        <v>1</v>
      </c>
      <c r="AW84" s="96">
        <f t="shared" si="61"/>
        <v>0</v>
      </c>
      <c r="AX84" s="118">
        <f t="shared" si="62"/>
        <v>0</v>
      </c>
      <c r="AY84" s="152" t="b">
        <f t="shared" si="59"/>
        <v>1</v>
      </c>
    </row>
    <row r="85" spans="1:51" s="117" customFormat="1">
      <c r="A85" s="115"/>
      <c r="B85" s="108" t="s">
        <v>22</v>
      </c>
      <c r="C85" s="630" t="s">
        <v>66</v>
      </c>
      <c r="D85" s="630"/>
      <c r="E85" s="631"/>
      <c r="F85" s="109" t="s">
        <v>139</v>
      </c>
      <c r="G85" s="116">
        <f t="shared" ref="G85:V86" si="64">G86</f>
        <v>46799200</v>
      </c>
      <c r="H85" s="116">
        <f t="shared" si="64"/>
        <v>46799200</v>
      </c>
      <c r="I85" s="116" t="e">
        <f t="shared" si="64"/>
        <v>#REF!</v>
      </c>
      <c r="J85" s="116" t="e">
        <f t="shared" si="64"/>
        <v>#REF!</v>
      </c>
      <c r="K85" s="116">
        <f t="shared" si="64"/>
        <v>0</v>
      </c>
      <c r="L85" s="116">
        <f t="shared" si="64"/>
        <v>0</v>
      </c>
      <c r="M85" s="116">
        <f t="shared" si="64"/>
        <v>0</v>
      </c>
      <c r="N85" s="116">
        <f t="shared" si="64"/>
        <v>0</v>
      </c>
      <c r="O85" s="116">
        <f t="shared" si="64"/>
        <v>0</v>
      </c>
      <c r="P85" s="116">
        <f t="shared" si="64"/>
        <v>0</v>
      </c>
      <c r="Q85" s="116">
        <f t="shared" si="64"/>
        <v>0</v>
      </c>
      <c r="R85" s="116">
        <f t="shared" si="64"/>
        <v>0</v>
      </c>
      <c r="S85" s="116">
        <f t="shared" si="64"/>
        <v>0</v>
      </c>
      <c r="T85" s="116">
        <f t="shared" si="64"/>
        <v>0</v>
      </c>
      <c r="U85" s="116">
        <f t="shared" si="64"/>
        <v>0</v>
      </c>
      <c r="V85" s="116">
        <f t="shared" si="64"/>
        <v>0</v>
      </c>
      <c r="W85" s="116">
        <f t="shared" ref="W85:AI86" si="65">W86</f>
        <v>0</v>
      </c>
      <c r="X85" s="116">
        <f t="shared" si="65"/>
        <v>0</v>
      </c>
      <c r="Y85" s="116">
        <f t="shared" si="65"/>
        <v>0</v>
      </c>
      <c r="Z85" s="116">
        <f t="shared" si="65"/>
        <v>0</v>
      </c>
      <c r="AA85" s="116">
        <f t="shared" si="65"/>
        <v>0</v>
      </c>
      <c r="AB85" s="116">
        <f t="shared" si="65"/>
        <v>0</v>
      </c>
      <c r="AC85" s="116">
        <f t="shared" si="65"/>
        <v>0</v>
      </c>
      <c r="AD85" s="116">
        <f t="shared" si="65"/>
        <v>0</v>
      </c>
      <c r="AE85" s="116">
        <f t="shared" si="65"/>
        <v>0</v>
      </c>
      <c r="AF85" s="116">
        <f t="shared" si="65"/>
        <v>0</v>
      </c>
      <c r="AG85" s="116">
        <f t="shared" si="65"/>
        <v>0</v>
      </c>
      <c r="AH85" s="116">
        <f t="shared" si="65"/>
        <v>0</v>
      </c>
      <c r="AI85" s="94"/>
      <c r="AJ85" s="373"/>
      <c r="AK85" s="284">
        <f t="shared" si="52"/>
        <v>46799200</v>
      </c>
      <c r="AL85" s="164" t="b">
        <f t="shared" si="53"/>
        <v>1</v>
      </c>
      <c r="AM85" s="284">
        <f t="shared" si="54"/>
        <v>0</v>
      </c>
      <c r="AN85" s="221"/>
      <c r="AO85" s="221"/>
      <c r="AP85" s="284">
        <f t="shared" si="56"/>
        <v>46799200</v>
      </c>
      <c r="AQ85" s="164" t="b">
        <f t="shared" si="57"/>
        <v>1</v>
      </c>
      <c r="AR85" s="221"/>
      <c r="AS85" s="221"/>
      <c r="AT85" s="236"/>
      <c r="AU85" s="118" t="e">
        <f t="shared" si="22"/>
        <v>#REF!</v>
      </c>
      <c r="AV85" s="110" t="e">
        <f t="shared" si="23"/>
        <v>#REF!</v>
      </c>
      <c r="AW85" s="96" t="e">
        <f t="shared" si="61"/>
        <v>#REF!</v>
      </c>
      <c r="AX85" s="118">
        <f t="shared" si="62"/>
        <v>46799200</v>
      </c>
      <c r="AY85" s="152" t="b">
        <f t="shared" si="59"/>
        <v>1</v>
      </c>
    </row>
    <row r="86" spans="1:51" s="80" customFormat="1">
      <c r="A86" s="337"/>
      <c r="B86" s="338"/>
      <c r="C86" s="339"/>
      <c r="D86" s="645" t="s">
        <v>15</v>
      </c>
      <c r="E86" s="646"/>
      <c r="F86" s="81" t="s">
        <v>130</v>
      </c>
      <c r="G86" s="87">
        <f t="shared" si="64"/>
        <v>46799200</v>
      </c>
      <c r="H86" s="87">
        <f t="shared" si="64"/>
        <v>46799200</v>
      </c>
      <c r="I86" s="87" t="e">
        <f t="shared" si="64"/>
        <v>#REF!</v>
      </c>
      <c r="J86" s="87" t="e">
        <f t="shared" si="64"/>
        <v>#REF!</v>
      </c>
      <c r="K86" s="87">
        <f t="shared" si="64"/>
        <v>0</v>
      </c>
      <c r="L86" s="87">
        <f t="shared" si="64"/>
        <v>0</v>
      </c>
      <c r="M86" s="87">
        <f t="shared" si="64"/>
        <v>0</v>
      </c>
      <c r="N86" s="87">
        <f t="shared" si="64"/>
        <v>0</v>
      </c>
      <c r="O86" s="87">
        <f t="shared" si="64"/>
        <v>0</v>
      </c>
      <c r="P86" s="87">
        <f t="shared" si="64"/>
        <v>0</v>
      </c>
      <c r="Q86" s="87">
        <f t="shared" si="64"/>
        <v>0</v>
      </c>
      <c r="R86" s="87">
        <f t="shared" si="64"/>
        <v>0</v>
      </c>
      <c r="S86" s="87">
        <f t="shared" si="64"/>
        <v>0</v>
      </c>
      <c r="T86" s="87">
        <f t="shared" si="64"/>
        <v>0</v>
      </c>
      <c r="U86" s="87">
        <f t="shared" si="64"/>
        <v>0</v>
      </c>
      <c r="V86" s="87">
        <f t="shared" si="64"/>
        <v>0</v>
      </c>
      <c r="W86" s="87">
        <f t="shared" si="65"/>
        <v>0</v>
      </c>
      <c r="X86" s="87">
        <f t="shared" si="65"/>
        <v>0</v>
      </c>
      <c r="Y86" s="87">
        <f t="shared" si="65"/>
        <v>0</v>
      </c>
      <c r="Z86" s="87">
        <f t="shared" si="65"/>
        <v>0</v>
      </c>
      <c r="AA86" s="87">
        <f t="shared" si="65"/>
        <v>0</v>
      </c>
      <c r="AB86" s="87">
        <f t="shared" si="65"/>
        <v>0</v>
      </c>
      <c r="AC86" s="87">
        <f t="shared" si="65"/>
        <v>0</v>
      </c>
      <c r="AD86" s="87">
        <f t="shared" si="65"/>
        <v>0</v>
      </c>
      <c r="AE86" s="87">
        <f t="shared" si="65"/>
        <v>0</v>
      </c>
      <c r="AF86" s="87">
        <f t="shared" si="65"/>
        <v>0</v>
      </c>
      <c r="AG86" s="87">
        <f t="shared" si="65"/>
        <v>0</v>
      </c>
      <c r="AH86" s="87">
        <f t="shared" si="65"/>
        <v>0</v>
      </c>
      <c r="AI86" s="87">
        <f t="shared" si="65"/>
        <v>0</v>
      </c>
      <c r="AJ86" s="372"/>
      <c r="AK86" s="284">
        <f t="shared" si="52"/>
        <v>46799200</v>
      </c>
      <c r="AL86" s="164" t="b">
        <f t="shared" si="53"/>
        <v>1</v>
      </c>
      <c r="AM86" s="284">
        <f t="shared" si="54"/>
        <v>0</v>
      </c>
      <c r="AN86" s="164"/>
      <c r="AO86" s="164"/>
      <c r="AP86" s="284">
        <f t="shared" si="56"/>
        <v>46799200</v>
      </c>
      <c r="AQ86" s="164" t="b">
        <f t="shared" si="57"/>
        <v>1</v>
      </c>
      <c r="AR86" s="164"/>
      <c r="AS86" s="164"/>
      <c r="AU86" s="341" t="e">
        <f t="shared" si="22"/>
        <v>#REF!</v>
      </c>
      <c r="AV86" s="59" t="e">
        <f t="shared" si="23"/>
        <v>#REF!</v>
      </c>
      <c r="AW86" s="335" t="e">
        <f t="shared" si="61"/>
        <v>#REF!</v>
      </c>
      <c r="AX86" s="336">
        <f t="shared" si="62"/>
        <v>46799200</v>
      </c>
      <c r="AY86" s="152" t="b">
        <f t="shared" si="59"/>
        <v>1</v>
      </c>
    </row>
    <row r="87" spans="1:51" s="153" customFormat="1">
      <c r="A87" s="605"/>
      <c r="B87" s="333"/>
      <c r="C87" s="334"/>
      <c r="D87" s="334"/>
      <c r="E87" s="88" t="s">
        <v>55</v>
      </c>
      <c r="F87" s="71" t="s">
        <v>56</v>
      </c>
      <c r="G87" s="69">
        <v>46799200</v>
      </c>
      <c r="H87" s="69">
        <v>46799200</v>
      </c>
      <c r="I87" s="70" t="e">
        <f>#REF!+4302980</f>
        <v>#REF!</v>
      </c>
      <c r="J87" s="70" t="e">
        <f>H87-I87</f>
        <v>#REF!</v>
      </c>
      <c r="K87" s="70"/>
      <c r="L87" s="84"/>
      <c r="M87" s="70">
        <f>K87-L87</f>
        <v>0</v>
      </c>
      <c r="N87" s="70"/>
      <c r="O87" s="70"/>
      <c r="P87" s="70">
        <f>N87-O87</f>
        <v>0</v>
      </c>
      <c r="Q87" s="70"/>
      <c r="R87" s="70"/>
      <c r="S87" s="70"/>
      <c r="T87" s="70"/>
      <c r="U87" s="70"/>
      <c r="V87" s="70"/>
      <c r="W87" s="70"/>
      <c r="X87" s="70"/>
      <c r="Y87" s="70"/>
      <c r="Z87" s="70"/>
      <c r="AA87" s="70"/>
      <c r="AB87" s="70"/>
      <c r="AC87" s="70"/>
      <c r="AD87" s="70"/>
      <c r="AE87" s="70"/>
      <c r="AF87" s="70"/>
      <c r="AG87" s="70"/>
      <c r="AH87" s="70"/>
      <c r="AI87" s="71"/>
      <c r="AJ87" s="374"/>
      <c r="AK87" s="284">
        <f t="shared" si="52"/>
        <v>46799200</v>
      </c>
      <c r="AL87" s="164" t="b">
        <f t="shared" si="53"/>
        <v>1</v>
      </c>
      <c r="AM87" s="284">
        <f t="shared" si="54"/>
        <v>0</v>
      </c>
      <c r="AN87" s="232"/>
      <c r="AO87" s="232"/>
      <c r="AP87" s="284">
        <f t="shared" si="56"/>
        <v>46799200</v>
      </c>
      <c r="AQ87" s="164" t="b">
        <f t="shared" si="57"/>
        <v>1</v>
      </c>
      <c r="AR87" s="232"/>
      <c r="AS87" s="232"/>
      <c r="AU87" s="335" t="e">
        <f t="shared" si="22"/>
        <v>#REF!</v>
      </c>
      <c r="AV87" s="72" t="e">
        <f t="shared" si="23"/>
        <v>#REF!</v>
      </c>
      <c r="AW87" s="335" t="e">
        <f t="shared" si="61"/>
        <v>#REF!</v>
      </c>
      <c r="AX87" s="336">
        <f t="shared" si="62"/>
        <v>46799200</v>
      </c>
      <c r="AY87" s="152" t="b">
        <f t="shared" si="59"/>
        <v>1</v>
      </c>
    </row>
    <row r="88" spans="1:51">
      <c r="A88" s="28"/>
      <c r="B88" s="11"/>
      <c r="C88" s="12"/>
      <c r="D88" s="12"/>
      <c r="E88" s="13"/>
      <c r="F88" s="81"/>
      <c r="G88" s="87"/>
      <c r="H88" s="87"/>
      <c r="I88" s="102"/>
      <c r="J88" s="102"/>
      <c r="K88" s="102"/>
      <c r="L88" s="82">
        <f t="shared" si="63"/>
        <v>0</v>
      </c>
      <c r="M88" s="102"/>
      <c r="N88" s="102"/>
      <c r="O88" s="31"/>
      <c r="P88" s="31"/>
      <c r="Q88" s="102"/>
      <c r="R88" s="31"/>
      <c r="S88" s="31"/>
      <c r="T88" s="31"/>
      <c r="U88" s="31"/>
      <c r="V88" s="31"/>
      <c r="W88" s="31"/>
      <c r="X88" s="31"/>
      <c r="Y88" s="31"/>
      <c r="Z88" s="102"/>
      <c r="AA88" s="31"/>
      <c r="AB88" s="31"/>
      <c r="AC88" s="31"/>
      <c r="AD88" s="31"/>
      <c r="AE88" s="31"/>
      <c r="AF88" s="31"/>
      <c r="AG88" s="31"/>
      <c r="AH88" s="31"/>
      <c r="AI88" s="10"/>
      <c r="AJ88" s="372"/>
      <c r="AK88" s="284">
        <f t="shared" si="52"/>
        <v>0</v>
      </c>
      <c r="AL88" s="164" t="b">
        <f t="shared" si="53"/>
        <v>1</v>
      </c>
      <c r="AM88" s="284">
        <f t="shared" si="54"/>
        <v>0</v>
      </c>
      <c r="AN88" s="164"/>
      <c r="AO88" s="164"/>
      <c r="AP88" s="284">
        <f t="shared" si="56"/>
        <v>0</v>
      </c>
      <c r="AQ88" s="164" t="b">
        <f t="shared" si="57"/>
        <v>1</v>
      </c>
      <c r="AR88" s="164"/>
      <c r="AS88" s="164"/>
      <c r="AU88" s="33">
        <f t="shared" si="22"/>
        <v>0</v>
      </c>
      <c r="AV88" s="8" t="b">
        <f t="shared" si="23"/>
        <v>1</v>
      </c>
      <c r="AW88" s="96">
        <f t="shared" si="61"/>
        <v>0</v>
      </c>
      <c r="AX88" s="118">
        <f t="shared" si="62"/>
        <v>0</v>
      </c>
      <c r="AY88" s="152" t="b">
        <f t="shared" si="59"/>
        <v>1</v>
      </c>
    </row>
    <row r="89" spans="1:51" s="117" customFormat="1">
      <c r="A89" s="115"/>
      <c r="B89" s="108" t="s">
        <v>22</v>
      </c>
      <c r="C89" s="630" t="s">
        <v>67</v>
      </c>
      <c r="D89" s="651"/>
      <c r="E89" s="652"/>
      <c r="F89" s="109" t="s">
        <v>140</v>
      </c>
      <c r="G89" s="116">
        <f>G90</f>
        <v>27890000</v>
      </c>
      <c r="H89" s="116">
        <f t="shared" ref="H89:AH89" si="66">H90</f>
        <v>27890000</v>
      </c>
      <c r="I89" s="116" t="e">
        <f t="shared" si="66"/>
        <v>#REF!</v>
      </c>
      <c r="J89" s="116" t="e">
        <f t="shared" si="66"/>
        <v>#REF!</v>
      </c>
      <c r="K89" s="116">
        <f t="shared" si="66"/>
        <v>0</v>
      </c>
      <c r="L89" s="116">
        <f t="shared" si="66"/>
        <v>0</v>
      </c>
      <c r="M89" s="116">
        <f t="shared" si="66"/>
        <v>0</v>
      </c>
      <c r="N89" s="116">
        <f t="shared" si="66"/>
        <v>0</v>
      </c>
      <c r="O89" s="116">
        <f t="shared" si="66"/>
        <v>0</v>
      </c>
      <c r="P89" s="116">
        <f t="shared" si="66"/>
        <v>0</v>
      </c>
      <c r="Q89" s="116">
        <f t="shared" si="66"/>
        <v>0</v>
      </c>
      <c r="R89" s="116">
        <f t="shared" si="66"/>
        <v>0</v>
      </c>
      <c r="S89" s="116">
        <f t="shared" si="66"/>
        <v>0</v>
      </c>
      <c r="T89" s="116">
        <f t="shared" si="66"/>
        <v>0</v>
      </c>
      <c r="U89" s="116">
        <f t="shared" si="66"/>
        <v>0</v>
      </c>
      <c r="V89" s="116">
        <f t="shared" si="66"/>
        <v>0</v>
      </c>
      <c r="W89" s="116">
        <f t="shared" si="66"/>
        <v>0</v>
      </c>
      <c r="X89" s="116">
        <f t="shared" si="66"/>
        <v>0</v>
      </c>
      <c r="Y89" s="116">
        <f t="shared" si="66"/>
        <v>0</v>
      </c>
      <c r="Z89" s="116">
        <f t="shared" si="66"/>
        <v>0</v>
      </c>
      <c r="AA89" s="116">
        <f t="shared" si="66"/>
        <v>0</v>
      </c>
      <c r="AB89" s="116">
        <f t="shared" si="66"/>
        <v>0</v>
      </c>
      <c r="AC89" s="116">
        <f t="shared" si="66"/>
        <v>0</v>
      </c>
      <c r="AD89" s="116">
        <f t="shared" si="66"/>
        <v>0</v>
      </c>
      <c r="AE89" s="116">
        <f t="shared" si="66"/>
        <v>0</v>
      </c>
      <c r="AF89" s="116">
        <f t="shared" si="66"/>
        <v>0</v>
      </c>
      <c r="AG89" s="116">
        <f t="shared" si="66"/>
        <v>0</v>
      </c>
      <c r="AH89" s="116">
        <f t="shared" si="66"/>
        <v>0</v>
      </c>
      <c r="AI89" s="94"/>
      <c r="AJ89" s="373"/>
      <c r="AK89" s="284">
        <f t="shared" si="52"/>
        <v>27890000</v>
      </c>
      <c r="AL89" s="164" t="b">
        <f t="shared" si="53"/>
        <v>1</v>
      </c>
      <c r="AM89" s="284">
        <f t="shared" si="54"/>
        <v>0</v>
      </c>
      <c r="AN89" s="221"/>
      <c r="AO89" s="221"/>
      <c r="AP89" s="284">
        <f t="shared" si="56"/>
        <v>27890000</v>
      </c>
      <c r="AQ89" s="164" t="b">
        <f t="shared" si="57"/>
        <v>1</v>
      </c>
      <c r="AR89" s="221"/>
      <c r="AS89" s="221"/>
      <c r="AT89" s="236"/>
      <c r="AU89" s="118" t="e">
        <f t="shared" si="22"/>
        <v>#REF!</v>
      </c>
      <c r="AV89" s="110" t="e">
        <f t="shared" si="23"/>
        <v>#REF!</v>
      </c>
      <c r="AW89" s="96" t="e">
        <f t="shared" si="61"/>
        <v>#REF!</v>
      </c>
      <c r="AX89" s="118">
        <f t="shared" si="62"/>
        <v>27890000</v>
      </c>
      <c r="AY89" s="152" t="b">
        <f t="shared" si="59"/>
        <v>1</v>
      </c>
    </row>
    <row r="90" spans="1:51">
      <c r="A90" s="28"/>
      <c r="B90" s="11"/>
      <c r="C90" s="12"/>
      <c r="D90" s="649" t="s">
        <v>15</v>
      </c>
      <c r="E90" s="650"/>
      <c r="F90" s="81" t="s">
        <v>130</v>
      </c>
      <c r="G90" s="87">
        <f t="shared" ref="G90:AH90" si="67">SUM(G91:G92)</f>
        <v>27890000</v>
      </c>
      <c r="H90" s="87">
        <f t="shared" si="67"/>
        <v>27890000</v>
      </c>
      <c r="I90" s="87" t="e">
        <f t="shared" si="67"/>
        <v>#REF!</v>
      </c>
      <c r="J90" s="87" t="e">
        <f t="shared" si="67"/>
        <v>#REF!</v>
      </c>
      <c r="K90" s="87">
        <f t="shared" si="67"/>
        <v>0</v>
      </c>
      <c r="L90" s="87">
        <f t="shared" si="67"/>
        <v>0</v>
      </c>
      <c r="M90" s="87">
        <f t="shared" si="67"/>
        <v>0</v>
      </c>
      <c r="N90" s="87">
        <f t="shared" si="67"/>
        <v>0</v>
      </c>
      <c r="O90" s="87">
        <f t="shared" si="67"/>
        <v>0</v>
      </c>
      <c r="P90" s="87">
        <f t="shared" si="67"/>
        <v>0</v>
      </c>
      <c r="Q90" s="87">
        <f t="shared" si="67"/>
        <v>0</v>
      </c>
      <c r="R90" s="87">
        <f t="shared" si="67"/>
        <v>0</v>
      </c>
      <c r="S90" s="87">
        <f t="shared" si="67"/>
        <v>0</v>
      </c>
      <c r="T90" s="87">
        <f t="shared" si="67"/>
        <v>0</v>
      </c>
      <c r="U90" s="87">
        <f t="shared" si="67"/>
        <v>0</v>
      </c>
      <c r="V90" s="87">
        <f t="shared" si="67"/>
        <v>0</v>
      </c>
      <c r="W90" s="87">
        <f t="shared" si="67"/>
        <v>0</v>
      </c>
      <c r="X90" s="87">
        <f t="shared" si="67"/>
        <v>0</v>
      </c>
      <c r="Y90" s="87">
        <f t="shared" si="67"/>
        <v>0</v>
      </c>
      <c r="Z90" s="87">
        <f t="shared" si="67"/>
        <v>0</v>
      </c>
      <c r="AA90" s="87">
        <f t="shared" si="67"/>
        <v>0</v>
      </c>
      <c r="AB90" s="87">
        <f t="shared" si="67"/>
        <v>0</v>
      </c>
      <c r="AC90" s="87">
        <f t="shared" si="67"/>
        <v>0</v>
      </c>
      <c r="AD90" s="87">
        <f t="shared" si="67"/>
        <v>0</v>
      </c>
      <c r="AE90" s="87">
        <f t="shared" si="67"/>
        <v>0</v>
      </c>
      <c r="AF90" s="87">
        <f t="shared" si="67"/>
        <v>0</v>
      </c>
      <c r="AG90" s="87">
        <f t="shared" si="67"/>
        <v>0</v>
      </c>
      <c r="AH90" s="87">
        <f t="shared" si="67"/>
        <v>0</v>
      </c>
      <c r="AI90" s="10"/>
      <c r="AJ90" s="372"/>
      <c r="AK90" s="284">
        <f t="shared" si="52"/>
        <v>27890000</v>
      </c>
      <c r="AL90" s="164" t="b">
        <f t="shared" si="53"/>
        <v>1</v>
      </c>
      <c r="AM90" s="284">
        <f t="shared" si="54"/>
        <v>0</v>
      </c>
      <c r="AN90" s="164"/>
      <c r="AO90" s="164"/>
      <c r="AP90" s="284">
        <f t="shared" si="56"/>
        <v>27890000</v>
      </c>
      <c r="AQ90" s="164" t="b">
        <f t="shared" si="57"/>
        <v>1</v>
      </c>
      <c r="AR90" s="164"/>
      <c r="AS90" s="164"/>
      <c r="AU90" s="33" t="e">
        <f t="shared" si="22"/>
        <v>#REF!</v>
      </c>
      <c r="AV90" s="8" t="e">
        <f t="shared" si="23"/>
        <v>#REF!</v>
      </c>
      <c r="AW90" s="96" t="e">
        <f t="shared" si="61"/>
        <v>#REF!</v>
      </c>
      <c r="AX90" s="118">
        <f t="shared" si="62"/>
        <v>27890000</v>
      </c>
      <c r="AY90" s="152" t="b">
        <f t="shared" si="59"/>
        <v>1</v>
      </c>
    </row>
    <row r="91" spans="1:51" s="153" customFormat="1">
      <c r="A91" s="605"/>
      <c r="B91" s="333"/>
      <c r="C91" s="334"/>
      <c r="D91" s="334"/>
      <c r="E91" s="88" t="s">
        <v>31</v>
      </c>
      <c r="F91" s="71" t="s">
        <v>32</v>
      </c>
      <c r="G91" s="69">
        <v>20518000</v>
      </c>
      <c r="H91" s="69">
        <v>20518000</v>
      </c>
      <c r="I91" s="70" t="e">
        <f>#REF!</f>
        <v>#REF!</v>
      </c>
      <c r="J91" s="70" t="e">
        <f>H91-I91</f>
        <v>#REF!</v>
      </c>
      <c r="K91" s="70"/>
      <c r="L91" s="84"/>
      <c r="M91" s="70"/>
      <c r="N91" s="70"/>
      <c r="O91" s="70"/>
      <c r="P91" s="87">
        <f t="shared" ref="P91:P92" si="68">N91-O91</f>
        <v>0</v>
      </c>
      <c r="Q91" s="70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1"/>
      <c r="AJ91" s="374"/>
      <c r="AK91" s="284">
        <f t="shared" si="52"/>
        <v>20518000</v>
      </c>
      <c r="AL91" s="164" t="b">
        <f t="shared" si="53"/>
        <v>1</v>
      </c>
      <c r="AM91" s="284">
        <f t="shared" si="54"/>
        <v>0</v>
      </c>
      <c r="AN91" s="232"/>
      <c r="AO91" s="232"/>
      <c r="AP91" s="284">
        <f t="shared" si="56"/>
        <v>20518000</v>
      </c>
      <c r="AQ91" s="164" t="b">
        <f t="shared" si="57"/>
        <v>1</v>
      </c>
      <c r="AR91" s="232"/>
      <c r="AS91" s="232"/>
      <c r="AU91" s="335" t="e">
        <f t="shared" si="22"/>
        <v>#REF!</v>
      </c>
      <c r="AV91" s="72" t="e">
        <f t="shared" si="23"/>
        <v>#REF!</v>
      </c>
      <c r="AW91" s="335" t="e">
        <f t="shared" si="61"/>
        <v>#REF!</v>
      </c>
      <c r="AX91" s="336">
        <f t="shared" si="62"/>
        <v>20518000</v>
      </c>
      <c r="AY91" s="152" t="b">
        <f t="shared" si="59"/>
        <v>1</v>
      </c>
    </row>
    <row r="92" spans="1:51" s="153" customFormat="1">
      <c r="A92" s="605"/>
      <c r="B92" s="333"/>
      <c r="C92" s="334"/>
      <c r="D92" s="334"/>
      <c r="E92" s="88" t="s">
        <v>59</v>
      </c>
      <c r="F92" s="71" t="s">
        <v>60</v>
      </c>
      <c r="G92" s="69">
        <v>7372000</v>
      </c>
      <c r="H92" s="69">
        <v>7372000</v>
      </c>
      <c r="I92" s="70" t="e">
        <f>#REF!</f>
        <v>#REF!</v>
      </c>
      <c r="J92" s="70" t="e">
        <f>H92-I92</f>
        <v>#REF!</v>
      </c>
      <c r="K92" s="70"/>
      <c r="L92" s="70"/>
      <c r="M92" s="70"/>
      <c r="N92" s="70"/>
      <c r="O92" s="70"/>
      <c r="P92" s="87">
        <f t="shared" si="68"/>
        <v>0</v>
      </c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1"/>
      <c r="AJ92" s="374"/>
      <c r="AK92" s="284">
        <f t="shared" si="52"/>
        <v>7372000</v>
      </c>
      <c r="AL92" s="164" t="b">
        <f t="shared" si="53"/>
        <v>1</v>
      </c>
      <c r="AM92" s="284">
        <f t="shared" si="54"/>
        <v>0</v>
      </c>
      <c r="AN92" s="232"/>
      <c r="AO92" s="232"/>
      <c r="AP92" s="284">
        <f t="shared" si="56"/>
        <v>7372000</v>
      </c>
      <c r="AQ92" s="164" t="b">
        <f t="shared" si="57"/>
        <v>1</v>
      </c>
      <c r="AR92" s="232"/>
      <c r="AS92" s="232"/>
      <c r="AU92" s="335" t="e">
        <f t="shared" si="22"/>
        <v>#REF!</v>
      </c>
      <c r="AV92" s="72" t="e">
        <f t="shared" si="23"/>
        <v>#REF!</v>
      </c>
      <c r="AW92" s="335" t="e">
        <f t="shared" si="61"/>
        <v>#REF!</v>
      </c>
      <c r="AX92" s="336">
        <f t="shared" si="62"/>
        <v>7372000</v>
      </c>
      <c r="AY92" s="152" t="b">
        <f t="shared" si="59"/>
        <v>1</v>
      </c>
    </row>
    <row r="93" spans="1:51">
      <c r="A93" s="28"/>
      <c r="B93" s="11"/>
      <c r="C93" s="12"/>
      <c r="D93" s="12"/>
      <c r="E93" s="13"/>
      <c r="F93" s="81"/>
      <c r="G93" s="87"/>
      <c r="H93" s="87"/>
      <c r="I93" s="102"/>
      <c r="J93" s="102"/>
      <c r="K93" s="102"/>
      <c r="L93" s="102"/>
      <c r="M93" s="102"/>
      <c r="N93" s="102"/>
      <c r="O93" s="31"/>
      <c r="P93" s="31"/>
      <c r="Q93" s="102"/>
      <c r="R93" s="31"/>
      <c r="S93" s="31"/>
      <c r="T93" s="31"/>
      <c r="U93" s="31"/>
      <c r="V93" s="31"/>
      <c r="W93" s="31"/>
      <c r="X93" s="31"/>
      <c r="Y93" s="31"/>
      <c r="Z93" s="102"/>
      <c r="AA93" s="31"/>
      <c r="AB93" s="31"/>
      <c r="AC93" s="31"/>
      <c r="AD93" s="31"/>
      <c r="AE93" s="31"/>
      <c r="AF93" s="31"/>
      <c r="AG93" s="31"/>
      <c r="AH93" s="31"/>
      <c r="AI93" s="10"/>
      <c r="AJ93" s="372"/>
      <c r="AK93" s="284">
        <f t="shared" si="52"/>
        <v>0</v>
      </c>
      <c r="AL93" s="164" t="b">
        <f t="shared" si="53"/>
        <v>1</v>
      </c>
      <c r="AM93" s="284">
        <f t="shared" si="54"/>
        <v>0</v>
      </c>
      <c r="AN93" s="164"/>
      <c r="AO93" s="164"/>
      <c r="AP93" s="284">
        <f t="shared" si="56"/>
        <v>0</v>
      </c>
      <c r="AQ93" s="164" t="b">
        <f t="shared" si="57"/>
        <v>1</v>
      </c>
      <c r="AR93" s="164"/>
      <c r="AS93" s="164"/>
      <c r="AU93" s="33">
        <f t="shared" si="22"/>
        <v>0</v>
      </c>
      <c r="AV93" s="8" t="b">
        <f t="shared" si="23"/>
        <v>1</v>
      </c>
      <c r="AW93" s="96">
        <f t="shared" si="61"/>
        <v>0</v>
      </c>
      <c r="AX93" s="118">
        <f t="shared" si="62"/>
        <v>0</v>
      </c>
      <c r="AY93" s="152" t="b">
        <f t="shared" si="59"/>
        <v>1</v>
      </c>
    </row>
    <row r="94" spans="1:51">
      <c r="A94" s="28"/>
      <c r="B94" s="11"/>
      <c r="C94" s="12"/>
      <c r="D94" s="12"/>
      <c r="E94" s="13"/>
      <c r="F94" s="81"/>
      <c r="G94" s="87"/>
      <c r="H94" s="87"/>
      <c r="I94" s="102"/>
      <c r="J94" s="102"/>
      <c r="K94" s="102"/>
      <c r="L94" s="102"/>
      <c r="M94" s="102"/>
      <c r="N94" s="102"/>
      <c r="O94" s="31"/>
      <c r="P94" s="31"/>
      <c r="Q94" s="102"/>
      <c r="R94" s="31"/>
      <c r="S94" s="31"/>
      <c r="T94" s="31"/>
      <c r="U94" s="31"/>
      <c r="V94" s="31"/>
      <c r="W94" s="31"/>
      <c r="X94" s="31"/>
      <c r="Y94" s="31"/>
      <c r="Z94" s="102"/>
      <c r="AA94" s="31"/>
      <c r="AB94" s="31"/>
      <c r="AC94" s="31"/>
      <c r="AD94" s="31"/>
      <c r="AE94" s="31"/>
      <c r="AF94" s="31"/>
      <c r="AG94" s="31"/>
      <c r="AH94" s="31"/>
      <c r="AI94" s="10"/>
      <c r="AJ94" s="372"/>
      <c r="AK94" s="284"/>
      <c r="AL94" s="164"/>
      <c r="AM94" s="284"/>
      <c r="AN94" s="164"/>
      <c r="AO94" s="164"/>
      <c r="AP94" s="284"/>
      <c r="AQ94" s="164"/>
      <c r="AR94" s="164"/>
      <c r="AS94" s="164"/>
      <c r="AU94" s="33"/>
      <c r="AV94" s="8"/>
      <c r="AW94" s="96"/>
      <c r="AX94" s="118"/>
      <c r="AY94" s="152"/>
    </row>
    <row r="95" spans="1:51">
      <c r="A95" s="28"/>
      <c r="B95" s="11"/>
      <c r="C95" s="12"/>
      <c r="D95" s="12"/>
      <c r="E95" s="13"/>
      <c r="F95" s="81"/>
      <c r="G95" s="87"/>
      <c r="H95" s="87"/>
      <c r="I95" s="102"/>
      <c r="J95" s="102"/>
      <c r="K95" s="102"/>
      <c r="L95" s="102"/>
      <c r="M95" s="102"/>
      <c r="N95" s="102"/>
      <c r="O95" s="31"/>
      <c r="P95" s="31"/>
      <c r="Q95" s="102"/>
      <c r="R95" s="31"/>
      <c r="S95" s="31"/>
      <c r="T95" s="31"/>
      <c r="U95" s="31"/>
      <c r="V95" s="31"/>
      <c r="W95" s="31"/>
      <c r="X95" s="31"/>
      <c r="Y95" s="31"/>
      <c r="Z95" s="102"/>
      <c r="AA95" s="31"/>
      <c r="AB95" s="31"/>
      <c r="AC95" s="31"/>
      <c r="AD95" s="31"/>
      <c r="AE95" s="31"/>
      <c r="AF95" s="31"/>
      <c r="AG95" s="31"/>
      <c r="AH95" s="31"/>
      <c r="AI95" s="10"/>
      <c r="AJ95" s="372"/>
      <c r="AK95" s="284"/>
      <c r="AL95" s="164"/>
      <c r="AM95" s="284"/>
      <c r="AN95" s="164"/>
      <c r="AO95" s="164"/>
      <c r="AP95" s="284"/>
      <c r="AQ95" s="164"/>
      <c r="AR95" s="164"/>
      <c r="AS95" s="164"/>
      <c r="AU95" s="33"/>
      <c r="AV95" s="8"/>
      <c r="AW95" s="96"/>
      <c r="AX95" s="118"/>
      <c r="AY95" s="152"/>
    </row>
    <row r="96" spans="1:51">
      <c r="A96" s="28"/>
      <c r="B96" s="11"/>
      <c r="C96" s="12"/>
      <c r="D96" s="12"/>
      <c r="E96" s="13"/>
      <c r="F96" s="81"/>
      <c r="G96" s="87"/>
      <c r="H96" s="87"/>
      <c r="I96" s="102"/>
      <c r="J96" s="102"/>
      <c r="K96" s="102"/>
      <c r="L96" s="102"/>
      <c r="M96" s="102"/>
      <c r="N96" s="102"/>
      <c r="O96" s="31"/>
      <c r="P96" s="31"/>
      <c r="Q96" s="102"/>
      <c r="R96" s="31"/>
      <c r="S96" s="31"/>
      <c r="T96" s="31"/>
      <c r="U96" s="31"/>
      <c r="V96" s="31"/>
      <c r="W96" s="31"/>
      <c r="X96" s="31"/>
      <c r="Y96" s="31"/>
      <c r="Z96" s="102"/>
      <c r="AA96" s="31"/>
      <c r="AB96" s="31"/>
      <c r="AC96" s="31"/>
      <c r="AD96" s="31"/>
      <c r="AE96" s="31"/>
      <c r="AF96" s="31"/>
      <c r="AG96" s="31"/>
      <c r="AH96" s="31"/>
      <c r="AI96" s="10"/>
      <c r="AJ96" s="372"/>
      <c r="AK96" s="284"/>
      <c r="AL96" s="164"/>
      <c r="AM96" s="284"/>
      <c r="AN96" s="164"/>
      <c r="AO96" s="164"/>
      <c r="AP96" s="284"/>
      <c r="AQ96" s="164"/>
      <c r="AR96" s="164"/>
      <c r="AS96" s="164"/>
      <c r="AU96" s="33"/>
      <c r="AV96" s="8"/>
      <c r="AW96" s="96"/>
      <c r="AX96" s="118"/>
      <c r="AY96" s="152"/>
    </row>
    <row r="97" spans="1:51">
      <c r="A97" s="158"/>
      <c r="B97" s="159"/>
      <c r="C97" s="159"/>
      <c r="D97" s="159"/>
      <c r="E97" s="159"/>
      <c r="F97" s="160"/>
      <c r="G97" s="172"/>
      <c r="H97" s="172"/>
      <c r="I97" s="161"/>
      <c r="J97" s="161"/>
      <c r="K97" s="161"/>
      <c r="L97" s="161"/>
      <c r="M97" s="161"/>
      <c r="N97" s="161"/>
      <c r="O97" s="162"/>
      <c r="P97" s="162"/>
      <c r="Q97" s="161"/>
      <c r="R97" s="162"/>
      <c r="S97" s="162"/>
      <c r="T97" s="162"/>
      <c r="U97" s="162"/>
      <c r="V97" s="162"/>
      <c r="W97" s="162"/>
      <c r="X97" s="162"/>
      <c r="Y97" s="162"/>
      <c r="Z97" s="161"/>
      <c r="AA97" s="162"/>
      <c r="AB97" s="162"/>
      <c r="AC97" s="162"/>
      <c r="AD97" s="162"/>
      <c r="AE97" s="162"/>
      <c r="AF97" s="162"/>
      <c r="AG97" s="162"/>
      <c r="AH97" s="162"/>
      <c r="AI97" s="159"/>
      <c r="AJ97" s="372"/>
      <c r="AK97" s="284"/>
      <c r="AL97" s="164"/>
      <c r="AM97" s="284"/>
      <c r="AN97" s="164"/>
      <c r="AO97" s="164"/>
      <c r="AP97" s="284"/>
      <c r="AQ97" s="164"/>
      <c r="AR97" s="164"/>
      <c r="AS97" s="164"/>
      <c r="AU97" s="33"/>
      <c r="AV97" s="8"/>
      <c r="AW97" s="96"/>
      <c r="AX97" s="118"/>
      <c r="AY97" s="152"/>
    </row>
    <row r="98" spans="1:51">
      <c r="A98" s="163"/>
      <c r="B98" s="14"/>
      <c r="C98" s="14"/>
      <c r="D98" s="14"/>
      <c r="E98" s="14"/>
      <c r="F98" s="164"/>
      <c r="G98" s="173"/>
      <c r="H98" s="173"/>
      <c r="I98" s="165"/>
      <c r="J98" s="165"/>
      <c r="K98" s="165"/>
      <c r="L98" s="165"/>
      <c r="M98" s="165"/>
      <c r="N98" s="165"/>
      <c r="O98" s="166"/>
      <c r="P98" s="166"/>
      <c r="Q98" s="165"/>
      <c r="R98" s="166"/>
      <c r="S98" s="166"/>
      <c r="T98" s="166"/>
      <c r="U98" s="166"/>
      <c r="V98" s="166"/>
      <c r="W98" s="166"/>
      <c r="X98" s="166"/>
      <c r="Y98" s="166"/>
      <c r="Z98" s="165"/>
      <c r="AA98" s="166"/>
      <c r="AB98" s="166"/>
      <c r="AC98" s="166"/>
      <c r="AD98" s="166"/>
      <c r="AE98" s="166"/>
      <c r="AF98" s="166"/>
      <c r="AG98" s="166"/>
      <c r="AH98" s="166"/>
      <c r="AI98" s="14"/>
      <c r="AJ98" s="372"/>
      <c r="AK98" s="284"/>
      <c r="AL98" s="164"/>
      <c r="AM98" s="284"/>
      <c r="AN98" s="164"/>
      <c r="AO98" s="164"/>
      <c r="AP98" s="284"/>
      <c r="AQ98" s="164"/>
      <c r="AR98" s="164"/>
      <c r="AS98" s="164"/>
      <c r="AU98" s="33"/>
      <c r="AV98" s="8"/>
      <c r="AW98" s="96"/>
      <c r="AX98" s="118"/>
      <c r="AY98" s="152"/>
    </row>
    <row r="99" spans="1:51">
      <c r="A99" s="163"/>
      <c r="B99" s="14"/>
      <c r="C99" s="14"/>
      <c r="D99" s="14"/>
      <c r="E99" s="14"/>
      <c r="F99" s="164"/>
      <c r="G99" s="173"/>
      <c r="H99" s="173"/>
      <c r="I99" s="165"/>
      <c r="J99" s="165"/>
      <c r="K99" s="165"/>
      <c r="L99" s="165"/>
      <c r="M99" s="165"/>
      <c r="N99" s="165"/>
      <c r="O99" s="166"/>
      <c r="P99" s="166"/>
      <c r="Q99" s="165"/>
      <c r="R99" s="166"/>
      <c r="S99" s="166"/>
      <c r="T99" s="166"/>
      <c r="U99" s="166"/>
      <c r="V99" s="166"/>
      <c r="W99" s="166"/>
      <c r="X99" s="166"/>
      <c r="Y99" s="166"/>
      <c r="Z99" s="165"/>
      <c r="AA99" s="166"/>
      <c r="AB99" s="166"/>
      <c r="AC99" s="166"/>
      <c r="AD99" s="166"/>
      <c r="AE99" s="166"/>
      <c r="AF99" s="166"/>
      <c r="AG99" s="166"/>
      <c r="AH99" s="166"/>
      <c r="AI99" s="14"/>
      <c r="AJ99" s="372"/>
      <c r="AK99" s="284"/>
      <c r="AL99" s="164"/>
      <c r="AM99" s="284"/>
      <c r="AN99" s="164"/>
      <c r="AO99" s="164"/>
      <c r="AP99" s="284"/>
      <c r="AQ99" s="164"/>
      <c r="AR99" s="164"/>
      <c r="AS99" s="164"/>
      <c r="AU99" s="33"/>
      <c r="AV99" s="8"/>
      <c r="AW99" s="96"/>
      <c r="AX99" s="118"/>
      <c r="AY99" s="152"/>
    </row>
    <row r="100" spans="1:51">
      <c r="A100" s="163"/>
      <c r="B100" s="14"/>
      <c r="C100" s="14"/>
      <c r="D100" s="14"/>
      <c r="E100" s="14"/>
      <c r="F100" s="164"/>
      <c r="G100" s="173"/>
      <c r="H100" s="173"/>
      <c r="I100" s="165"/>
      <c r="J100" s="165"/>
      <c r="K100" s="165"/>
      <c r="L100" s="165"/>
      <c r="M100" s="165"/>
      <c r="N100" s="165"/>
      <c r="O100" s="166"/>
      <c r="P100" s="166"/>
      <c r="Q100" s="165"/>
      <c r="R100" s="166"/>
      <c r="S100" s="166"/>
      <c r="T100" s="166"/>
      <c r="U100" s="166"/>
      <c r="V100" s="166"/>
      <c r="W100" s="166"/>
      <c r="X100" s="166"/>
      <c r="Y100" s="166"/>
      <c r="Z100" s="165"/>
      <c r="AA100" s="166"/>
      <c r="AB100" s="166"/>
      <c r="AC100" s="166"/>
      <c r="AD100" s="166"/>
      <c r="AE100" s="166"/>
      <c r="AF100" s="166"/>
      <c r="AG100" s="166"/>
      <c r="AH100" s="166"/>
      <c r="AI100" s="14"/>
      <c r="AJ100" s="372"/>
      <c r="AK100" s="284"/>
      <c r="AL100" s="164"/>
      <c r="AM100" s="284"/>
      <c r="AN100" s="164"/>
      <c r="AO100" s="164"/>
      <c r="AP100" s="284"/>
      <c r="AQ100" s="164"/>
      <c r="AR100" s="164"/>
      <c r="AS100" s="164"/>
      <c r="AU100" s="33"/>
      <c r="AV100" s="8"/>
      <c r="AW100" s="96"/>
      <c r="AX100" s="118"/>
      <c r="AY100" s="152"/>
    </row>
    <row r="101" spans="1:51">
      <c r="A101" s="163"/>
      <c r="B101" s="14"/>
      <c r="C101" s="14"/>
      <c r="D101" s="14"/>
      <c r="E101" s="14"/>
      <c r="F101" s="164"/>
      <c r="G101" s="173"/>
      <c r="H101" s="173"/>
      <c r="I101" s="165"/>
      <c r="J101" s="165"/>
      <c r="K101" s="165"/>
      <c r="L101" s="165"/>
      <c r="M101" s="165"/>
      <c r="N101" s="165"/>
      <c r="O101" s="166"/>
      <c r="P101" s="166"/>
      <c r="Q101" s="165"/>
      <c r="R101" s="166"/>
      <c r="S101" s="166"/>
      <c r="T101" s="166"/>
      <c r="U101" s="166"/>
      <c r="V101" s="166"/>
      <c r="W101" s="166"/>
      <c r="X101" s="166"/>
      <c r="Y101" s="166"/>
      <c r="Z101" s="165"/>
      <c r="AA101" s="166"/>
      <c r="AB101" s="166"/>
      <c r="AC101" s="166"/>
      <c r="AD101" s="166"/>
      <c r="AE101" s="166"/>
      <c r="AF101" s="166"/>
      <c r="AG101" s="166"/>
      <c r="AH101" s="166"/>
      <c r="AI101" s="14"/>
      <c r="AJ101" s="372"/>
      <c r="AK101" s="284"/>
      <c r="AL101" s="164"/>
      <c r="AM101" s="284"/>
      <c r="AN101" s="164"/>
      <c r="AO101" s="164"/>
      <c r="AP101" s="284"/>
      <c r="AQ101" s="164"/>
      <c r="AR101" s="164"/>
      <c r="AS101" s="164"/>
      <c r="AU101" s="33"/>
      <c r="AV101" s="8"/>
      <c r="AW101" s="96"/>
      <c r="AX101" s="118"/>
      <c r="AY101" s="152"/>
    </row>
    <row r="102" spans="1:51">
      <c r="A102" s="163"/>
      <c r="B102" s="14"/>
      <c r="C102" s="14"/>
      <c r="D102" s="14"/>
      <c r="E102" s="14"/>
      <c r="F102" s="164"/>
      <c r="G102" s="173"/>
      <c r="H102" s="173"/>
      <c r="I102" s="165"/>
      <c r="J102" s="165"/>
      <c r="K102" s="165"/>
      <c r="L102" s="165"/>
      <c r="M102" s="165"/>
      <c r="N102" s="165"/>
      <c r="O102" s="166"/>
      <c r="P102" s="166"/>
      <c r="Q102" s="165"/>
      <c r="R102" s="166"/>
      <c r="S102" s="166"/>
      <c r="T102" s="166"/>
      <c r="U102" s="166"/>
      <c r="V102" s="166"/>
      <c r="W102" s="166"/>
      <c r="X102" s="166"/>
      <c r="Y102" s="166"/>
      <c r="Z102" s="165"/>
      <c r="AA102" s="166"/>
      <c r="AB102" s="166"/>
      <c r="AC102" s="166"/>
      <c r="AD102" s="166"/>
      <c r="AE102" s="166"/>
      <c r="AF102" s="166"/>
      <c r="AG102" s="166"/>
      <c r="AH102" s="166"/>
      <c r="AI102" s="14"/>
      <c r="AJ102" s="372"/>
      <c r="AK102" s="284"/>
      <c r="AL102" s="164"/>
      <c r="AM102" s="284"/>
      <c r="AN102" s="164"/>
      <c r="AO102" s="164"/>
      <c r="AP102" s="284"/>
      <c r="AQ102" s="164"/>
      <c r="AR102" s="164"/>
      <c r="AS102" s="164"/>
      <c r="AU102" s="33"/>
      <c r="AV102" s="8"/>
      <c r="AW102" s="96"/>
      <c r="AX102" s="118"/>
      <c r="AY102" s="152"/>
    </row>
    <row r="103" spans="1:51">
      <c r="A103" s="163"/>
      <c r="B103" s="14"/>
      <c r="C103" s="14"/>
      <c r="D103" s="14"/>
      <c r="E103" s="14"/>
      <c r="F103" s="164"/>
      <c r="G103" s="173"/>
      <c r="H103" s="173"/>
      <c r="I103" s="165"/>
      <c r="J103" s="165"/>
      <c r="K103" s="165"/>
      <c r="L103" s="165"/>
      <c r="M103" s="165"/>
      <c r="N103" s="165"/>
      <c r="O103" s="166"/>
      <c r="P103" s="166"/>
      <c r="Q103" s="165"/>
      <c r="R103" s="166"/>
      <c r="S103" s="166"/>
      <c r="T103" s="166"/>
      <c r="U103" s="166"/>
      <c r="V103" s="166"/>
      <c r="W103" s="166"/>
      <c r="X103" s="166"/>
      <c r="Y103" s="166"/>
      <c r="Z103" s="165"/>
      <c r="AA103" s="166"/>
      <c r="AB103" s="166"/>
      <c r="AC103" s="166"/>
      <c r="AD103" s="166"/>
      <c r="AE103" s="166"/>
      <c r="AF103" s="166"/>
      <c r="AG103" s="166"/>
      <c r="AH103" s="166"/>
      <c r="AI103" s="14"/>
      <c r="AJ103" s="372"/>
      <c r="AK103" s="284"/>
      <c r="AL103" s="164"/>
      <c r="AM103" s="284"/>
      <c r="AN103" s="164"/>
      <c r="AO103" s="164"/>
      <c r="AP103" s="284"/>
      <c r="AQ103" s="164"/>
      <c r="AR103" s="164"/>
      <c r="AS103" s="164"/>
      <c r="AU103" s="33"/>
      <c r="AV103" s="8"/>
      <c r="AW103" s="96"/>
      <c r="AX103" s="118"/>
      <c r="AY103" s="152"/>
    </row>
    <row r="104" spans="1:51">
      <c r="A104" s="163"/>
      <c r="B104" s="14"/>
      <c r="C104" s="14"/>
      <c r="D104" s="14"/>
      <c r="E104" s="14"/>
      <c r="F104" s="164"/>
      <c r="G104" s="173"/>
      <c r="H104" s="173"/>
      <c r="I104" s="165"/>
      <c r="J104" s="165"/>
      <c r="K104" s="165"/>
      <c r="L104" s="165"/>
      <c r="M104" s="165"/>
      <c r="N104" s="165"/>
      <c r="O104" s="166"/>
      <c r="P104" s="166"/>
      <c r="Q104" s="165"/>
      <c r="R104" s="166"/>
      <c r="S104" s="166"/>
      <c r="T104" s="166"/>
      <c r="U104" s="166"/>
      <c r="V104" s="166"/>
      <c r="W104" s="166"/>
      <c r="X104" s="166"/>
      <c r="Y104" s="166"/>
      <c r="Z104" s="165"/>
      <c r="AA104" s="166"/>
      <c r="AB104" s="166"/>
      <c r="AC104" s="166"/>
      <c r="AD104" s="166"/>
      <c r="AE104" s="166"/>
      <c r="AF104" s="166"/>
      <c r="AG104" s="166"/>
      <c r="AH104" s="166"/>
      <c r="AI104" s="14"/>
      <c r="AJ104" s="372"/>
      <c r="AK104" s="284"/>
      <c r="AL104" s="164"/>
      <c r="AM104" s="284"/>
      <c r="AN104" s="164"/>
      <c r="AO104" s="164"/>
      <c r="AP104" s="284"/>
      <c r="AQ104" s="164"/>
      <c r="AR104" s="164"/>
      <c r="AS104" s="164"/>
      <c r="AU104" s="33"/>
      <c r="AV104" s="8"/>
      <c r="AW104" s="96"/>
      <c r="AX104" s="118"/>
      <c r="AY104" s="152"/>
    </row>
    <row r="105" spans="1:51">
      <c r="A105" s="163"/>
      <c r="B105" s="14"/>
      <c r="C105" s="14"/>
      <c r="D105" s="14"/>
      <c r="E105" s="14"/>
      <c r="F105" s="164"/>
      <c r="G105" s="173"/>
      <c r="H105" s="173"/>
      <c r="I105" s="165"/>
      <c r="J105" s="165"/>
      <c r="K105" s="165"/>
      <c r="L105" s="165"/>
      <c r="M105" s="165"/>
      <c r="N105" s="165"/>
      <c r="O105" s="166"/>
      <c r="P105" s="166"/>
      <c r="Q105" s="165"/>
      <c r="R105" s="166"/>
      <c r="S105" s="166"/>
      <c r="T105" s="166"/>
      <c r="U105" s="166"/>
      <c r="V105" s="166"/>
      <c r="W105" s="166"/>
      <c r="X105" s="166"/>
      <c r="Y105" s="166"/>
      <c r="Z105" s="165"/>
      <c r="AA105" s="166"/>
      <c r="AB105" s="166"/>
      <c r="AC105" s="166"/>
      <c r="AD105" s="166"/>
      <c r="AE105" s="166"/>
      <c r="AF105" s="166"/>
      <c r="AG105" s="166"/>
      <c r="AH105" s="166"/>
      <c r="AI105" s="14"/>
      <c r="AJ105" s="372"/>
      <c r="AK105" s="284"/>
      <c r="AL105" s="164"/>
      <c r="AM105" s="284"/>
      <c r="AN105" s="164"/>
      <c r="AO105" s="164"/>
      <c r="AP105" s="284"/>
      <c r="AQ105" s="164"/>
      <c r="AR105" s="164"/>
      <c r="AS105" s="164"/>
      <c r="AU105" s="33"/>
      <c r="AV105" s="8"/>
      <c r="AW105" s="96"/>
      <c r="AX105" s="118"/>
      <c r="AY105" s="152"/>
    </row>
    <row r="106" spans="1:51">
      <c r="A106" s="163"/>
      <c r="B106" s="14"/>
      <c r="C106" s="14"/>
      <c r="D106" s="14"/>
      <c r="E106" s="14"/>
      <c r="F106" s="164"/>
      <c r="G106" s="173"/>
      <c r="H106" s="173"/>
      <c r="I106" s="165"/>
      <c r="J106" s="165"/>
      <c r="K106" s="165"/>
      <c r="L106" s="165"/>
      <c r="M106" s="165"/>
      <c r="N106" s="165"/>
      <c r="O106" s="166"/>
      <c r="P106" s="166"/>
      <c r="Q106" s="165"/>
      <c r="R106" s="166"/>
      <c r="S106" s="166"/>
      <c r="T106" s="166"/>
      <c r="U106" s="166"/>
      <c r="V106" s="166"/>
      <c r="W106" s="166"/>
      <c r="X106" s="166"/>
      <c r="Y106" s="166"/>
      <c r="Z106" s="165"/>
      <c r="AA106" s="166"/>
      <c r="AB106" s="166"/>
      <c r="AC106" s="166"/>
      <c r="AD106" s="166"/>
      <c r="AE106" s="166"/>
      <c r="AF106" s="166"/>
      <c r="AG106" s="166"/>
      <c r="AH106" s="166"/>
      <c r="AI106" s="14"/>
      <c r="AJ106" s="372"/>
      <c r="AK106" s="284"/>
      <c r="AL106" s="164"/>
      <c r="AM106" s="284"/>
      <c r="AN106" s="164"/>
      <c r="AO106" s="164"/>
      <c r="AP106" s="284"/>
      <c r="AQ106" s="164"/>
      <c r="AR106" s="164"/>
      <c r="AS106" s="164"/>
      <c r="AU106" s="33"/>
      <c r="AV106" s="8"/>
      <c r="AW106" s="96"/>
      <c r="AX106" s="118"/>
      <c r="AY106" s="152"/>
    </row>
    <row r="107" spans="1:51" s="3" customFormat="1">
      <c r="A107" s="632" t="s">
        <v>0</v>
      </c>
      <c r="B107" s="632" t="s">
        <v>1</v>
      </c>
      <c r="C107" s="632"/>
      <c r="D107" s="632"/>
      <c r="E107" s="632"/>
      <c r="F107" s="632" t="s">
        <v>3</v>
      </c>
      <c r="G107" s="632" t="s">
        <v>4</v>
      </c>
      <c r="H107" s="637" t="s">
        <v>387</v>
      </c>
      <c r="I107" s="638"/>
      <c r="J107" s="638"/>
      <c r="K107" s="638"/>
      <c r="L107" s="638"/>
      <c r="M107" s="638"/>
      <c r="N107" s="638"/>
      <c r="O107" s="638"/>
      <c r="P107" s="638"/>
      <c r="Q107" s="638"/>
      <c r="R107" s="638"/>
      <c r="S107" s="638"/>
      <c r="T107" s="638"/>
      <c r="U107" s="638"/>
      <c r="V107" s="638"/>
      <c r="W107" s="638"/>
      <c r="X107" s="638"/>
      <c r="Y107" s="638"/>
      <c r="Z107" s="638"/>
      <c r="AA107" s="638"/>
      <c r="AB107" s="638"/>
      <c r="AC107" s="638"/>
      <c r="AD107" s="638"/>
      <c r="AE107" s="638"/>
      <c r="AF107" s="638"/>
      <c r="AG107" s="599"/>
      <c r="AH107" s="601"/>
      <c r="AI107" s="632" t="s">
        <v>11</v>
      </c>
      <c r="AJ107" s="375"/>
      <c r="AK107" s="284"/>
      <c r="AL107" s="164"/>
      <c r="AM107" s="328" t="e">
        <f t="shared" ref="AM107:AM110" si="69">G107-AK107</f>
        <v>#VALUE!</v>
      </c>
      <c r="AN107" s="311"/>
      <c r="AO107" s="311"/>
      <c r="AP107" s="284" t="e">
        <f t="shared" ref="AP107:AP110" si="70">H107+K107+N107+Q107+T107+W107+Z107+AC107+AF107</f>
        <v>#VALUE!</v>
      </c>
      <c r="AQ107" s="164" t="e">
        <f t="shared" ref="AQ107:AQ110" si="71">AP107=G107</f>
        <v>#VALUE!</v>
      </c>
      <c r="AR107" s="311"/>
      <c r="AS107" s="311"/>
      <c r="AT107" s="152"/>
      <c r="AW107" s="96">
        <f t="shared" ref="AW107" si="72">I107+L107+O107+R107+U107+X107</f>
        <v>0</v>
      </c>
      <c r="AX107" s="118" t="e">
        <f t="shared" ref="AX107" si="73">H107+K107+N107+Q107+T107+W107</f>
        <v>#VALUE!</v>
      </c>
      <c r="AY107" s="152" t="e">
        <f t="shared" ref="AY107:AY110" si="74">G107=AX107</f>
        <v>#VALUE!</v>
      </c>
    </row>
    <row r="108" spans="1:51" s="3" customFormat="1">
      <c r="A108" s="633"/>
      <c r="B108" s="633"/>
      <c r="C108" s="633"/>
      <c r="D108" s="633"/>
      <c r="E108" s="633"/>
      <c r="F108" s="633"/>
      <c r="G108" s="633"/>
      <c r="H108" s="634" t="s">
        <v>5</v>
      </c>
      <c r="I108" s="635"/>
      <c r="J108" s="636"/>
      <c r="K108" s="634" t="s">
        <v>240</v>
      </c>
      <c r="L108" s="635"/>
      <c r="M108" s="636"/>
      <c r="N108" s="634" t="s">
        <v>6</v>
      </c>
      <c r="O108" s="635"/>
      <c r="P108" s="636"/>
      <c r="Q108" s="634" t="s">
        <v>273</v>
      </c>
      <c r="R108" s="635"/>
      <c r="S108" s="636"/>
      <c r="T108" s="634" t="s">
        <v>9</v>
      </c>
      <c r="U108" s="635"/>
      <c r="V108" s="636"/>
      <c r="W108" s="637" t="s">
        <v>374</v>
      </c>
      <c r="X108" s="638"/>
      <c r="Y108" s="639"/>
      <c r="Z108" s="634" t="s">
        <v>272</v>
      </c>
      <c r="AA108" s="635"/>
      <c r="AB108" s="636"/>
      <c r="AC108" s="637" t="s">
        <v>375</v>
      </c>
      <c r="AD108" s="638"/>
      <c r="AE108" s="639"/>
      <c r="AF108" s="637" t="s">
        <v>376</v>
      </c>
      <c r="AG108" s="638"/>
      <c r="AH108" s="639"/>
      <c r="AI108" s="633"/>
      <c r="AJ108" s="375"/>
      <c r="AK108" s="284"/>
      <c r="AL108" s="164"/>
      <c r="AM108" s="328">
        <f t="shared" si="69"/>
        <v>0</v>
      </c>
      <c r="AN108" s="311"/>
      <c r="AO108" s="311"/>
      <c r="AP108" s="284" t="e">
        <f t="shared" si="70"/>
        <v>#VALUE!</v>
      </c>
      <c r="AQ108" s="164" t="e">
        <f t="shared" si="71"/>
        <v>#VALUE!</v>
      </c>
      <c r="AR108" s="311"/>
      <c r="AS108" s="311"/>
      <c r="AT108" s="152"/>
      <c r="AW108" s="96" t="e">
        <f>I108+L108+O108+R108+U108+W108</f>
        <v>#VALUE!</v>
      </c>
      <c r="AX108" s="118" t="e">
        <f>H108+K108+N108+Q108+T108+#REF!</f>
        <v>#VALUE!</v>
      </c>
      <c r="AY108" s="152" t="e">
        <f t="shared" si="74"/>
        <v>#VALUE!</v>
      </c>
    </row>
    <row r="109" spans="1:51">
      <c r="A109" s="142"/>
      <c r="B109" s="143"/>
      <c r="C109" s="144"/>
      <c r="D109" s="144"/>
      <c r="E109" s="145"/>
      <c r="F109" s="146"/>
      <c r="G109" s="146"/>
      <c r="H109" s="598" t="s">
        <v>237</v>
      </c>
      <c r="I109" s="141" t="s">
        <v>238</v>
      </c>
      <c r="J109" s="489" t="s">
        <v>235</v>
      </c>
      <c r="K109" s="598" t="s">
        <v>237</v>
      </c>
      <c r="L109" s="141" t="s">
        <v>238</v>
      </c>
      <c r="M109" s="489" t="s">
        <v>235</v>
      </c>
      <c r="N109" s="598" t="s">
        <v>237</v>
      </c>
      <c r="O109" s="141" t="s">
        <v>238</v>
      </c>
      <c r="P109" s="489" t="s">
        <v>235</v>
      </c>
      <c r="Q109" s="598" t="s">
        <v>237</v>
      </c>
      <c r="R109" s="141" t="s">
        <v>238</v>
      </c>
      <c r="S109" s="489" t="s">
        <v>235</v>
      </c>
      <c r="T109" s="598" t="s">
        <v>237</v>
      </c>
      <c r="U109" s="141" t="s">
        <v>238</v>
      </c>
      <c r="V109" s="489" t="s">
        <v>235</v>
      </c>
      <c r="W109" s="598" t="s">
        <v>237</v>
      </c>
      <c r="X109" s="141" t="s">
        <v>238</v>
      </c>
      <c r="Y109" s="489" t="s">
        <v>235</v>
      </c>
      <c r="Z109" s="598" t="s">
        <v>237</v>
      </c>
      <c r="AA109" s="141" t="s">
        <v>238</v>
      </c>
      <c r="AB109" s="489" t="s">
        <v>235</v>
      </c>
      <c r="AC109" s="598" t="s">
        <v>237</v>
      </c>
      <c r="AD109" s="141" t="s">
        <v>238</v>
      </c>
      <c r="AE109" s="489" t="s">
        <v>235</v>
      </c>
      <c r="AF109" s="598" t="s">
        <v>237</v>
      </c>
      <c r="AG109" s="141" t="s">
        <v>238</v>
      </c>
      <c r="AH109" s="489" t="s">
        <v>235</v>
      </c>
      <c r="AI109" s="146"/>
      <c r="AJ109" s="376"/>
      <c r="AK109" s="284"/>
      <c r="AL109" s="164"/>
      <c r="AM109" s="328">
        <f t="shared" si="69"/>
        <v>0</v>
      </c>
      <c r="AN109" s="278"/>
      <c r="AO109" s="278"/>
      <c r="AP109" s="284" t="e">
        <f t="shared" si="70"/>
        <v>#VALUE!</v>
      </c>
      <c r="AQ109" s="164" t="e">
        <f t="shared" si="71"/>
        <v>#VALUE!</v>
      </c>
      <c r="AR109" s="278"/>
      <c r="AS109" s="278"/>
      <c r="AW109" s="96" t="e">
        <f t="shared" ref="AW109:AW110" si="75">I109+L109+O109+R109+U109+X109</f>
        <v>#VALUE!</v>
      </c>
      <c r="AX109" s="118" t="e">
        <f t="shared" ref="AX109:AX110" si="76">H109+K109+N109+Q109+T109+W109</f>
        <v>#VALUE!</v>
      </c>
      <c r="AY109" s="152" t="e">
        <f t="shared" si="74"/>
        <v>#VALUE!</v>
      </c>
    </row>
    <row r="110" spans="1:51">
      <c r="A110" s="147"/>
      <c r="B110" s="148"/>
      <c r="C110" s="149"/>
      <c r="D110" s="149"/>
      <c r="E110" s="150"/>
      <c r="F110" s="151"/>
      <c r="G110" s="151"/>
      <c r="H110" s="151"/>
      <c r="I110" s="151"/>
      <c r="J110" s="151"/>
      <c r="K110" s="151"/>
      <c r="L110" s="151"/>
      <c r="M110" s="151"/>
      <c r="N110" s="151"/>
      <c r="O110" s="151"/>
      <c r="P110" s="151"/>
      <c r="Q110" s="151"/>
      <c r="R110" s="151"/>
      <c r="S110" s="151"/>
      <c r="T110" s="151"/>
      <c r="U110" s="151"/>
      <c r="V110" s="151"/>
      <c r="W110" s="151"/>
      <c r="X110" s="151"/>
      <c r="Y110" s="151"/>
      <c r="Z110" s="151"/>
      <c r="AA110" s="151"/>
      <c r="AB110" s="151"/>
      <c r="AC110" s="151"/>
      <c r="AD110" s="151"/>
      <c r="AE110" s="151"/>
      <c r="AF110" s="151"/>
      <c r="AG110" s="151"/>
      <c r="AH110" s="151"/>
      <c r="AI110" s="151"/>
      <c r="AJ110" s="376"/>
      <c r="AK110" s="284">
        <f t="shared" ref="AK110" si="77">H110+K110+N110+Q110+T110+W110+Z110+AC110+AF110</f>
        <v>0</v>
      </c>
      <c r="AL110" s="164" t="b">
        <f t="shared" ref="AL110" si="78">AK110=G110</f>
        <v>1</v>
      </c>
      <c r="AM110" s="284">
        <f t="shared" si="69"/>
        <v>0</v>
      </c>
      <c r="AN110" s="278"/>
      <c r="AO110" s="278"/>
      <c r="AP110" s="284">
        <f t="shared" si="70"/>
        <v>0</v>
      </c>
      <c r="AQ110" s="164" t="b">
        <f t="shared" si="71"/>
        <v>1</v>
      </c>
      <c r="AR110" s="278"/>
      <c r="AS110" s="278"/>
      <c r="AV110" s="42" t="b">
        <f t="shared" ref="AV110" si="79">G110=AU110</f>
        <v>1</v>
      </c>
      <c r="AW110" s="96">
        <f t="shared" si="75"/>
        <v>0</v>
      </c>
      <c r="AX110" s="118">
        <f t="shared" si="76"/>
        <v>0</v>
      </c>
      <c r="AY110" s="152" t="b">
        <f t="shared" si="74"/>
        <v>1</v>
      </c>
    </row>
    <row r="111" spans="1:51" s="117" customFormat="1">
      <c r="A111" s="115"/>
      <c r="B111" s="108" t="s">
        <v>22</v>
      </c>
      <c r="C111" s="630" t="s">
        <v>68</v>
      </c>
      <c r="D111" s="651"/>
      <c r="E111" s="652"/>
      <c r="F111" s="109" t="s">
        <v>141</v>
      </c>
      <c r="G111" s="116">
        <f>G112+G116+G121+G125+G130+G132</f>
        <v>297000000</v>
      </c>
      <c r="H111" s="116">
        <f t="shared" ref="H111:AI111" si="80">H112+H116+H121+H125+H130+H132</f>
        <v>22500000</v>
      </c>
      <c r="I111" s="116">
        <f t="shared" si="80"/>
        <v>199565850</v>
      </c>
      <c r="J111" s="116">
        <f t="shared" si="80"/>
        <v>-199565850</v>
      </c>
      <c r="K111" s="116">
        <f>K112+K116+K121+K125+K130+K132</f>
        <v>0</v>
      </c>
      <c r="L111" s="116">
        <f t="shared" si="80"/>
        <v>0</v>
      </c>
      <c r="M111" s="116">
        <f t="shared" si="80"/>
        <v>0</v>
      </c>
      <c r="N111" s="116">
        <f>N112+N116+N121+N125+N130+N132</f>
        <v>274500000</v>
      </c>
      <c r="O111" s="116">
        <f t="shared" si="80"/>
        <v>0</v>
      </c>
      <c r="P111" s="116">
        <f t="shared" si="80"/>
        <v>149500000</v>
      </c>
      <c r="Q111" s="116">
        <f t="shared" si="80"/>
        <v>0</v>
      </c>
      <c r="R111" s="116">
        <f t="shared" si="80"/>
        <v>0</v>
      </c>
      <c r="S111" s="116">
        <f t="shared" si="80"/>
        <v>0</v>
      </c>
      <c r="T111" s="116">
        <f t="shared" si="80"/>
        <v>0</v>
      </c>
      <c r="U111" s="116">
        <f t="shared" si="80"/>
        <v>0</v>
      </c>
      <c r="V111" s="116">
        <f t="shared" si="80"/>
        <v>0</v>
      </c>
      <c r="W111" s="116">
        <f t="shared" si="80"/>
        <v>0</v>
      </c>
      <c r="X111" s="116">
        <f t="shared" si="80"/>
        <v>0</v>
      </c>
      <c r="Y111" s="116">
        <f t="shared" si="80"/>
        <v>0</v>
      </c>
      <c r="Z111" s="116">
        <f t="shared" si="80"/>
        <v>0</v>
      </c>
      <c r="AA111" s="116">
        <f t="shared" si="80"/>
        <v>0</v>
      </c>
      <c r="AB111" s="116">
        <f t="shared" si="80"/>
        <v>0</v>
      </c>
      <c r="AC111" s="116">
        <f t="shared" si="80"/>
        <v>0</v>
      </c>
      <c r="AD111" s="116">
        <f t="shared" si="80"/>
        <v>0</v>
      </c>
      <c r="AE111" s="116">
        <f t="shared" si="80"/>
        <v>0</v>
      </c>
      <c r="AF111" s="116">
        <f t="shared" si="80"/>
        <v>0</v>
      </c>
      <c r="AG111" s="116">
        <f t="shared" si="80"/>
        <v>0</v>
      </c>
      <c r="AH111" s="116">
        <f t="shared" si="80"/>
        <v>0</v>
      </c>
      <c r="AI111" s="116">
        <f t="shared" si="80"/>
        <v>0</v>
      </c>
      <c r="AJ111" s="373"/>
      <c r="AK111" s="284">
        <f t="shared" si="52"/>
        <v>297000000</v>
      </c>
      <c r="AL111" s="164" t="b">
        <f t="shared" si="53"/>
        <v>1</v>
      </c>
      <c r="AM111" s="284">
        <f t="shared" si="54"/>
        <v>0</v>
      </c>
      <c r="AN111" s="221"/>
      <c r="AO111" s="221"/>
      <c r="AP111" s="284">
        <f t="shared" si="56"/>
        <v>297000000</v>
      </c>
      <c r="AQ111" s="164" t="b">
        <f t="shared" si="57"/>
        <v>1</v>
      </c>
      <c r="AR111" s="221"/>
      <c r="AS111" s="221"/>
      <c r="AT111" s="236"/>
      <c r="AU111" s="118">
        <f t="shared" si="22"/>
        <v>424000000</v>
      </c>
      <c r="AV111" s="110" t="b">
        <f t="shared" si="23"/>
        <v>0</v>
      </c>
      <c r="AW111" s="96">
        <f t="shared" si="61"/>
        <v>199565850</v>
      </c>
      <c r="AX111" s="118">
        <f t="shared" si="62"/>
        <v>297000000</v>
      </c>
      <c r="AY111" s="152" t="b">
        <f t="shared" si="59"/>
        <v>1</v>
      </c>
    </row>
    <row r="112" spans="1:51" s="152" customFormat="1">
      <c r="A112" s="352"/>
      <c r="B112" s="353"/>
      <c r="C112" s="20"/>
      <c r="D112" s="645" t="s">
        <v>279</v>
      </c>
      <c r="E112" s="646"/>
      <c r="F112" s="81" t="s">
        <v>285</v>
      </c>
      <c r="G112" s="431">
        <f>SUM(G113:G115)</f>
        <v>29500000</v>
      </c>
      <c r="H112" s="431">
        <f t="shared" ref="H112:N112" si="81">SUM(H113:H115)</f>
        <v>15000000</v>
      </c>
      <c r="I112" s="431">
        <f t="shared" si="81"/>
        <v>133043900</v>
      </c>
      <c r="J112" s="431">
        <f t="shared" si="81"/>
        <v>-133043900</v>
      </c>
      <c r="K112" s="431">
        <f t="shared" si="81"/>
        <v>0</v>
      </c>
      <c r="L112" s="431">
        <f t="shared" si="81"/>
        <v>0</v>
      </c>
      <c r="M112" s="431">
        <f t="shared" si="81"/>
        <v>0</v>
      </c>
      <c r="N112" s="431">
        <f t="shared" si="81"/>
        <v>14500000</v>
      </c>
      <c r="O112" s="24">
        <f t="shared" ref="O112:AH112" si="82">O114</f>
        <v>0</v>
      </c>
      <c r="P112" s="24">
        <f t="shared" si="82"/>
        <v>4500000</v>
      </c>
      <c r="Q112" s="24">
        <f t="shared" si="82"/>
        <v>0</v>
      </c>
      <c r="R112" s="24">
        <f t="shared" si="82"/>
        <v>0</v>
      </c>
      <c r="S112" s="24">
        <f t="shared" si="82"/>
        <v>0</v>
      </c>
      <c r="T112" s="24">
        <f t="shared" si="82"/>
        <v>0</v>
      </c>
      <c r="U112" s="24">
        <f t="shared" si="82"/>
        <v>0</v>
      </c>
      <c r="V112" s="24">
        <f t="shared" si="82"/>
        <v>0</v>
      </c>
      <c r="W112" s="24">
        <f t="shared" si="82"/>
        <v>0</v>
      </c>
      <c r="X112" s="24">
        <f t="shared" si="82"/>
        <v>0</v>
      </c>
      <c r="Y112" s="24">
        <f t="shared" si="82"/>
        <v>0</v>
      </c>
      <c r="Z112" s="24">
        <f t="shared" si="82"/>
        <v>0</v>
      </c>
      <c r="AA112" s="24">
        <f t="shared" si="82"/>
        <v>0</v>
      </c>
      <c r="AB112" s="24">
        <f t="shared" si="82"/>
        <v>0</v>
      </c>
      <c r="AC112" s="24">
        <f t="shared" si="82"/>
        <v>0</v>
      </c>
      <c r="AD112" s="24">
        <f t="shared" si="82"/>
        <v>0</v>
      </c>
      <c r="AE112" s="24">
        <f t="shared" si="82"/>
        <v>0</v>
      </c>
      <c r="AF112" s="24">
        <f t="shared" si="82"/>
        <v>0</v>
      </c>
      <c r="AG112" s="24">
        <f t="shared" si="82"/>
        <v>0</v>
      </c>
      <c r="AH112" s="24">
        <f t="shared" si="82"/>
        <v>0</v>
      </c>
      <c r="AI112" s="23"/>
      <c r="AJ112" s="373"/>
      <c r="AK112" s="284"/>
      <c r="AL112" s="164"/>
      <c r="AM112" s="284"/>
      <c r="AN112" s="221"/>
      <c r="AO112" s="221"/>
      <c r="AP112" s="284">
        <f t="shared" si="56"/>
        <v>29500000</v>
      </c>
      <c r="AQ112" s="164" t="b">
        <f t="shared" si="57"/>
        <v>1</v>
      </c>
      <c r="AR112" s="221"/>
      <c r="AS112" s="221"/>
      <c r="AT112" s="236"/>
      <c r="AU112" s="336"/>
      <c r="AV112" s="25"/>
      <c r="AW112" s="335"/>
      <c r="AX112" s="336"/>
    </row>
    <row r="113" spans="1:51" s="152" customFormat="1">
      <c r="A113" s="352"/>
      <c r="B113" s="353"/>
      <c r="C113" s="20"/>
      <c r="D113" s="351"/>
      <c r="E113" s="603" t="s">
        <v>278</v>
      </c>
      <c r="F113" s="81" t="s">
        <v>277</v>
      </c>
      <c r="G113" s="431">
        <v>10000000</v>
      </c>
      <c r="H113" s="24"/>
      <c r="I113" s="24"/>
      <c r="J113" s="24"/>
      <c r="K113" s="455"/>
      <c r="L113" s="455"/>
      <c r="M113" s="455"/>
      <c r="N113" s="455">
        <f>G113-H113-K113</f>
        <v>10000000</v>
      </c>
      <c r="O113" s="455"/>
      <c r="P113" s="455"/>
      <c r="Q113" s="455"/>
      <c r="R113" s="455"/>
      <c r="S113" s="455"/>
      <c r="T113" s="455"/>
      <c r="U113" s="455"/>
      <c r="V113" s="455"/>
      <c r="W113" s="455"/>
      <c r="X113" s="455"/>
      <c r="Y113" s="455"/>
      <c r="Z113" s="455"/>
      <c r="AA113" s="455"/>
      <c r="AB113" s="455"/>
      <c r="AC113" s="455"/>
      <c r="AD113" s="455"/>
      <c r="AE113" s="455"/>
      <c r="AF113" s="455"/>
      <c r="AG113" s="24"/>
      <c r="AH113" s="24"/>
      <c r="AI113" s="23"/>
      <c r="AJ113" s="373"/>
      <c r="AK113" s="284"/>
      <c r="AL113" s="164"/>
      <c r="AM113" s="284"/>
      <c r="AN113" s="221"/>
      <c r="AO113" s="221"/>
      <c r="AP113" s="284">
        <f t="shared" si="56"/>
        <v>10000000</v>
      </c>
      <c r="AQ113" s="164" t="b">
        <f t="shared" si="57"/>
        <v>1</v>
      </c>
      <c r="AR113" s="221"/>
      <c r="AS113" s="221"/>
      <c r="AT113" s="236"/>
      <c r="AU113" s="336"/>
      <c r="AV113" s="25"/>
      <c r="AW113" s="335"/>
      <c r="AX113" s="336"/>
    </row>
    <row r="114" spans="1:51" s="359" customFormat="1">
      <c r="A114" s="354"/>
      <c r="B114" s="355"/>
      <c r="C114" s="187"/>
      <c r="D114" s="356"/>
      <c r="E114" s="88" t="s">
        <v>281</v>
      </c>
      <c r="F114" s="71" t="s">
        <v>280</v>
      </c>
      <c r="G114" s="52">
        <v>4500000</v>
      </c>
      <c r="H114" s="52"/>
      <c r="I114" s="52"/>
      <c r="J114" s="52">
        <f>H114-I114</f>
        <v>0</v>
      </c>
      <c r="K114" s="455"/>
      <c r="L114" s="52"/>
      <c r="M114" s="52"/>
      <c r="N114" s="455">
        <f t="shared" ref="N114:N115" si="83">G114-H114-K114</f>
        <v>4500000</v>
      </c>
      <c r="O114" s="52"/>
      <c r="P114" s="52">
        <f>N114-O114</f>
        <v>4500000</v>
      </c>
      <c r="Q114" s="52"/>
      <c r="R114" s="52"/>
      <c r="S114" s="52"/>
      <c r="T114" s="52"/>
      <c r="U114" s="52"/>
      <c r="V114" s="52"/>
      <c r="W114" s="52"/>
      <c r="X114" s="52"/>
      <c r="Y114" s="52"/>
      <c r="Z114" s="52"/>
      <c r="AA114" s="52"/>
      <c r="AB114" s="52"/>
      <c r="AC114" s="52"/>
      <c r="AD114" s="52"/>
      <c r="AE114" s="52"/>
      <c r="AF114" s="52"/>
      <c r="AG114" s="52"/>
      <c r="AH114" s="52"/>
      <c r="AI114" s="51"/>
      <c r="AJ114" s="372"/>
      <c r="AK114" s="357"/>
      <c r="AL114" s="200"/>
      <c r="AM114" s="357"/>
      <c r="AN114" s="200"/>
      <c r="AO114" s="200"/>
      <c r="AP114" s="284">
        <f t="shared" si="56"/>
        <v>4500000</v>
      </c>
      <c r="AQ114" s="164" t="b">
        <f t="shared" si="57"/>
        <v>1</v>
      </c>
      <c r="AR114" s="200"/>
      <c r="AS114" s="200"/>
      <c r="AT114" s="358"/>
      <c r="AU114" s="64"/>
      <c r="AV114" s="54"/>
      <c r="AW114" s="335"/>
      <c r="AX114" s="64"/>
    </row>
    <row r="115" spans="1:51" s="80" customFormat="1">
      <c r="A115" s="337"/>
      <c r="B115" s="338"/>
      <c r="C115" s="339"/>
      <c r="E115" s="344" t="s">
        <v>283</v>
      </c>
      <c r="F115" s="81" t="s">
        <v>282</v>
      </c>
      <c r="G115" s="87">
        <v>15000000</v>
      </c>
      <c r="H115" s="87">
        <v>15000000</v>
      </c>
      <c r="I115" s="87">
        <f t="shared" ref="I115:AI115" si="84">SUM(I116:I124)</f>
        <v>133043900</v>
      </c>
      <c r="J115" s="87">
        <f t="shared" si="84"/>
        <v>-133043900</v>
      </c>
      <c r="K115" s="455"/>
      <c r="L115" s="87">
        <f t="shared" si="84"/>
        <v>0</v>
      </c>
      <c r="M115" s="87">
        <f t="shared" si="84"/>
        <v>0</v>
      </c>
      <c r="N115" s="455">
        <f t="shared" si="83"/>
        <v>0</v>
      </c>
      <c r="O115" s="87">
        <f t="shared" si="84"/>
        <v>0</v>
      </c>
      <c r="P115" s="87">
        <f t="shared" si="84"/>
        <v>275000000</v>
      </c>
      <c r="Q115" s="87">
        <f t="shared" si="84"/>
        <v>0</v>
      </c>
      <c r="R115" s="87">
        <f t="shared" si="84"/>
        <v>0</v>
      </c>
      <c r="S115" s="87">
        <f t="shared" si="84"/>
        <v>0</v>
      </c>
      <c r="T115" s="87">
        <f t="shared" si="84"/>
        <v>0</v>
      </c>
      <c r="U115" s="87">
        <f t="shared" si="84"/>
        <v>0</v>
      </c>
      <c r="V115" s="87">
        <f t="shared" si="84"/>
        <v>0</v>
      </c>
      <c r="W115" s="87">
        <f t="shared" si="84"/>
        <v>0</v>
      </c>
      <c r="X115" s="87">
        <f t="shared" si="84"/>
        <v>0</v>
      </c>
      <c r="Y115" s="87">
        <f t="shared" si="84"/>
        <v>0</v>
      </c>
      <c r="Z115" s="87">
        <f t="shared" si="84"/>
        <v>0</v>
      </c>
      <c r="AA115" s="87">
        <f t="shared" si="84"/>
        <v>0</v>
      </c>
      <c r="AB115" s="87">
        <f t="shared" si="84"/>
        <v>0</v>
      </c>
      <c r="AC115" s="87">
        <f t="shared" si="84"/>
        <v>0</v>
      </c>
      <c r="AD115" s="87">
        <f t="shared" si="84"/>
        <v>0</v>
      </c>
      <c r="AE115" s="87">
        <f t="shared" si="84"/>
        <v>0</v>
      </c>
      <c r="AF115" s="87">
        <f t="shared" si="84"/>
        <v>0</v>
      </c>
      <c r="AG115" s="87">
        <f t="shared" si="84"/>
        <v>0</v>
      </c>
      <c r="AH115" s="87">
        <f t="shared" si="84"/>
        <v>0</v>
      </c>
      <c r="AI115" s="87">
        <f t="shared" si="84"/>
        <v>0</v>
      </c>
      <c r="AJ115" s="372"/>
      <c r="AK115" s="284">
        <f t="shared" si="52"/>
        <v>15000000</v>
      </c>
      <c r="AL115" s="164" t="b">
        <f t="shared" si="53"/>
        <v>1</v>
      </c>
      <c r="AM115" s="284">
        <f t="shared" si="54"/>
        <v>0</v>
      </c>
      <c r="AN115" s="164"/>
      <c r="AO115" s="164"/>
      <c r="AP115" s="284">
        <f t="shared" si="56"/>
        <v>15000000</v>
      </c>
      <c r="AQ115" s="164" t="b">
        <f t="shared" si="57"/>
        <v>1</v>
      </c>
      <c r="AR115" s="164"/>
      <c r="AS115" s="164"/>
      <c r="AU115" s="341">
        <f t="shared" si="22"/>
        <v>275000000</v>
      </c>
      <c r="AV115" s="59" t="b">
        <f t="shared" si="23"/>
        <v>0</v>
      </c>
      <c r="AW115" s="335">
        <f t="shared" si="61"/>
        <v>133043900</v>
      </c>
      <c r="AX115" s="336">
        <f t="shared" si="62"/>
        <v>15000000</v>
      </c>
      <c r="AY115" s="152" t="b">
        <f t="shared" si="59"/>
        <v>1</v>
      </c>
    </row>
    <row r="116" spans="1:51" s="153" customFormat="1">
      <c r="A116" s="605"/>
      <c r="B116" s="333"/>
      <c r="C116" s="347"/>
      <c r="D116" s="676" t="s">
        <v>287</v>
      </c>
      <c r="E116" s="677"/>
      <c r="F116" s="71" t="s">
        <v>284</v>
      </c>
      <c r="G116" s="69">
        <f>SUM(G117:G120)</f>
        <v>67500000</v>
      </c>
      <c r="H116" s="69">
        <f t="shared" ref="H116:N116" si="85">SUM(H117:H120)</f>
        <v>7500000</v>
      </c>
      <c r="I116" s="69">
        <f t="shared" si="85"/>
        <v>52250000</v>
      </c>
      <c r="J116" s="69">
        <f t="shared" si="85"/>
        <v>-52250000</v>
      </c>
      <c r="K116" s="69">
        <f t="shared" si="85"/>
        <v>0</v>
      </c>
      <c r="L116" s="69">
        <f t="shared" si="85"/>
        <v>0</v>
      </c>
      <c r="M116" s="69">
        <f t="shared" si="85"/>
        <v>0</v>
      </c>
      <c r="N116" s="69">
        <f t="shared" si="85"/>
        <v>60000000</v>
      </c>
      <c r="O116" s="70"/>
      <c r="P116" s="70">
        <f>N116-O116</f>
        <v>60000000</v>
      </c>
      <c r="Q116" s="70"/>
      <c r="R116" s="70"/>
      <c r="S116" s="70"/>
      <c r="T116" s="70"/>
      <c r="U116" s="70"/>
      <c r="V116" s="70"/>
      <c r="W116" s="70"/>
      <c r="X116" s="70"/>
      <c r="Y116" s="70"/>
      <c r="Z116" s="70"/>
      <c r="AA116" s="70"/>
      <c r="AB116" s="70"/>
      <c r="AC116" s="70"/>
      <c r="AD116" s="70"/>
      <c r="AE116" s="70"/>
      <c r="AF116" s="70"/>
      <c r="AG116" s="70"/>
      <c r="AH116" s="70"/>
      <c r="AI116" s="71"/>
      <c r="AJ116" s="374"/>
      <c r="AK116" s="284">
        <f t="shared" si="52"/>
        <v>67500000</v>
      </c>
      <c r="AL116" s="164" t="b">
        <f t="shared" si="53"/>
        <v>1</v>
      </c>
      <c r="AM116" s="284">
        <f t="shared" si="54"/>
        <v>0</v>
      </c>
      <c r="AN116" s="232"/>
      <c r="AO116" s="232"/>
      <c r="AP116" s="284">
        <f t="shared" si="56"/>
        <v>67500000</v>
      </c>
      <c r="AQ116" s="164" t="b">
        <f t="shared" si="57"/>
        <v>1</v>
      </c>
      <c r="AR116" s="232"/>
      <c r="AS116" s="232"/>
      <c r="AU116" s="335">
        <f t="shared" si="22"/>
        <v>120000000</v>
      </c>
      <c r="AV116" s="72" t="b">
        <f t="shared" si="23"/>
        <v>0</v>
      </c>
      <c r="AW116" s="335">
        <f t="shared" si="61"/>
        <v>52250000</v>
      </c>
      <c r="AX116" s="336">
        <f t="shared" si="62"/>
        <v>67500000</v>
      </c>
      <c r="AY116" s="152" t="b">
        <f t="shared" si="59"/>
        <v>1</v>
      </c>
    </row>
    <row r="117" spans="1:51" s="153" customFormat="1">
      <c r="A117" s="605"/>
      <c r="B117" s="333"/>
      <c r="C117" s="334"/>
      <c r="D117" s="334"/>
      <c r="E117" s="88" t="s">
        <v>288</v>
      </c>
      <c r="F117" s="71" t="s">
        <v>286</v>
      </c>
      <c r="G117" s="69">
        <v>30000000</v>
      </c>
      <c r="H117" s="69"/>
      <c r="I117" s="70"/>
      <c r="J117" s="70"/>
      <c r="K117" s="70"/>
      <c r="L117" s="70"/>
      <c r="M117" s="70"/>
      <c r="N117" s="70">
        <f>G117-H117-K117</f>
        <v>30000000</v>
      </c>
      <c r="O117" s="70"/>
      <c r="P117" s="70">
        <f t="shared" ref="P117:P123" si="86">N117-O117</f>
        <v>30000000</v>
      </c>
      <c r="Q117" s="70"/>
      <c r="R117" s="70"/>
      <c r="S117" s="70"/>
      <c r="T117" s="70"/>
      <c r="U117" s="70"/>
      <c r="V117" s="70"/>
      <c r="W117" s="70"/>
      <c r="X117" s="70"/>
      <c r="Y117" s="70"/>
      <c r="Z117" s="70"/>
      <c r="AA117" s="70"/>
      <c r="AB117" s="70"/>
      <c r="AC117" s="70"/>
      <c r="AD117" s="70"/>
      <c r="AE117" s="70"/>
      <c r="AF117" s="70"/>
      <c r="AG117" s="70"/>
      <c r="AH117" s="70"/>
      <c r="AI117" s="71"/>
      <c r="AJ117" s="374"/>
      <c r="AK117" s="284"/>
      <c r="AL117" s="164"/>
      <c r="AM117" s="284"/>
      <c r="AN117" s="232"/>
      <c r="AO117" s="232"/>
      <c r="AP117" s="284">
        <f t="shared" si="56"/>
        <v>30000000</v>
      </c>
      <c r="AQ117" s="164" t="b">
        <f t="shared" si="57"/>
        <v>1</v>
      </c>
      <c r="AR117" s="232"/>
      <c r="AS117" s="232"/>
      <c r="AU117" s="335"/>
      <c r="AV117" s="72"/>
      <c r="AW117" s="335"/>
      <c r="AX117" s="336"/>
      <c r="AY117" s="152"/>
    </row>
    <row r="118" spans="1:51" s="153" customFormat="1">
      <c r="A118" s="605"/>
      <c r="B118" s="333"/>
      <c r="C118" s="334"/>
      <c r="D118" s="334"/>
      <c r="E118" s="88" t="s">
        <v>70</v>
      </c>
      <c r="F118" s="71" t="s">
        <v>71</v>
      </c>
      <c r="G118" s="69">
        <v>22500000</v>
      </c>
      <c r="H118" s="69"/>
      <c r="I118" s="70"/>
      <c r="J118" s="70"/>
      <c r="K118" s="70"/>
      <c r="L118" s="70"/>
      <c r="M118" s="70"/>
      <c r="N118" s="70">
        <f t="shared" ref="N118:N120" si="87">G118-H118-K118</f>
        <v>22500000</v>
      </c>
      <c r="O118" s="70"/>
      <c r="P118" s="70">
        <f t="shared" si="86"/>
        <v>22500000</v>
      </c>
      <c r="Q118" s="70"/>
      <c r="R118" s="70"/>
      <c r="S118" s="70"/>
      <c r="T118" s="70"/>
      <c r="U118" s="70"/>
      <c r="V118" s="70"/>
      <c r="W118" s="70"/>
      <c r="X118" s="70"/>
      <c r="Y118" s="70"/>
      <c r="Z118" s="70"/>
      <c r="AA118" s="70"/>
      <c r="AB118" s="70"/>
      <c r="AC118" s="70"/>
      <c r="AD118" s="70"/>
      <c r="AE118" s="70"/>
      <c r="AF118" s="70"/>
      <c r="AG118" s="70"/>
      <c r="AH118" s="70"/>
      <c r="AI118" s="71"/>
      <c r="AJ118" s="374"/>
      <c r="AK118" s="284"/>
      <c r="AL118" s="164"/>
      <c r="AM118" s="284"/>
      <c r="AN118" s="232"/>
      <c r="AO118" s="232"/>
      <c r="AP118" s="284">
        <f t="shared" si="56"/>
        <v>22500000</v>
      </c>
      <c r="AQ118" s="164" t="b">
        <f t="shared" si="57"/>
        <v>1</v>
      </c>
      <c r="AR118" s="232"/>
      <c r="AS118" s="232"/>
      <c r="AU118" s="335"/>
      <c r="AV118" s="72"/>
      <c r="AW118" s="335"/>
      <c r="AX118" s="336"/>
      <c r="AY118" s="152"/>
    </row>
    <row r="119" spans="1:51" s="153" customFormat="1">
      <c r="A119" s="605"/>
      <c r="B119" s="333"/>
      <c r="C119" s="334"/>
      <c r="D119" s="334"/>
      <c r="E119" s="88" t="s">
        <v>289</v>
      </c>
      <c r="F119" s="71" t="s">
        <v>250</v>
      </c>
      <c r="G119" s="69">
        <v>7500000</v>
      </c>
      <c r="H119" s="69"/>
      <c r="I119" s="70">
        <v>52250000</v>
      </c>
      <c r="J119" s="70">
        <f t="shared" ref="J119:J124" si="88">H119-I119</f>
        <v>-52250000</v>
      </c>
      <c r="K119" s="70"/>
      <c r="L119" s="70"/>
      <c r="M119" s="70"/>
      <c r="N119" s="70">
        <f t="shared" si="87"/>
        <v>7500000</v>
      </c>
      <c r="O119" s="70"/>
      <c r="P119" s="70">
        <f t="shared" si="86"/>
        <v>7500000</v>
      </c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71"/>
      <c r="AJ119" s="374"/>
      <c r="AK119" s="284">
        <f t="shared" si="52"/>
        <v>7500000</v>
      </c>
      <c r="AL119" s="164" t="b">
        <f t="shared" si="53"/>
        <v>1</v>
      </c>
      <c r="AM119" s="284">
        <f t="shared" si="54"/>
        <v>0</v>
      </c>
      <c r="AN119" s="232"/>
      <c r="AO119" s="232"/>
      <c r="AP119" s="284">
        <f t="shared" si="56"/>
        <v>7500000</v>
      </c>
      <c r="AQ119" s="164" t="b">
        <f t="shared" si="57"/>
        <v>1</v>
      </c>
      <c r="AR119" s="232"/>
      <c r="AS119" s="232"/>
      <c r="AU119" s="335">
        <f t="shared" si="22"/>
        <v>15000000</v>
      </c>
      <c r="AV119" s="72" t="b">
        <f t="shared" si="23"/>
        <v>0</v>
      </c>
      <c r="AW119" s="335">
        <f t="shared" si="61"/>
        <v>52250000</v>
      </c>
      <c r="AX119" s="336">
        <f t="shared" si="62"/>
        <v>7500000</v>
      </c>
      <c r="AY119" s="152" t="b">
        <f t="shared" si="59"/>
        <v>1</v>
      </c>
    </row>
    <row r="120" spans="1:51" s="153" customFormat="1" ht="30">
      <c r="A120" s="605"/>
      <c r="B120" s="333"/>
      <c r="C120" s="334"/>
      <c r="D120" s="334"/>
      <c r="E120" s="88" t="s">
        <v>290</v>
      </c>
      <c r="F120" s="71" t="s">
        <v>291</v>
      </c>
      <c r="G120" s="69">
        <v>7500000</v>
      </c>
      <c r="H120" s="69">
        <v>7500000</v>
      </c>
      <c r="I120" s="70"/>
      <c r="J120" s="70"/>
      <c r="K120" s="70">
        <f t="shared" ref="K120" si="89">G120-H120</f>
        <v>0</v>
      </c>
      <c r="L120" s="70"/>
      <c r="M120" s="70"/>
      <c r="N120" s="70">
        <f t="shared" si="87"/>
        <v>0</v>
      </c>
      <c r="O120" s="70"/>
      <c r="P120" s="70">
        <f t="shared" si="86"/>
        <v>0</v>
      </c>
      <c r="Q120" s="70"/>
      <c r="R120" s="70"/>
      <c r="S120" s="70"/>
      <c r="T120" s="70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1"/>
      <c r="AJ120" s="374"/>
      <c r="AK120" s="284"/>
      <c r="AL120" s="164"/>
      <c r="AM120" s="284"/>
      <c r="AN120" s="232"/>
      <c r="AO120" s="232"/>
      <c r="AP120" s="284">
        <f t="shared" si="56"/>
        <v>7500000</v>
      </c>
      <c r="AQ120" s="164" t="b">
        <f t="shared" si="57"/>
        <v>1</v>
      </c>
      <c r="AR120" s="232"/>
      <c r="AS120" s="232"/>
      <c r="AU120" s="335"/>
      <c r="AV120" s="72"/>
      <c r="AW120" s="335"/>
      <c r="AX120" s="336"/>
      <c r="AY120" s="152"/>
    </row>
    <row r="121" spans="1:51" s="153" customFormat="1">
      <c r="A121" s="605"/>
      <c r="B121" s="333"/>
      <c r="C121" s="334"/>
      <c r="D121" s="676" t="s">
        <v>292</v>
      </c>
      <c r="E121" s="677"/>
      <c r="F121" s="71" t="s">
        <v>293</v>
      </c>
      <c r="G121" s="69">
        <f>SUM(G122:G124)</f>
        <v>85000000</v>
      </c>
      <c r="H121" s="69">
        <f t="shared" ref="H121:N121" si="90">SUM(H122:H124)</f>
        <v>0</v>
      </c>
      <c r="I121" s="69">
        <f t="shared" si="90"/>
        <v>14271950</v>
      </c>
      <c r="J121" s="69">
        <f t="shared" si="90"/>
        <v>-14271950</v>
      </c>
      <c r="K121" s="69">
        <f t="shared" si="90"/>
        <v>0</v>
      </c>
      <c r="L121" s="69">
        <f t="shared" si="90"/>
        <v>0</v>
      </c>
      <c r="M121" s="69">
        <f t="shared" si="90"/>
        <v>0</v>
      </c>
      <c r="N121" s="69">
        <f t="shared" si="90"/>
        <v>85000000</v>
      </c>
      <c r="O121" s="70"/>
      <c r="P121" s="70">
        <f t="shared" si="86"/>
        <v>85000000</v>
      </c>
      <c r="Q121" s="70"/>
      <c r="R121" s="70"/>
      <c r="S121" s="70"/>
      <c r="T121" s="70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1"/>
      <c r="AJ121" s="374"/>
      <c r="AK121" s="284">
        <f t="shared" si="52"/>
        <v>85000000</v>
      </c>
      <c r="AL121" s="164" t="b">
        <f t="shared" si="53"/>
        <v>1</v>
      </c>
      <c r="AM121" s="284">
        <f t="shared" si="54"/>
        <v>0</v>
      </c>
      <c r="AN121" s="232"/>
      <c r="AO121" s="232"/>
      <c r="AP121" s="284">
        <f t="shared" si="56"/>
        <v>85000000</v>
      </c>
      <c r="AQ121" s="164" t="b">
        <f t="shared" si="57"/>
        <v>1</v>
      </c>
      <c r="AR121" s="232"/>
      <c r="AS121" s="232"/>
      <c r="AU121" s="335">
        <f t="shared" si="22"/>
        <v>170000000</v>
      </c>
      <c r="AV121" s="72" t="b">
        <f t="shared" si="23"/>
        <v>0</v>
      </c>
      <c r="AW121" s="335">
        <f t="shared" si="61"/>
        <v>14271950</v>
      </c>
      <c r="AX121" s="336">
        <f t="shared" si="62"/>
        <v>85000000</v>
      </c>
      <c r="AY121" s="152" t="b">
        <f t="shared" si="59"/>
        <v>1</v>
      </c>
    </row>
    <row r="122" spans="1:51" s="153" customFormat="1">
      <c r="A122" s="605"/>
      <c r="B122" s="333"/>
      <c r="C122" s="334"/>
      <c r="D122" s="334"/>
      <c r="E122" s="88" t="s">
        <v>72</v>
      </c>
      <c r="F122" s="71" t="s">
        <v>294</v>
      </c>
      <c r="G122" s="69">
        <v>55000000</v>
      </c>
      <c r="H122" s="69"/>
      <c r="I122" s="70"/>
      <c r="J122" s="70"/>
      <c r="K122" s="70"/>
      <c r="L122" s="70"/>
      <c r="M122" s="70"/>
      <c r="N122" s="70">
        <f>G122-H122-K122</f>
        <v>55000000</v>
      </c>
      <c r="O122" s="70"/>
      <c r="P122" s="70">
        <f t="shared" si="86"/>
        <v>55000000</v>
      </c>
      <c r="Q122" s="70"/>
      <c r="R122" s="70"/>
      <c r="S122" s="70"/>
      <c r="T122" s="70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0"/>
      <c r="AG122" s="70"/>
      <c r="AH122" s="70"/>
      <c r="AI122" s="71"/>
      <c r="AJ122" s="374"/>
      <c r="AK122" s="284"/>
      <c r="AL122" s="164"/>
      <c r="AM122" s="284"/>
      <c r="AN122" s="232"/>
      <c r="AO122" s="232"/>
      <c r="AP122" s="284">
        <f t="shared" si="56"/>
        <v>55000000</v>
      </c>
      <c r="AQ122" s="164" t="b">
        <f t="shared" si="57"/>
        <v>1</v>
      </c>
      <c r="AR122" s="232"/>
      <c r="AS122" s="232"/>
      <c r="AU122" s="335"/>
      <c r="AV122" s="72"/>
      <c r="AW122" s="335"/>
      <c r="AX122" s="336"/>
      <c r="AY122" s="152"/>
    </row>
    <row r="123" spans="1:51" s="153" customFormat="1">
      <c r="A123" s="605"/>
      <c r="B123" s="333"/>
      <c r="C123" s="334"/>
      <c r="D123" s="334"/>
      <c r="E123" s="88" t="s">
        <v>73</v>
      </c>
      <c r="F123" s="153" t="s">
        <v>74</v>
      </c>
      <c r="G123" s="69">
        <v>15000000</v>
      </c>
      <c r="H123" s="69"/>
      <c r="I123" s="70">
        <v>14271950</v>
      </c>
      <c r="J123" s="70">
        <f t="shared" si="88"/>
        <v>-14271950</v>
      </c>
      <c r="K123" s="70"/>
      <c r="L123" s="70"/>
      <c r="M123" s="70"/>
      <c r="N123" s="70">
        <f t="shared" ref="N123:N124" si="91">G123-H123-K123</f>
        <v>15000000</v>
      </c>
      <c r="O123" s="70"/>
      <c r="P123" s="70">
        <f t="shared" si="86"/>
        <v>15000000</v>
      </c>
      <c r="Q123" s="70"/>
      <c r="R123" s="70"/>
      <c r="S123" s="70"/>
      <c r="T123" s="70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0"/>
      <c r="AG123" s="70"/>
      <c r="AH123" s="70"/>
      <c r="AI123" s="71"/>
      <c r="AJ123" s="374"/>
      <c r="AK123" s="284">
        <f t="shared" si="52"/>
        <v>15000000</v>
      </c>
      <c r="AL123" s="164" t="b">
        <f t="shared" si="53"/>
        <v>1</v>
      </c>
      <c r="AM123" s="284">
        <f t="shared" si="54"/>
        <v>0</v>
      </c>
      <c r="AN123" s="232"/>
      <c r="AO123" s="232"/>
      <c r="AP123" s="284">
        <f t="shared" si="56"/>
        <v>15000000</v>
      </c>
      <c r="AQ123" s="164" t="b">
        <f t="shared" si="57"/>
        <v>1</v>
      </c>
      <c r="AR123" s="232"/>
      <c r="AS123" s="232"/>
      <c r="AU123" s="335">
        <f t="shared" si="22"/>
        <v>30000000</v>
      </c>
      <c r="AV123" s="72" t="b">
        <f t="shared" si="23"/>
        <v>0</v>
      </c>
      <c r="AW123" s="335">
        <f t="shared" si="61"/>
        <v>14271950</v>
      </c>
      <c r="AX123" s="336">
        <f t="shared" si="62"/>
        <v>15000000</v>
      </c>
      <c r="AY123" s="152" t="b">
        <f t="shared" si="59"/>
        <v>1</v>
      </c>
    </row>
    <row r="124" spans="1:51" s="153" customFormat="1" ht="30">
      <c r="A124" s="605"/>
      <c r="B124" s="333"/>
      <c r="C124" s="334"/>
      <c r="D124" s="334"/>
      <c r="E124" s="88" t="s">
        <v>296</v>
      </c>
      <c r="F124" s="71" t="s">
        <v>295</v>
      </c>
      <c r="G124" s="69">
        <v>15000000</v>
      </c>
      <c r="H124" s="69"/>
      <c r="I124" s="70"/>
      <c r="J124" s="70">
        <f t="shared" si="88"/>
        <v>0</v>
      </c>
      <c r="K124" s="70"/>
      <c r="L124" s="70"/>
      <c r="M124" s="70"/>
      <c r="N124" s="70">
        <f t="shared" si="91"/>
        <v>15000000</v>
      </c>
      <c r="O124" s="70"/>
      <c r="P124" s="70"/>
      <c r="Q124" s="70"/>
      <c r="R124" s="70"/>
      <c r="S124" s="70"/>
      <c r="T124" s="70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  <c r="AI124" s="71"/>
      <c r="AJ124" s="374"/>
      <c r="AK124" s="284">
        <f t="shared" si="52"/>
        <v>15000000</v>
      </c>
      <c r="AL124" s="164" t="b">
        <f t="shared" si="53"/>
        <v>1</v>
      </c>
      <c r="AM124" s="284">
        <f t="shared" si="54"/>
        <v>0</v>
      </c>
      <c r="AN124" s="232"/>
      <c r="AO124" s="232"/>
      <c r="AP124" s="284">
        <f t="shared" si="56"/>
        <v>15000000</v>
      </c>
      <c r="AQ124" s="164" t="b">
        <f t="shared" si="57"/>
        <v>1</v>
      </c>
      <c r="AR124" s="232"/>
      <c r="AS124" s="232"/>
      <c r="AU124" s="335">
        <f t="shared" si="22"/>
        <v>15000000</v>
      </c>
      <c r="AV124" s="72" t="b">
        <f t="shared" si="23"/>
        <v>1</v>
      </c>
      <c r="AW124" s="335">
        <f t="shared" si="61"/>
        <v>0</v>
      </c>
      <c r="AX124" s="336">
        <f t="shared" si="62"/>
        <v>15000000</v>
      </c>
      <c r="AY124" s="152" t="b">
        <f t="shared" si="59"/>
        <v>1</v>
      </c>
    </row>
    <row r="125" spans="1:51" s="153" customFormat="1">
      <c r="A125" s="605"/>
      <c r="B125" s="333"/>
      <c r="C125" s="334"/>
      <c r="D125" s="676" t="s">
        <v>298</v>
      </c>
      <c r="E125" s="677"/>
      <c r="F125" s="71" t="s">
        <v>297</v>
      </c>
      <c r="G125" s="69">
        <f>SUM(G126:G129)</f>
        <v>75000000</v>
      </c>
      <c r="H125" s="69">
        <f t="shared" ref="H125:N125" si="92">SUM(H126:H129)</f>
        <v>0</v>
      </c>
      <c r="I125" s="69">
        <f t="shared" si="92"/>
        <v>0</v>
      </c>
      <c r="J125" s="69">
        <f t="shared" si="92"/>
        <v>0</v>
      </c>
      <c r="K125" s="69">
        <f t="shared" si="92"/>
        <v>0</v>
      </c>
      <c r="L125" s="69">
        <f t="shared" si="92"/>
        <v>0</v>
      </c>
      <c r="M125" s="69">
        <f t="shared" si="92"/>
        <v>0</v>
      </c>
      <c r="N125" s="69">
        <f t="shared" si="92"/>
        <v>75000000</v>
      </c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1"/>
      <c r="AJ125" s="374"/>
      <c r="AK125" s="284"/>
      <c r="AL125" s="164"/>
      <c r="AM125" s="284"/>
      <c r="AN125" s="232"/>
      <c r="AO125" s="232"/>
      <c r="AP125" s="284">
        <f t="shared" si="56"/>
        <v>75000000</v>
      </c>
      <c r="AQ125" s="164" t="b">
        <f t="shared" si="57"/>
        <v>1</v>
      </c>
      <c r="AR125" s="232"/>
      <c r="AS125" s="232"/>
      <c r="AU125" s="335"/>
      <c r="AV125" s="72"/>
      <c r="AW125" s="335"/>
      <c r="AX125" s="336"/>
      <c r="AY125" s="152"/>
    </row>
    <row r="126" spans="1:51" s="153" customFormat="1">
      <c r="A126" s="605"/>
      <c r="B126" s="333"/>
      <c r="C126" s="334"/>
      <c r="D126" s="334"/>
      <c r="E126" s="88" t="s">
        <v>299</v>
      </c>
      <c r="F126" s="71" t="s">
        <v>300</v>
      </c>
      <c r="G126" s="69">
        <v>15000000</v>
      </c>
      <c r="H126" s="69"/>
      <c r="I126" s="70"/>
      <c r="J126" s="70"/>
      <c r="K126" s="70"/>
      <c r="L126" s="70"/>
      <c r="M126" s="70"/>
      <c r="N126" s="70">
        <f>G126-H126-K126</f>
        <v>15000000</v>
      </c>
      <c r="O126" s="70"/>
      <c r="P126" s="70"/>
      <c r="Q126" s="70"/>
      <c r="R126" s="70"/>
      <c r="S126" s="70"/>
      <c r="T126" s="70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  <c r="AF126" s="70"/>
      <c r="AG126" s="70"/>
      <c r="AH126" s="70"/>
      <c r="AI126" s="71"/>
      <c r="AJ126" s="374"/>
      <c r="AK126" s="284"/>
      <c r="AL126" s="164"/>
      <c r="AM126" s="284"/>
      <c r="AN126" s="232"/>
      <c r="AO126" s="232"/>
      <c r="AP126" s="284">
        <f t="shared" si="56"/>
        <v>15000000</v>
      </c>
      <c r="AQ126" s="164" t="b">
        <f t="shared" si="57"/>
        <v>1</v>
      </c>
      <c r="AR126" s="232"/>
      <c r="AS126" s="232"/>
      <c r="AU126" s="335"/>
      <c r="AV126" s="72"/>
      <c r="AW126" s="335"/>
      <c r="AX126" s="336"/>
      <c r="AY126" s="152"/>
    </row>
    <row r="127" spans="1:51" s="153" customFormat="1">
      <c r="A127" s="605"/>
      <c r="B127" s="333"/>
      <c r="C127" s="334"/>
      <c r="D127" s="334"/>
      <c r="E127" s="88" t="s">
        <v>301</v>
      </c>
      <c r="F127" s="71" t="s">
        <v>302</v>
      </c>
      <c r="G127" s="69">
        <v>15000000</v>
      </c>
      <c r="H127" s="69"/>
      <c r="I127" s="70"/>
      <c r="J127" s="70"/>
      <c r="K127" s="70"/>
      <c r="L127" s="70"/>
      <c r="M127" s="70"/>
      <c r="N127" s="70">
        <f t="shared" ref="N127:N129" si="93">G127-H127-K127</f>
        <v>15000000</v>
      </c>
      <c r="O127" s="70"/>
      <c r="P127" s="70"/>
      <c r="Q127" s="70"/>
      <c r="R127" s="70"/>
      <c r="S127" s="70"/>
      <c r="T127" s="70"/>
      <c r="U127" s="70"/>
      <c r="V127" s="70"/>
      <c r="W127" s="70"/>
      <c r="X127" s="70"/>
      <c r="Y127" s="70"/>
      <c r="Z127" s="70"/>
      <c r="AA127" s="70"/>
      <c r="AB127" s="70"/>
      <c r="AC127" s="70"/>
      <c r="AD127" s="70"/>
      <c r="AE127" s="70"/>
      <c r="AF127" s="70"/>
      <c r="AG127" s="70"/>
      <c r="AH127" s="70"/>
      <c r="AI127" s="71"/>
      <c r="AJ127" s="374"/>
      <c r="AK127" s="284"/>
      <c r="AL127" s="164"/>
      <c r="AM127" s="284"/>
      <c r="AN127" s="232"/>
      <c r="AO127" s="232"/>
      <c r="AP127" s="284">
        <f t="shared" si="56"/>
        <v>15000000</v>
      </c>
      <c r="AQ127" s="164" t="b">
        <f t="shared" si="57"/>
        <v>1</v>
      </c>
      <c r="AR127" s="232"/>
      <c r="AS127" s="232"/>
      <c r="AU127" s="335"/>
      <c r="AV127" s="72"/>
      <c r="AW127" s="335"/>
      <c r="AX127" s="336"/>
      <c r="AY127" s="152"/>
    </row>
    <row r="128" spans="1:51" s="153" customFormat="1">
      <c r="A128" s="605"/>
      <c r="B128" s="333"/>
      <c r="C128" s="334"/>
      <c r="D128" s="334"/>
      <c r="E128" s="88" t="s">
        <v>303</v>
      </c>
      <c r="F128" s="71" t="s">
        <v>304</v>
      </c>
      <c r="G128" s="69">
        <v>10000000</v>
      </c>
      <c r="H128" s="69"/>
      <c r="I128" s="70"/>
      <c r="J128" s="70"/>
      <c r="K128" s="70"/>
      <c r="L128" s="70"/>
      <c r="M128" s="70"/>
      <c r="N128" s="70">
        <f t="shared" si="93"/>
        <v>10000000</v>
      </c>
      <c r="O128" s="70"/>
      <c r="P128" s="70"/>
      <c r="Q128" s="70"/>
      <c r="R128" s="70"/>
      <c r="S128" s="70"/>
      <c r="T128" s="70"/>
      <c r="U128" s="70"/>
      <c r="V128" s="70"/>
      <c r="W128" s="70"/>
      <c r="X128" s="70"/>
      <c r="Y128" s="70"/>
      <c r="Z128" s="70"/>
      <c r="AA128" s="70"/>
      <c r="AB128" s="70"/>
      <c r="AC128" s="70"/>
      <c r="AD128" s="70"/>
      <c r="AE128" s="70"/>
      <c r="AF128" s="70"/>
      <c r="AG128" s="70"/>
      <c r="AH128" s="70"/>
      <c r="AI128" s="71"/>
      <c r="AJ128" s="374"/>
      <c r="AK128" s="284"/>
      <c r="AL128" s="164"/>
      <c r="AM128" s="284"/>
      <c r="AN128" s="232"/>
      <c r="AO128" s="232"/>
      <c r="AP128" s="284">
        <f t="shared" si="56"/>
        <v>10000000</v>
      </c>
      <c r="AQ128" s="164" t="b">
        <f t="shared" si="57"/>
        <v>1</v>
      </c>
      <c r="AR128" s="232"/>
      <c r="AS128" s="232"/>
      <c r="AU128" s="335"/>
      <c r="AV128" s="72"/>
      <c r="AW128" s="335"/>
      <c r="AX128" s="336"/>
      <c r="AY128" s="152"/>
    </row>
    <row r="129" spans="1:51" s="153" customFormat="1">
      <c r="A129" s="605"/>
      <c r="B129" s="333"/>
      <c r="C129" s="334"/>
      <c r="D129" s="334"/>
      <c r="E129" s="88" t="s">
        <v>305</v>
      </c>
      <c r="F129" s="71" t="s">
        <v>306</v>
      </c>
      <c r="G129" s="69">
        <v>35000000</v>
      </c>
      <c r="H129" s="69"/>
      <c r="I129" s="70"/>
      <c r="J129" s="70"/>
      <c r="K129" s="70"/>
      <c r="L129" s="70"/>
      <c r="M129" s="70"/>
      <c r="N129" s="70">
        <f t="shared" si="93"/>
        <v>35000000</v>
      </c>
      <c r="O129" s="70"/>
      <c r="P129" s="70"/>
      <c r="Q129" s="70"/>
      <c r="R129" s="70"/>
      <c r="S129" s="70"/>
      <c r="T129" s="70"/>
      <c r="U129" s="70"/>
      <c r="V129" s="70"/>
      <c r="W129" s="70"/>
      <c r="X129" s="70"/>
      <c r="Y129" s="70"/>
      <c r="Z129" s="70"/>
      <c r="AA129" s="70"/>
      <c r="AB129" s="70"/>
      <c r="AC129" s="70"/>
      <c r="AD129" s="70"/>
      <c r="AE129" s="70"/>
      <c r="AF129" s="70"/>
      <c r="AG129" s="70"/>
      <c r="AH129" s="70"/>
      <c r="AI129" s="71"/>
      <c r="AJ129" s="374"/>
      <c r="AK129" s="284"/>
      <c r="AL129" s="164"/>
      <c r="AM129" s="284"/>
      <c r="AN129" s="232"/>
      <c r="AO129" s="232"/>
      <c r="AP129" s="284">
        <f t="shared" si="56"/>
        <v>35000000</v>
      </c>
      <c r="AQ129" s="164" t="b">
        <f t="shared" si="57"/>
        <v>1</v>
      </c>
      <c r="AR129" s="232"/>
      <c r="AS129" s="232"/>
      <c r="AU129" s="335"/>
      <c r="AV129" s="72"/>
      <c r="AW129" s="335"/>
      <c r="AX129" s="336"/>
      <c r="AY129" s="152"/>
    </row>
    <row r="130" spans="1:51" s="153" customFormat="1">
      <c r="A130" s="605"/>
      <c r="B130" s="333"/>
      <c r="C130" s="334"/>
      <c r="D130" s="676" t="s">
        <v>307</v>
      </c>
      <c r="E130" s="677"/>
      <c r="F130" s="71" t="s">
        <v>308</v>
      </c>
      <c r="G130" s="69">
        <f>G131</f>
        <v>15000000</v>
      </c>
      <c r="H130" s="69">
        <f t="shared" ref="H130:N130" si="94">H131</f>
        <v>0</v>
      </c>
      <c r="I130" s="69">
        <f t="shared" si="94"/>
        <v>0</v>
      </c>
      <c r="J130" s="69">
        <f t="shared" si="94"/>
        <v>0</v>
      </c>
      <c r="K130" s="69">
        <f t="shared" si="94"/>
        <v>0</v>
      </c>
      <c r="L130" s="69">
        <f t="shared" si="94"/>
        <v>0</v>
      </c>
      <c r="M130" s="69">
        <f t="shared" si="94"/>
        <v>0</v>
      </c>
      <c r="N130" s="69">
        <f t="shared" si="94"/>
        <v>15000000</v>
      </c>
      <c r="O130" s="70"/>
      <c r="P130" s="70"/>
      <c r="Q130" s="70"/>
      <c r="R130" s="70"/>
      <c r="S130" s="70"/>
      <c r="T130" s="70"/>
      <c r="U130" s="70"/>
      <c r="V130" s="70"/>
      <c r="W130" s="70"/>
      <c r="X130" s="70"/>
      <c r="Y130" s="70"/>
      <c r="Z130" s="70"/>
      <c r="AA130" s="70"/>
      <c r="AB130" s="70"/>
      <c r="AC130" s="70"/>
      <c r="AD130" s="70"/>
      <c r="AE130" s="70"/>
      <c r="AF130" s="70"/>
      <c r="AG130" s="70"/>
      <c r="AH130" s="70"/>
      <c r="AI130" s="71"/>
      <c r="AJ130" s="374"/>
      <c r="AK130" s="284"/>
      <c r="AL130" s="164"/>
      <c r="AM130" s="284"/>
      <c r="AN130" s="232"/>
      <c r="AO130" s="232"/>
      <c r="AP130" s="284">
        <f t="shared" si="56"/>
        <v>15000000</v>
      </c>
      <c r="AQ130" s="164" t="b">
        <f t="shared" si="57"/>
        <v>1</v>
      </c>
      <c r="AR130" s="232"/>
      <c r="AS130" s="232"/>
      <c r="AU130" s="335"/>
      <c r="AV130" s="72"/>
      <c r="AW130" s="335"/>
      <c r="AX130" s="336"/>
      <c r="AY130" s="152"/>
    </row>
    <row r="131" spans="1:51" s="153" customFormat="1">
      <c r="A131" s="605"/>
      <c r="B131" s="333"/>
      <c r="C131" s="334"/>
      <c r="D131" s="334"/>
      <c r="E131" s="88" t="s">
        <v>309</v>
      </c>
      <c r="F131" s="71" t="s">
        <v>310</v>
      </c>
      <c r="G131" s="69">
        <v>15000000</v>
      </c>
      <c r="H131" s="69"/>
      <c r="I131" s="70"/>
      <c r="J131" s="70"/>
      <c r="K131" s="70"/>
      <c r="L131" s="70"/>
      <c r="M131" s="70"/>
      <c r="N131" s="70">
        <f>G131-H131-K131</f>
        <v>15000000</v>
      </c>
      <c r="O131" s="70"/>
      <c r="P131" s="70"/>
      <c r="Q131" s="70"/>
      <c r="R131" s="70"/>
      <c r="S131" s="70"/>
      <c r="T131" s="70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  <c r="AI131" s="71"/>
      <c r="AJ131" s="374"/>
      <c r="AK131" s="284"/>
      <c r="AL131" s="164"/>
      <c r="AM131" s="284"/>
      <c r="AN131" s="232"/>
      <c r="AO131" s="232"/>
      <c r="AP131" s="284">
        <f t="shared" si="56"/>
        <v>15000000</v>
      </c>
      <c r="AQ131" s="164" t="b">
        <f t="shared" si="57"/>
        <v>1</v>
      </c>
      <c r="AR131" s="232"/>
      <c r="AS131" s="232"/>
      <c r="AU131" s="335"/>
      <c r="AV131" s="72"/>
      <c r="AW131" s="335"/>
      <c r="AX131" s="336"/>
      <c r="AY131" s="152"/>
    </row>
    <row r="132" spans="1:51" s="153" customFormat="1">
      <c r="A132" s="605"/>
      <c r="B132" s="333"/>
      <c r="C132" s="334"/>
      <c r="D132" s="676" t="s">
        <v>311</v>
      </c>
      <c r="E132" s="677"/>
      <c r="F132" s="71" t="s">
        <v>312</v>
      </c>
      <c r="G132" s="69">
        <f>G133</f>
        <v>25000000</v>
      </c>
      <c r="H132" s="69">
        <f t="shared" ref="H132:N132" si="95">H133</f>
        <v>0</v>
      </c>
      <c r="I132" s="69">
        <f t="shared" si="95"/>
        <v>0</v>
      </c>
      <c r="J132" s="69">
        <f t="shared" si="95"/>
        <v>0</v>
      </c>
      <c r="K132" s="69">
        <f t="shared" si="95"/>
        <v>0</v>
      </c>
      <c r="L132" s="69">
        <f t="shared" si="95"/>
        <v>0</v>
      </c>
      <c r="M132" s="69">
        <f t="shared" si="95"/>
        <v>0</v>
      </c>
      <c r="N132" s="69">
        <f t="shared" si="95"/>
        <v>25000000</v>
      </c>
      <c r="O132" s="70"/>
      <c r="P132" s="70"/>
      <c r="Q132" s="70"/>
      <c r="R132" s="70"/>
      <c r="S132" s="70"/>
      <c r="T132" s="70"/>
      <c r="U132" s="70"/>
      <c r="V132" s="70"/>
      <c r="W132" s="70"/>
      <c r="X132" s="70"/>
      <c r="Y132" s="70"/>
      <c r="Z132" s="70"/>
      <c r="AA132" s="70"/>
      <c r="AB132" s="70"/>
      <c r="AC132" s="70"/>
      <c r="AD132" s="70"/>
      <c r="AE132" s="70"/>
      <c r="AF132" s="70"/>
      <c r="AG132" s="70"/>
      <c r="AH132" s="70"/>
      <c r="AI132" s="71"/>
      <c r="AJ132" s="374"/>
      <c r="AK132" s="284"/>
      <c r="AL132" s="164"/>
      <c r="AM132" s="284"/>
      <c r="AN132" s="232"/>
      <c r="AO132" s="232"/>
      <c r="AP132" s="284">
        <f t="shared" si="56"/>
        <v>25000000</v>
      </c>
      <c r="AQ132" s="164" t="b">
        <f t="shared" si="57"/>
        <v>1</v>
      </c>
      <c r="AR132" s="232"/>
      <c r="AS132" s="232"/>
      <c r="AU132" s="335"/>
      <c r="AV132" s="72"/>
      <c r="AW132" s="335"/>
      <c r="AX132" s="336"/>
      <c r="AY132" s="152"/>
    </row>
    <row r="133" spans="1:51" s="153" customFormat="1">
      <c r="A133" s="605"/>
      <c r="B133" s="333"/>
      <c r="C133" s="334"/>
      <c r="D133" s="334"/>
      <c r="E133" s="88" t="s">
        <v>314</v>
      </c>
      <c r="F133" s="71" t="s">
        <v>313</v>
      </c>
      <c r="G133" s="69">
        <v>25000000</v>
      </c>
      <c r="H133" s="69"/>
      <c r="I133" s="70"/>
      <c r="J133" s="70"/>
      <c r="K133" s="70"/>
      <c r="L133" s="70"/>
      <c r="M133" s="70"/>
      <c r="N133" s="70">
        <f>G133-H133-K133</f>
        <v>25000000</v>
      </c>
      <c r="O133" s="70"/>
      <c r="P133" s="70"/>
      <c r="Q133" s="70"/>
      <c r="R133" s="70"/>
      <c r="S133" s="70"/>
      <c r="T133" s="70"/>
      <c r="U133" s="70"/>
      <c r="V133" s="70"/>
      <c r="W133" s="70"/>
      <c r="X133" s="70"/>
      <c r="Y133" s="70"/>
      <c r="Z133" s="70"/>
      <c r="AA133" s="70"/>
      <c r="AB133" s="70"/>
      <c r="AC133" s="70"/>
      <c r="AD133" s="70"/>
      <c r="AE133" s="70"/>
      <c r="AF133" s="70"/>
      <c r="AG133" s="70"/>
      <c r="AH133" s="70"/>
      <c r="AI133" s="71"/>
      <c r="AJ133" s="374"/>
      <c r="AK133" s="284"/>
      <c r="AL133" s="164"/>
      <c r="AM133" s="284"/>
      <c r="AN133" s="232"/>
      <c r="AO133" s="232"/>
      <c r="AP133" s="284">
        <f t="shared" si="56"/>
        <v>25000000</v>
      </c>
      <c r="AQ133" s="164" t="b">
        <f t="shared" si="57"/>
        <v>1</v>
      </c>
      <c r="AR133" s="232"/>
      <c r="AS133" s="232"/>
      <c r="AU133" s="335"/>
      <c r="AV133" s="72"/>
      <c r="AW133" s="335"/>
      <c r="AX133" s="336"/>
      <c r="AY133" s="152"/>
    </row>
    <row r="134" spans="1:51" s="153" customFormat="1">
      <c r="A134" s="605"/>
      <c r="B134" s="333"/>
      <c r="C134" s="334"/>
      <c r="D134" s="334"/>
      <c r="E134" s="88"/>
      <c r="F134" s="71"/>
      <c r="G134" s="69"/>
      <c r="H134" s="69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1"/>
      <c r="AJ134" s="374"/>
      <c r="AK134" s="284"/>
      <c r="AL134" s="164"/>
      <c r="AM134" s="284"/>
      <c r="AN134" s="232"/>
      <c r="AO134" s="232"/>
      <c r="AP134" s="284">
        <f t="shared" si="56"/>
        <v>0</v>
      </c>
      <c r="AQ134" s="164" t="b">
        <f t="shared" si="57"/>
        <v>1</v>
      </c>
      <c r="AR134" s="232"/>
      <c r="AS134" s="232"/>
      <c r="AU134" s="335"/>
      <c r="AV134" s="72"/>
      <c r="AW134" s="335"/>
      <c r="AX134" s="336"/>
      <c r="AY134" s="152"/>
    </row>
    <row r="135" spans="1:51">
      <c r="A135" s="28"/>
      <c r="B135" s="11"/>
      <c r="C135" s="12"/>
      <c r="D135" s="12"/>
      <c r="E135" s="13"/>
      <c r="F135" s="81"/>
      <c r="G135" s="87"/>
      <c r="H135" s="87"/>
      <c r="I135" s="102"/>
      <c r="J135" s="102"/>
      <c r="K135" s="102"/>
      <c r="L135" s="102"/>
      <c r="M135" s="102"/>
      <c r="N135" s="102"/>
      <c r="O135" s="31"/>
      <c r="P135" s="31"/>
      <c r="Q135" s="102"/>
      <c r="R135" s="31"/>
      <c r="S135" s="31"/>
      <c r="T135" s="31"/>
      <c r="U135" s="31"/>
      <c r="V135" s="31"/>
      <c r="W135" s="31"/>
      <c r="X135" s="31"/>
      <c r="Y135" s="31"/>
      <c r="Z135" s="102"/>
      <c r="AA135" s="31"/>
      <c r="AB135" s="31"/>
      <c r="AC135" s="31"/>
      <c r="AD135" s="31"/>
      <c r="AE135" s="31"/>
      <c r="AF135" s="31"/>
      <c r="AG135" s="31"/>
      <c r="AH135" s="31"/>
      <c r="AI135" s="10"/>
      <c r="AJ135" s="372"/>
      <c r="AK135" s="284">
        <f t="shared" si="52"/>
        <v>0</v>
      </c>
      <c r="AL135" s="164" t="b">
        <f t="shared" si="53"/>
        <v>1</v>
      </c>
      <c r="AM135" s="284">
        <f t="shared" si="54"/>
        <v>0</v>
      </c>
      <c r="AN135" s="164"/>
      <c r="AO135" s="164"/>
      <c r="AP135" s="284">
        <f t="shared" si="56"/>
        <v>0</v>
      </c>
      <c r="AQ135" s="164" t="b">
        <f t="shared" si="57"/>
        <v>1</v>
      </c>
      <c r="AR135" s="164"/>
      <c r="AS135" s="164"/>
      <c r="AU135" s="33">
        <f t="shared" si="22"/>
        <v>0</v>
      </c>
      <c r="AV135" s="8" t="b">
        <f t="shared" si="23"/>
        <v>1</v>
      </c>
      <c r="AW135" s="96">
        <f t="shared" si="61"/>
        <v>0</v>
      </c>
      <c r="AX135" s="118">
        <f t="shared" si="62"/>
        <v>0</v>
      </c>
      <c r="AY135" s="152" t="b">
        <f t="shared" si="59"/>
        <v>1</v>
      </c>
    </row>
    <row r="136" spans="1:51">
      <c r="A136" s="158"/>
      <c r="B136" s="159"/>
      <c r="C136" s="159"/>
      <c r="D136" s="159"/>
      <c r="E136" s="159"/>
      <c r="F136" s="160"/>
      <c r="G136" s="172"/>
      <c r="H136" s="172"/>
      <c r="I136" s="161"/>
      <c r="J136" s="161"/>
      <c r="K136" s="161"/>
      <c r="L136" s="161"/>
      <c r="M136" s="161"/>
      <c r="N136" s="161"/>
      <c r="O136" s="162"/>
      <c r="P136" s="162"/>
      <c r="Q136" s="161"/>
      <c r="R136" s="162"/>
      <c r="S136" s="162"/>
      <c r="T136" s="162"/>
      <c r="U136" s="162"/>
      <c r="V136" s="162"/>
      <c r="W136" s="162"/>
      <c r="X136" s="162"/>
      <c r="Y136" s="162"/>
      <c r="Z136" s="161"/>
      <c r="AA136" s="162"/>
      <c r="AB136" s="162"/>
      <c r="AC136" s="162"/>
      <c r="AD136" s="162"/>
      <c r="AE136" s="162"/>
      <c r="AF136" s="162"/>
      <c r="AG136" s="162"/>
      <c r="AH136" s="162"/>
      <c r="AI136" s="159"/>
      <c r="AJ136" s="372"/>
      <c r="AK136" s="284">
        <f t="shared" si="52"/>
        <v>0</v>
      </c>
      <c r="AL136" s="164" t="b">
        <f t="shared" si="53"/>
        <v>1</v>
      </c>
      <c r="AM136" s="284">
        <f t="shared" si="54"/>
        <v>0</v>
      </c>
      <c r="AN136" s="164"/>
      <c r="AO136" s="164"/>
      <c r="AP136" s="284">
        <f t="shared" si="56"/>
        <v>0</v>
      </c>
      <c r="AQ136" s="164" t="b">
        <f t="shared" si="57"/>
        <v>1</v>
      </c>
      <c r="AR136" s="164"/>
      <c r="AS136" s="164"/>
      <c r="AU136" s="33"/>
      <c r="AV136" s="8"/>
      <c r="AW136" s="96">
        <f t="shared" si="61"/>
        <v>0</v>
      </c>
      <c r="AX136" s="118">
        <f t="shared" si="62"/>
        <v>0</v>
      </c>
      <c r="AY136" s="152" t="b">
        <f t="shared" si="59"/>
        <v>1</v>
      </c>
    </row>
    <row r="137" spans="1:51">
      <c r="A137" s="163"/>
      <c r="B137" s="14"/>
      <c r="C137" s="14"/>
      <c r="D137" s="14"/>
      <c r="E137" s="14"/>
      <c r="F137" s="164"/>
      <c r="G137" s="173"/>
      <c r="H137" s="173"/>
      <c r="I137" s="165"/>
      <c r="J137" s="165"/>
      <c r="K137" s="165"/>
      <c r="L137" s="165"/>
      <c r="M137" s="165"/>
      <c r="N137" s="165"/>
      <c r="O137" s="166"/>
      <c r="P137" s="166"/>
      <c r="Q137" s="165"/>
      <c r="R137" s="166"/>
      <c r="S137" s="166"/>
      <c r="T137" s="166"/>
      <c r="U137" s="166"/>
      <c r="V137" s="166"/>
      <c r="W137" s="166"/>
      <c r="X137" s="166"/>
      <c r="Y137" s="166"/>
      <c r="Z137" s="165"/>
      <c r="AA137" s="166"/>
      <c r="AB137" s="166"/>
      <c r="AC137" s="166"/>
      <c r="AD137" s="166"/>
      <c r="AE137" s="166"/>
      <c r="AF137" s="166"/>
      <c r="AG137" s="166"/>
      <c r="AH137" s="166"/>
      <c r="AI137" s="14"/>
      <c r="AJ137" s="372"/>
      <c r="AK137" s="284"/>
      <c r="AL137" s="164"/>
      <c r="AM137" s="284"/>
      <c r="AN137" s="164"/>
      <c r="AO137" s="164"/>
      <c r="AP137" s="284"/>
      <c r="AQ137" s="164"/>
      <c r="AR137" s="164"/>
      <c r="AS137" s="164"/>
      <c r="AU137" s="33"/>
      <c r="AV137" s="8"/>
      <c r="AW137" s="96"/>
      <c r="AX137" s="118"/>
      <c r="AY137" s="152"/>
    </row>
    <row r="138" spans="1:51">
      <c r="A138" s="163"/>
      <c r="B138" s="14"/>
      <c r="C138" s="14"/>
      <c r="D138" s="14"/>
      <c r="E138" s="14"/>
      <c r="F138" s="164"/>
      <c r="G138" s="173"/>
      <c r="H138" s="173"/>
      <c r="I138" s="165"/>
      <c r="J138" s="165"/>
      <c r="K138" s="165"/>
      <c r="L138" s="165"/>
      <c r="M138" s="165"/>
      <c r="N138" s="165"/>
      <c r="O138" s="166"/>
      <c r="P138" s="166"/>
      <c r="Q138" s="165"/>
      <c r="R138" s="166"/>
      <c r="S138" s="166"/>
      <c r="T138" s="166"/>
      <c r="U138" s="166"/>
      <c r="V138" s="166"/>
      <c r="W138" s="166"/>
      <c r="X138" s="166"/>
      <c r="Y138" s="166"/>
      <c r="Z138" s="165"/>
      <c r="AA138" s="166"/>
      <c r="AB138" s="166"/>
      <c r="AC138" s="166"/>
      <c r="AD138" s="166"/>
      <c r="AE138" s="166"/>
      <c r="AF138" s="166"/>
      <c r="AG138" s="166"/>
      <c r="AH138" s="166"/>
      <c r="AI138" s="14"/>
      <c r="AJ138" s="372"/>
      <c r="AK138" s="284"/>
      <c r="AL138" s="164"/>
      <c r="AM138" s="284"/>
      <c r="AN138" s="164"/>
      <c r="AO138" s="164"/>
      <c r="AP138" s="284"/>
      <c r="AQ138" s="164"/>
      <c r="AR138" s="164"/>
      <c r="AS138" s="164"/>
      <c r="AU138" s="33"/>
      <c r="AV138" s="8"/>
      <c r="AW138" s="96"/>
      <c r="AX138" s="118"/>
      <c r="AY138" s="152"/>
    </row>
    <row r="139" spans="1:51">
      <c r="A139" s="163"/>
      <c r="B139" s="14"/>
      <c r="C139" s="14"/>
      <c r="D139" s="14"/>
      <c r="E139" s="14"/>
      <c r="F139" s="164"/>
      <c r="G139" s="173"/>
      <c r="H139" s="173"/>
      <c r="I139" s="165"/>
      <c r="J139" s="165"/>
      <c r="K139" s="165"/>
      <c r="L139" s="165"/>
      <c r="M139" s="165"/>
      <c r="N139" s="165"/>
      <c r="O139" s="166"/>
      <c r="P139" s="166"/>
      <c r="Q139" s="165"/>
      <c r="R139" s="166"/>
      <c r="S139" s="166"/>
      <c r="T139" s="166"/>
      <c r="U139" s="166"/>
      <c r="V139" s="166"/>
      <c r="W139" s="166"/>
      <c r="X139" s="166"/>
      <c r="Y139" s="166"/>
      <c r="Z139" s="165"/>
      <c r="AA139" s="166"/>
      <c r="AB139" s="166"/>
      <c r="AC139" s="166"/>
      <c r="AD139" s="166"/>
      <c r="AE139" s="166"/>
      <c r="AF139" s="166"/>
      <c r="AG139" s="166"/>
      <c r="AH139" s="166"/>
      <c r="AI139" s="14"/>
      <c r="AJ139" s="372"/>
      <c r="AK139" s="284"/>
      <c r="AL139" s="164"/>
      <c r="AM139" s="284"/>
      <c r="AN139" s="164"/>
      <c r="AO139" s="164"/>
      <c r="AP139" s="284"/>
      <c r="AQ139" s="164"/>
      <c r="AR139" s="164"/>
      <c r="AS139" s="164"/>
      <c r="AU139" s="33"/>
      <c r="AV139" s="8"/>
      <c r="AW139" s="96"/>
      <c r="AX139" s="118"/>
      <c r="AY139" s="152"/>
    </row>
    <row r="140" spans="1:51">
      <c r="A140" s="163"/>
      <c r="B140" s="14"/>
      <c r="C140" s="14"/>
      <c r="D140" s="14"/>
      <c r="E140" s="14"/>
      <c r="F140" s="164"/>
      <c r="G140" s="173"/>
      <c r="H140" s="173"/>
      <c r="I140" s="165"/>
      <c r="J140" s="165"/>
      <c r="K140" s="165"/>
      <c r="L140" s="165"/>
      <c r="M140" s="165"/>
      <c r="N140" s="165"/>
      <c r="O140" s="166"/>
      <c r="P140" s="166"/>
      <c r="Q140" s="165"/>
      <c r="R140" s="166"/>
      <c r="S140" s="166"/>
      <c r="T140" s="166"/>
      <c r="U140" s="166"/>
      <c r="V140" s="166"/>
      <c r="W140" s="166"/>
      <c r="X140" s="166"/>
      <c r="Y140" s="166"/>
      <c r="Z140" s="165"/>
      <c r="AA140" s="166"/>
      <c r="AB140" s="166"/>
      <c r="AC140" s="166"/>
      <c r="AD140" s="166"/>
      <c r="AE140" s="166"/>
      <c r="AF140" s="166"/>
      <c r="AG140" s="166"/>
      <c r="AH140" s="166"/>
      <c r="AI140" s="14"/>
      <c r="AJ140" s="372"/>
      <c r="AK140" s="284"/>
      <c r="AL140" s="164"/>
      <c r="AM140" s="284"/>
      <c r="AN140" s="164"/>
      <c r="AO140" s="164"/>
      <c r="AP140" s="284"/>
      <c r="AQ140" s="164"/>
      <c r="AR140" s="164"/>
      <c r="AS140" s="164"/>
      <c r="AU140" s="33"/>
      <c r="AV140" s="8"/>
      <c r="AW140" s="96"/>
      <c r="AX140" s="118"/>
      <c r="AY140" s="152"/>
    </row>
    <row r="141" spans="1:51">
      <c r="A141" s="163"/>
      <c r="B141" s="14"/>
      <c r="C141" s="14"/>
      <c r="D141" s="14"/>
      <c r="E141" s="14"/>
      <c r="F141" s="164"/>
      <c r="G141" s="173"/>
      <c r="H141" s="173"/>
      <c r="I141" s="165"/>
      <c r="J141" s="165"/>
      <c r="K141" s="165"/>
      <c r="L141" s="165"/>
      <c r="M141" s="165"/>
      <c r="N141" s="165"/>
      <c r="O141" s="166"/>
      <c r="P141" s="166"/>
      <c r="Q141" s="165"/>
      <c r="R141" s="166"/>
      <c r="S141" s="166"/>
      <c r="T141" s="166"/>
      <c r="U141" s="166"/>
      <c r="V141" s="166"/>
      <c r="W141" s="166"/>
      <c r="X141" s="166"/>
      <c r="Y141" s="166"/>
      <c r="Z141" s="165"/>
      <c r="AA141" s="166"/>
      <c r="AB141" s="166"/>
      <c r="AC141" s="166"/>
      <c r="AD141" s="166"/>
      <c r="AE141" s="166"/>
      <c r="AF141" s="166"/>
      <c r="AG141" s="166"/>
      <c r="AH141" s="166"/>
      <c r="AI141" s="14"/>
      <c r="AJ141" s="372"/>
      <c r="AK141" s="284"/>
      <c r="AL141" s="164"/>
      <c r="AM141" s="284"/>
      <c r="AN141" s="164"/>
      <c r="AO141" s="164"/>
      <c r="AP141" s="284"/>
      <c r="AQ141" s="164"/>
      <c r="AR141" s="164"/>
      <c r="AS141" s="164"/>
      <c r="AU141" s="33"/>
      <c r="AV141" s="8"/>
      <c r="AW141" s="96"/>
      <c r="AX141" s="118"/>
      <c r="AY141" s="152"/>
    </row>
    <row r="142" spans="1:51">
      <c r="A142" s="163"/>
      <c r="B142" s="14"/>
      <c r="C142" s="14"/>
      <c r="D142" s="14"/>
      <c r="E142" s="14"/>
      <c r="F142" s="164"/>
      <c r="G142" s="173"/>
      <c r="H142" s="173"/>
      <c r="I142" s="165"/>
      <c r="J142" s="165"/>
      <c r="K142" s="165"/>
      <c r="L142" s="165"/>
      <c r="M142" s="165"/>
      <c r="N142" s="165"/>
      <c r="O142" s="166"/>
      <c r="P142" s="166"/>
      <c r="Q142" s="165"/>
      <c r="R142" s="166"/>
      <c r="S142" s="166"/>
      <c r="T142" s="166"/>
      <c r="U142" s="166"/>
      <c r="V142" s="166"/>
      <c r="W142" s="166"/>
      <c r="X142" s="166"/>
      <c r="Y142" s="166"/>
      <c r="Z142" s="165"/>
      <c r="AA142" s="166"/>
      <c r="AB142" s="166"/>
      <c r="AC142" s="166"/>
      <c r="AD142" s="166"/>
      <c r="AE142" s="166"/>
      <c r="AF142" s="166"/>
      <c r="AG142" s="166"/>
      <c r="AH142" s="166"/>
      <c r="AI142" s="14"/>
      <c r="AJ142" s="372"/>
      <c r="AK142" s="284"/>
      <c r="AL142" s="164"/>
      <c r="AM142" s="284"/>
      <c r="AN142" s="164"/>
      <c r="AO142" s="164"/>
      <c r="AP142" s="284"/>
      <c r="AQ142" s="164"/>
      <c r="AR142" s="164"/>
      <c r="AS142" s="164"/>
      <c r="AU142" s="33"/>
      <c r="AV142" s="8"/>
      <c r="AW142" s="96"/>
      <c r="AX142" s="118"/>
      <c r="AY142" s="152"/>
    </row>
    <row r="143" spans="1:51">
      <c r="A143" s="163"/>
      <c r="B143" s="14"/>
      <c r="C143" s="14"/>
      <c r="D143" s="14"/>
      <c r="E143" s="14"/>
      <c r="F143" s="164"/>
      <c r="G143" s="173"/>
      <c r="H143" s="173"/>
      <c r="I143" s="165"/>
      <c r="J143" s="165"/>
      <c r="K143" s="165"/>
      <c r="L143" s="165"/>
      <c r="M143" s="165"/>
      <c r="N143" s="165"/>
      <c r="O143" s="166"/>
      <c r="P143" s="166"/>
      <c r="Q143" s="165"/>
      <c r="R143" s="166"/>
      <c r="S143" s="166"/>
      <c r="T143" s="166"/>
      <c r="U143" s="166"/>
      <c r="V143" s="166"/>
      <c r="W143" s="166"/>
      <c r="X143" s="166"/>
      <c r="Y143" s="166"/>
      <c r="Z143" s="165"/>
      <c r="AA143" s="166"/>
      <c r="AB143" s="166"/>
      <c r="AC143" s="166"/>
      <c r="AD143" s="166"/>
      <c r="AE143" s="166"/>
      <c r="AF143" s="166"/>
      <c r="AG143" s="166"/>
      <c r="AH143" s="166"/>
      <c r="AI143" s="14"/>
      <c r="AJ143" s="372"/>
      <c r="AK143" s="284"/>
      <c r="AL143" s="164"/>
      <c r="AM143" s="284"/>
      <c r="AN143" s="164"/>
      <c r="AO143" s="164"/>
      <c r="AP143" s="284"/>
      <c r="AQ143" s="164"/>
      <c r="AR143" s="164"/>
      <c r="AS143" s="164"/>
      <c r="AU143" s="33"/>
      <c r="AV143" s="8"/>
      <c r="AW143" s="96"/>
      <c r="AX143" s="118"/>
      <c r="AY143" s="152"/>
    </row>
    <row r="144" spans="1:51">
      <c r="A144" s="163"/>
      <c r="B144" s="14"/>
      <c r="C144" s="14"/>
      <c r="D144" s="14"/>
      <c r="E144" s="14"/>
      <c r="F144" s="164"/>
      <c r="G144" s="173"/>
      <c r="H144" s="173"/>
      <c r="I144" s="165"/>
      <c r="J144" s="165"/>
      <c r="K144" s="165"/>
      <c r="L144" s="165"/>
      <c r="M144" s="165"/>
      <c r="N144" s="165"/>
      <c r="O144" s="166"/>
      <c r="P144" s="166"/>
      <c r="Q144" s="165"/>
      <c r="R144" s="166"/>
      <c r="S144" s="166"/>
      <c r="T144" s="166"/>
      <c r="U144" s="166"/>
      <c r="V144" s="166"/>
      <c r="W144" s="166"/>
      <c r="X144" s="166"/>
      <c r="Y144" s="166"/>
      <c r="Z144" s="165"/>
      <c r="AA144" s="166"/>
      <c r="AB144" s="166"/>
      <c r="AC144" s="166"/>
      <c r="AD144" s="166"/>
      <c r="AE144" s="166"/>
      <c r="AF144" s="166"/>
      <c r="AG144" s="166"/>
      <c r="AH144" s="166"/>
      <c r="AI144" s="14"/>
      <c r="AJ144" s="372"/>
      <c r="AK144" s="284"/>
      <c r="AL144" s="164"/>
      <c r="AM144" s="284"/>
      <c r="AN144" s="164"/>
      <c r="AO144" s="164"/>
      <c r="AP144" s="284"/>
      <c r="AQ144" s="164"/>
      <c r="AR144" s="164"/>
      <c r="AS144" s="164"/>
      <c r="AU144" s="33"/>
      <c r="AV144" s="8"/>
      <c r="AW144" s="96"/>
      <c r="AX144" s="118"/>
      <c r="AY144" s="152"/>
    </row>
    <row r="145" spans="1:51">
      <c r="A145" s="163"/>
      <c r="B145" s="14"/>
      <c r="C145" s="14"/>
      <c r="D145" s="14"/>
      <c r="E145" s="14"/>
      <c r="F145" s="164"/>
      <c r="G145" s="173"/>
      <c r="H145" s="173"/>
      <c r="I145" s="165"/>
      <c r="J145" s="165"/>
      <c r="K145" s="165"/>
      <c r="L145" s="165"/>
      <c r="M145" s="165"/>
      <c r="N145" s="165"/>
      <c r="O145" s="166"/>
      <c r="P145" s="166"/>
      <c r="Q145" s="165"/>
      <c r="R145" s="166"/>
      <c r="S145" s="166"/>
      <c r="T145" s="166"/>
      <c r="U145" s="166"/>
      <c r="V145" s="166"/>
      <c r="W145" s="166"/>
      <c r="X145" s="166"/>
      <c r="Y145" s="166"/>
      <c r="Z145" s="165"/>
      <c r="AA145" s="166"/>
      <c r="AB145" s="166"/>
      <c r="AC145" s="166"/>
      <c r="AD145" s="166"/>
      <c r="AE145" s="166"/>
      <c r="AF145" s="166"/>
      <c r="AG145" s="166"/>
      <c r="AH145" s="166"/>
      <c r="AI145" s="14"/>
      <c r="AJ145" s="372"/>
      <c r="AK145" s="284"/>
      <c r="AL145" s="164"/>
      <c r="AM145" s="284"/>
      <c r="AN145" s="164"/>
      <c r="AO145" s="164"/>
      <c r="AP145" s="284"/>
      <c r="AQ145" s="164"/>
      <c r="AR145" s="164"/>
      <c r="AS145" s="164"/>
      <c r="AU145" s="33"/>
      <c r="AV145" s="8"/>
      <c r="AW145" s="96"/>
      <c r="AX145" s="118"/>
      <c r="AY145" s="152"/>
    </row>
    <row r="146" spans="1:51">
      <c r="A146" s="163"/>
      <c r="B146" s="14"/>
      <c r="C146" s="14"/>
      <c r="D146" s="14"/>
      <c r="E146" s="14"/>
      <c r="F146" s="164"/>
      <c r="G146" s="173"/>
      <c r="H146" s="173"/>
      <c r="I146" s="165"/>
      <c r="J146" s="165"/>
      <c r="K146" s="165"/>
      <c r="L146" s="165"/>
      <c r="M146" s="165"/>
      <c r="N146" s="165"/>
      <c r="O146" s="166"/>
      <c r="P146" s="166"/>
      <c r="Q146" s="165"/>
      <c r="R146" s="166"/>
      <c r="S146" s="166"/>
      <c r="T146" s="166"/>
      <c r="U146" s="166"/>
      <c r="V146" s="166"/>
      <c r="W146" s="166"/>
      <c r="X146" s="166"/>
      <c r="Y146" s="166"/>
      <c r="Z146" s="165"/>
      <c r="AA146" s="166"/>
      <c r="AB146" s="166"/>
      <c r="AC146" s="166"/>
      <c r="AD146" s="166"/>
      <c r="AE146" s="166"/>
      <c r="AF146" s="166"/>
      <c r="AG146" s="166"/>
      <c r="AH146" s="166"/>
      <c r="AI146" s="14"/>
      <c r="AJ146" s="372"/>
      <c r="AK146" s="284"/>
      <c r="AL146" s="164"/>
      <c r="AM146" s="284"/>
      <c r="AN146" s="164"/>
      <c r="AO146" s="164"/>
      <c r="AP146" s="284"/>
      <c r="AQ146" s="164"/>
      <c r="AR146" s="164"/>
      <c r="AS146" s="164"/>
      <c r="AU146" s="33"/>
      <c r="AV146" s="8"/>
      <c r="AW146" s="96"/>
      <c r="AX146" s="118"/>
      <c r="AY146" s="152"/>
    </row>
    <row r="147" spans="1:51">
      <c r="A147" s="163"/>
      <c r="B147" s="14"/>
      <c r="C147" s="14"/>
      <c r="D147" s="14"/>
      <c r="E147" s="14"/>
      <c r="F147" s="164"/>
      <c r="G147" s="173"/>
      <c r="H147" s="173"/>
      <c r="I147" s="165"/>
      <c r="J147" s="165"/>
      <c r="K147" s="165"/>
      <c r="L147" s="165"/>
      <c r="M147" s="165"/>
      <c r="N147" s="165"/>
      <c r="O147" s="166"/>
      <c r="P147" s="166"/>
      <c r="Q147" s="165"/>
      <c r="R147" s="166"/>
      <c r="S147" s="166"/>
      <c r="T147" s="166"/>
      <c r="U147" s="166"/>
      <c r="V147" s="166"/>
      <c r="W147" s="166"/>
      <c r="X147" s="166"/>
      <c r="Y147" s="166"/>
      <c r="Z147" s="165"/>
      <c r="AA147" s="166"/>
      <c r="AB147" s="166"/>
      <c r="AC147" s="166"/>
      <c r="AD147" s="166"/>
      <c r="AE147" s="166"/>
      <c r="AF147" s="166"/>
      <c r="AG147" s="166"/>
      <c r="AH147" s="166"/>
      <c r="AI147" s="14"/>
      <c r="AJ147" s="372"/>
      <c r="AK147" s="284"/>
      <c r="AL147" s="164"/>
      <c r="AM147" s="284"/>
      <c r="AN147" s="164"/>
      <c r="AO147" s="164"/>
      <c r="AP147" s="284"/>
      <c r="AQ147" s="164"/>
      <c r="AR147" s="164"/>
      <c r="AS147" s="164"/>
      <c r="AU147" s="33"/>
      <c r="AV147" s="8"/>
      <c r="AW147" s="96"/>
      <c r="AX147" s="118"/>
      <c r="AY147" s="152"/>
    </row>
    <row r="148" spans="1:51">
      <c r="A148" s="163"/>
      <c r="B148" s="14"/>
      <c r="C148" s="14"/>
      <c r="D148" s="14"/>
      <c r="E148" s="14"/>
      <c r="F148" s="164"/>
      <c r="G148" s="173"/>
      <c r="H148" s="173"/>
      <c r="I148" s="165"/>
      <c r="J148" s="165"/>
      <c r="K148" s="165"/>
      <c r="L148" s="165"/>
      <c r="M148" s="165"/>
      <c r="N148" s="165"/>
      <c r="O148" s="166"/>
      <c r="P148" s="166"/>
      <c r="Q148" s="165"/>
      <c r="R148" s="166"/>
      <c r="S148" s="166"/>
      <c r="T148" s="166"/>
      <c r="U148" s="166"/>
      <c r="V148" s="166"/>
      <c r="W148" s="166"/>
      <c r="X148" s="166"/>
      <c r="Y148" s="166"/>
      <c r="Z148" s="165"/>
      <c r="AA148" s="166"/>
      <c r="AB148" s="166"/>
      <c r="AC148" s="166"/>
      <c r="AD148" s="166"/>
      <c r="AE148" s="166"/>
      <c r="AF148" s="166"/>
      <c r="AG148" s="166"/>
      <c r="AH148" s="166"/>
      <c r="AI148" s="14"/>
      <c r="AJ148" s="372"/>
      <c r="AK148" s="284"/>
      <c r="AL148" s="164"/>
      <c r="AM148" s="284"/>
      <c r="AN148" s="164"/>
      <c r="AO148" s="164"/>
      <c r="AP148" s="284"/>
      <c r="AQ148" s="164"/>
      <c r="AR148" s="164"/>
      <c r="AS148" s="164"/>
      <c r="AU148" s="33"/>
      <c r="AV148" s="8"/>
      <c r="AW148" s="96"/>
      <c r="AX148" s="118"/>
      <c r="AY148" s="152"/>
    </row>
    <row r="149" spans="1:51">
      <c r="A149" s="163"/>
      <c r="B149" s="14"/>
      <c r="C149" s="14"/>
      <c r="D149" s="14"/>
      <c r="E149" s="14"/>
      <c r="F149" s="164"/>
      <c r="G149" s="173"/>
      <c r="H149" s="173"/>
      <c r="I149" s="165"/>
      <c r="J149" s="165"/>
      <c r="K149" s="165"/>
      <c r="L149" s="165"/>
      <c r="M149" s="165"/>
      <c r="N149" s="165"/>
      <c r="O149" s="166"/>
      <c r="P149" s="166"/>
      <c r="Q149" s="165"/>
      <c r="R149" s="166"/>
      <c r="S149" s="166"/>
      <c r="T149" s="166"/>
      <c r="U149" s="166"/>
      <c r="V149" s="166"/>
      <c r="W149" s="166"/>
      <c r="X149" s="166"/>
      <c r="Y149" s="166"/>
      <c r="Z149" s="165"/>
      <c r="AA149" s="166"/>
      <c r="AB149" s="166"/>
      <c r="AC149" s="166"/>
      <c r="AD149" s="166"/>
      <c r="AE149" s="166"/>
      <c r="AF149" s="166"/>
      <c r="AG149" s="166"/>
      <c r="AH149" s="166"/>
      <c r="AI149" s="14"/>
      <c r="AJ149" s="372"/>
      <c r="AK149" s="284"/>
      <c r="AL149" s="164"/>
      <c r="AM149" s="284"/>
      <c r="AN149" s="164"/>
      <c r="AO149" s="164"/>
      <c r="AP149" s="284"/>
      <c r="AQ149" s="164"/>
      <c r="AR149" s="164"/>
      <c r="AS149" s="164"/>
      <c r="AU149" s="33"/>
      <c r="AV149" s="8"/>
      <c r="AW149" s="96"/>
      <c r="AX149" s="118"/>
      <c r="AY149" s="152"/>
    </row>
    <row r="150" spans="1:51">
      <c r="A150" s="163"/>
      <c r="B150" s="14"/>
      <c r="C150" s="14"/>
      <c r="D150" s="14"/>
      <c r="E150" s="14"/>
      <c r="F150" s="164"/>
      <c r="G150" s="173"/>
      <c r="H150" s="173"/>
      <c r="I150" s="165"/>
      <c r="J150" s="165"/>
      <c r="K150" s="165"/>
      <c r="L150" s="165"/>
      <c r="M150" s="165"/>
      <c r="N150" s="165"/>
      <c r="O150" s="166"/>
      <c r="P150" s="166"/>
      <c r="Q150" s="165"/>
      <c r="R150" s="166"/>
      <c r="S150" s="166"/>
      <c r="T150" s="166"/>
      <c r="U150" s="166"/>
      <c r="V150" s="166"/>
      <c r="W150" s="166"/>
      <c r="X150" s="166"/>
      <c r="Y150" s="166"/>
      <c r="Z150" s="165"/>
      <c r="AA150" s="166"/>
      <c r="AB150" s="166"/>
      <c r="AC150" s="166"/>
      <c r="AD150" s="166"/>
      <c r="AE150" s="166"/>
      <c r="AF150" s="166"/>
      <c r="AG150" s="166"/>
      <c r="AH150" s="166"/>
      <c r="AI150" s="14"/>
      <c r="AJ150" s="372"/>
      <c r="AK150" s="284"/>
      <c r="AL150" s="164"/>
      <c r="AM150" s="284"/>
      <c r="AN150" s="164"/>
      <c r="AO150" s="164"/>
      <c r="AP150" s="284"/>
      <c r="AQ150" s="164"/>
      <c r="AR150" s="164"/>
      <c r="AS150" s="164"/>
      <c r="AU150" s="33"/>
      <c r="AV150" s="8"/>
      <c r="AW150" s="96"/>
      <c r="AX150" s="118"/>
      <c r="AY150" s="152"/>
    </row>
    <row r="151" spans="1:51">
      <c r="A151" s="163"/>
      <c r="B151" s="14"/>
      <c r="C151" s="14"/>
      <c r="D151" s="14"/>
      <c r="E151" s="14"/>
      <c r="F151" s="164"/>
      <c r="G151" s="173"/>
      <c r="H151" s="173"/>
      <c r="I151" s="165"/>
      <c r="J151" s="165"/>
      <c r="K151" s="165"/>
      <c r="L151" s="165"/>
      <c r="M151" s="165"/>
      <c r="N151" s="165"/>
      <c r="O151" s="166"/>
      <c r="P151" s="166"/>
      <c r="Q151" s="165"/>
      <c r="R151" s="166"/>
      <c r="S151" s="166"/>
      <c r="T151" s="166"/>
      <c r="U151" s="166"/>
      <c r="V151" s="166"/>
      <c r="W151" s="166"/>
      <c r="X151" s="166"/>
      <c r="Y151" s="166"/>
      <c r="Z151" s="165"/>
      <c r="AA151" s="166"/>
      <c r="AB151" s="166"/>
      <c r="AC151" s="166"/>
      <c r="AD151" s="166"/>
      <c r="AE151" s="166"/>
      <c r="AF151" s="166"/>
      <c r="AG151" s="166"/>
      <c r="AH151" s="166"/>
      <c r="AI151" s="14"/>
      <c r="AJ151" s="372"/>
      <c r="AK151" s="284"/>
      <c r="AL151" s="164"/>
      <c r="AM151" s="284"/>
      <c r="AN151" s="164"/>
      <c r="AO151" s="164"/>
      <c r="AP151" s="284"/>
      <c r="AQ151" s="164"/>
      <c r="AR151" s="164"/>
      <c r="AS151" s="164"/>
      <c r="AU151" s="33"/>
      <c r="AV151" s="8"/>
      <c r="AW151" s="96"/>
      <c r="AX151" s="118"/>
      <c r="AY151" s="152"/>
    </row>
    <row r="152" spans="1:51">
      <c r="A152" s="163"/>
      <c r="B152" s="14"/>
      <c r="C152" s="14"/>
      <c r="D152" s="14"/>
      <c r="E152" s="14"/>
      <c r="F152" s="164"/>
      <c r="G152" s="173"/>
      <c r="H152" s="173"/>
      <c r="I152" s="165"/>
      <c r="J152" s="165"/>
      <c r="K152" s="165"/>
      <c r="L152" s="165"/>
      <c r="M152" s="165"/>
      <c r="N152" s="165"/>
      <c r="O152" s="166"/>
      <c r="P152" s="166"/>
      <c r="Q152" s="165"/>
      <c r="R152" s="166"/>
      <c r="S152" s="166"/>
      <c r="T152" s="166"/>
      <c r="U152" s="166"/>
      <c r="V152" s="166"/>
      <c r="W152" s="166"/>
      <c r="X152" s="166"/>
      <c r="Y152" s="166"/>
      <c r="Z152" s="165"/>
      <c r="AA152" s="166"/>
      <c r="AB152" s="166"/>
      <c r="AC152" s="166"/>
      <c r="AD152" s="166"/>
      <c r="AE152" s="166"/>
      <c r="AF152" s="166"/>
      <c r="AG152" s="166"/>
      <c r="AH152" s="166"/>
      <c r="AI152" s="14"/>
      <c r="AJ152" s="372"/>
      <c r="AK152" s="284"/>
      <c r="AL152" s="164"/>
      <c r="AM152" s="284"/>
      <c r="AN152" s="164"/>
      <c r="AO152" s="164"/>
      <c r="AP152" s="284"/>
      <c r="AQ152" s="164"/>
      <c r="AR152" s="164"/>
      <c r="AS152" s="164"/>
      <c r="AU152" s="33"/>
      <c r="AV152" s="8"/>
      <c r="AW152" s="96"/>
      <c r="AX152" s="118"/>
      <c r="AY152" s="152"/>
    </row>
    <row r="153" spans="1:51">
      <c r="A153" s="163"/>
      <c r="B153" s="14"/>
      <c r="C153" s="14"/>
      <c r="D153" s="14"/>
      <c r="E153" s="14"/>
      <c r="F153" s="164"/>
      <c r="G153" s="173"/>
      <c r="H153" s="173"/>
      <c r="I153" s="165"/>
      <c r="J153" s="165"/>
      <c r="K153" s="165"/>
      <c r="L153" s="165"/>
      <c r="M153" s="165"/>
      <c r="N153" s="165"/>
      <c r="O153" s="166"/>
      <c r="P153" s="166"/>
      <c r="Q153" s="165"/>
      <c r="R153" s="166"/>
      <c r="S153" s="166"/>
      <c r="T153" s="166"/>
      <c r="U153" s="166"/>
      <c r="V153" s="166"/>
      <c r="W153" s="166"/>
      <c r="X153" s="166"/>
      <c r="Y153" s="166"/>
      <c r="Z153" s="165"/>
      <c r="AA153" s="166"/>
      <c r="AB153" s="166"/>
      <c r="AC153" s="166"/>
      <c r="AD153" s="166"/>
      <c r="AE153" s="166"/>
      <c r="AF153" s="166"/>
      <c r="AG153" s="166"/>
      <c r="AH153" s="166"/>
      <c r="AI153" s="14"/>
      <c r="AJ153" s="372"/>
      <c r="AK153" s="284"/>
      <c r="AL153" s="164"/>
      <c r="AM153" s="284"/>
      <c r="AN153" s="164"/>
      <c r="AO153" s="164"/>
      <c r="AP153" s="284"/>
      <c r="AQ153" s="164"/>
      <c r="AR153" s="164"/>
      <c r="AS153" s="164"/>
      <c r="AU153" s="33"/>
      <c r="AV153" s="8"/>
      <c r="AW153" s="96"/>
      <c r="AX153" s="118"/>
      <c r="AY153" s="152"/>
    </row>
    <row r="154" spans="1:51">
      <c r="A154" s="163"/>
      <c r="B154" s="14"/>
      <c r="C154" s="14"/>
      <c r="D154" s="14"/>
      <c r="E154" s="14"/>
      <c r="F154" s="164"/>
      <c r="G154" s="173"/>
      <c r="H154" s="173"/>
      <c r="I154" s="165"/>
      <c r="J154" s="165"/>
      <c r="K154" s="165"/>
      <c r="L154" s="165"/>
      <c r="M154" s="165"/>
      <c r="N154" s="165"/>
      <c r="O154" s="166"/>
      <c r="P154" s="166"/>
      <c r="Q154" s="165"/>
      <c r="R154" s="166"/>
      <c r="S154" s="166"/>
      <c r="T154" s="166"/>
      <c r="U154" s="166"/>
      <c r="V154" s="166"/>
      <c r="W154" s="166"/>
      <c r="X154" s="166"/>
      <c r="Y154" s="166"/>
      <c r="Z154" s="165"/>
      <c r="AA154" s="166"/>
      <c r="AB154" s="166"/>
      <c r="AC154" s="166"/>
      <c r="AD154" s="166"/>
      <c r="AE154" s="166"/>
      <c r="AF154" s="166"/>
      <c r="AG154" s="166"/>
      <c r="AH154" s="166"/>
      <c r="AI154" s="14"/>
      <c r="AJ154" s="372"/>
      <c r="AK154" s="284"/>
      <c r="AL154" s="164"/>
      <c r="AM154" s="284"/>
      <c r="AN154" s="164"/>
      <c r="AO154" s="164"/>
      <c r="AP154" s="284"/>
      <c r="AQ154" s="164"/>
      <c r="AR154" s="164"/>
      <c r="AS154" s="164"/>
      <c r="AU154" s="33"/>
      <c r="AV154" s="8"/>
      <c r="AW154" s="96"/>
      <c r="AX154" s="118"/>
      <c r="AY154" s="152"/>
    </row>
    <row r="155" spans="1:51">
      <c r="A155" s="163"/>
      <c r="B155" s="14"/>
      <c r="C155" s="14"/>
      <c r="D155" s="14"/>
      <c r="E155" s="14"/>
      <c r="F155" s="164"/>
      <c r="G155" s="173"/>
      <c r="H155" s="173"/>
      <c r="I155" s="165"/>
      <c r="J155" s="165"/>
      <c r="K155" s="165"/>
      <c r="L155" s="165"/>
      <c r="M155" s="165"/>
      <c r="N155" s="165"/>
      <c r="O155" s="166"/>
      <c r="P155" s="166"/>
      <c r="Q155" s="165"/>
      <c r="R155" s="166"/>
      <c r="S155" s="166"/>
      <c r="T155" s="166"/>
      <c r="U155" s="166"/>
      <c r="V155" s="166"/>
      <c r="W155" s="166"/>
      <c r="X155" s="166"/>
      <c r="Y155" s="166"/>
      <c r="Z155" s="165"/>
      <c r="AA155" s="166"/>
      <c r="AB155" s="166"/>
      <c r="AC155" s="166"/>
      <c r="AD155" s="166"/>
      <c r="AE155" s="166"/>
      <c r="AF155" s="166"/>
      <c r="AG155" s="166"/>
      <c r="AH155" s="166"/>
      <c r="AI155" s="14"/>
      <c r="AJ155" s="372"/>
      <c r="AK155" s="284"/>
      <c r="AL155" s="164"/>
      <c r="AM155" s="284"/>
      <c r="AN155" s="164"/>
      <c r="AO155" s="164"/>
      <c r="AP155" s="284"/>
      <c r="AQ155" s="164"/>
      <c r="AR155" s="164"/>
      <c r="AS155" s="164"/>
      <c r="AU155" s="33"/>
      <c r="AV155" s="8"/>
      <c r="AW155" s="96"/>
      <c r="AX155" s="118"/>
      <c r="AY155" s="152"/>
    </row>
    <row r="156" spans="1:51">
      <c r="A156" s="163"/>
      <c r="B156" s="14"/>
      <c r="C156" s="14"/>
      <c r="D156" s="14"/>
      <c r="E156" s="14"/>
      <c r="F156" s="164"/>
      <c r="G156" s="173"/>
      <c r="H156" s="173"/>
      <c r="I156" s="165"/>
      <c r="J156" s="165"/>
      <c r="K156" s="165"/>
      <c r="L156" s="165"/>
      <c r="M156" s="165"/>
      <c r="N156" s="165"/>
      <c r="O156" s="166"/>
      <c r="P156" s="166"/>
      <c r="Q156" s="165"/>
      <c r="R156" s="166"/>
      <c r="S156" s="166"/>
      <c r="T156" s="166"/>
      <c r="U156" s="166"/>
      <c r="V156" s="166"/>
      <c r="W156" s="166"/>
      <c r="X156" s="166"/>
      <c r="Y156" s="166"/>
      <c r="Z156" s="165"/>
      <c r="AA156" s="166"/>
      <c r="AB156" s="166"/>
      <c r="AC156" s="166"/>
      <c r="AD156" s="166"/>
      <c r="AE156" s="166"/>
      <c r="AF156" s="166"/>
      <c r="AG156" s="166"/>
      <c r="AH156" s="166"/>
      <c r="AI156" s="14"/>
      <c r="AJ156" s="372"/>
      <c r="AK156" s="284"/>
      <c r="AL156" s="164"/>
      <c r="AM156" s="284"/>
      <c r="AN156" s="164"/>
      <c r="AO156" s="164"/>
      <c r="AP156" s="284"/>
      <c r="AQ156" s="164"/>
      <c r="AR156" s="164"/>
      <c r="AS156" s="164"/>
      <c r="AU156" s="33"/>
      <c r="AV156" s="8"/>
      <c r="AW156" s="96"/>
      <c r="AX156" s="118"/>
      <c r="AY156" s="152"/>
    </row>
    <row r="157" spans="1:51">
      <c r="A157" s="163"/>
      <c r="B157" s="14"/>
      <c r="C157" s="14"/>
      <c r="D157" s="14"/>
      <c r="E157" s="14"/>
      <c r="F157" s="164"/>
      <c r="G157" s="173"/>
      <c r="H157" s="173"/>
      <c r="I157" s="165"/>
      <c r="J157" s="165"/>
      <c r="K157" s="165"/>
      <c r="L157" s="165"/>
      <c r="M157" s="165"/>
      <c r="N157" s="165"/>
      <c r="O157" s="166"/>
      <c r="P157" s="166"/>
      <c r="Q157" s="165"/>
      <c r="R157" s="166"/>
      <c r="S157" s="166"/>
      <c r="T157" s="166"/>
      <c r="U157" s="166"/>
      <c r="V157" s="166"/>
      <c r="W157" s="166"/>
      <c r="X157" s="166"/>
      <c r="Y157" s="166"/>
      <c r="Z157" s="165"/>
      <c r="AA157" s="166"/>
      <c r="AB157" s="166"/>
      <c r="AC157" s="166"/>
      <c r="AD157" s="166"/>
      <c r="AE157" s="166"/>
      <c r="AF157" s="166"/>
      <c r="AG157" s="166"/>
      <c r="AH157" s="166"/>
      <c r="AI157" s="14"/>
      <c r="AJ157" s="372"/>
      <c r="AK157" s="284"/>
      <c r="AL157" s="164"/>
      <c r="AM157" s="284"/>
      <c r="AN157" s="164"/>
      <c r="AO157" s="164"/>
      <c r="AP157" s="284"/>
      <c r="AQ157" s="164"/>
      <c r="AR157" s="164"/>
      <c r="AS157" s="164"/>
      <c r="AU157" s="33"/>
      <c r="AV157" s="8"/>
      <c r="AW157" s="96"/>
      <c r="AX157" s="118"/>
      <c r="AY157" s="152"/>
    </row>
    <row r="158" spans="1:51">
      <c r="A158" s="167"/>
      <c r="B158" s="168"/>
      <c r="C158" s="168"/>
      <c r="D158" s="168"/>
      <c r="E158" s="168"/>
      <c r="F158" s="169"/>
      <c r="G158" s="174"/>
      <c r="H158" s="174"/>
      <c r="I158" s="170"/>
      <c r="J158" s="170"/>
      <c r="K158" s="170"/>
      <c r="L158" s="170"/>
      <c r="M158" s="170"/>
      <c r="N158" s="170"/>
      <c r="O158" s="171"/>
      <c r="P158" s="171"/>
      <c r="Q158" s="170"/>
      <c r="R158" s="171"/>
      <c r="S158" s="171"/>
      <c r="T158" s="171"/>
      <c r="U158" s="171"/>
      <c r="V158" s="171"/>
      <c r="W158" s="171"/>
      <c r="X158" s="171"/>
      <c r="Y158" s="171"/>
      <c r="Z158" s="170"/>
      <c r="AA158" s="171"/>
      <c r="AB158" s="171"/>
      <c r="AC158" s="171"/>
      <c r="AD158" s="171"/>
      <c r="AE158" s="171"/>
      <c r="AF158" s="171"/>
      <c r="AG158" s="171"/>
      <c r="AH158" s="171"/>
      <c r="AI158" s="168"/>
      <c r="AJ158" s="372"/>
      <c r="AK158" s="284">
        <f t="shared" si="52"/>
        <v>0</v>
      </c>
      <c r="AL158" s="164" t="b">
        <f t="shared" si="53"/>
        <v>1</v>
      </c>
      <c r="AM158" s="284">
        <f t="shared" si="54"/>
        <v>0</v>
      </c>
      <c r="AN158" s="164"/>
      <c r="AO158" s="164"/>
      <c r="AP158" s="284">
        <f t="shared" si="56"/>
        <v>0</v>
      </c>
      <c r="AQ158" s="164" t="b">
        <f t="shared" si="57"/>
        <v>1</v>
      </c>
      <c r="AR158" s="164"/>
      <c r="AS158" s="164"/>
      <c r="AU158" s="33"/>
      <c r="AV158" s="8"/>
      <c r="AW158" s="96">
        <f t="shared" si="61"/>
        <v>0</v>
      </c>
      <c r="AX158" s="118">
        <f t="shared" si="62"/>
        <v>0</v>
      </c>
      <c r="AY158" s="152" t="b">
        <f t="shared" si="59"/>
        <v>1</v>
      </c>
    </row>
    <row r="159" spans="1:51" s="3" customFormat="1">
      <c r="A159" s="632" t="s">
        <v>0</v>
      </c>
      <c r="B159" s="632" t="s">
        <v>1</v>
      </c>
      <c r="C159" s="632"/>
      <c r="D159" s="632"/>
      <c r="E159" s="632"/>
      <c r="F159" s="632" t="s">
        <v>3</v>
      </c>
      <c r="G159" s="632" t="s">
        <v>4</v>
      </c>
      <c r="H159" s="637" t="s">
        <v>387</v>
      </c>
      <c r="I159" s="638"/>
      <c r="J159" s="638"/>
      <c r="K159" s="638"/>
      <c r="L159" s="638"/>
      <c r="M159" s="638"/>
      <c r="N159" s="638"/>
      <c r="O159" s="638"/>
      <c r="P159" s="638"/>
      <c r="Q159" s="638"/>
      <c r="R159" s="638"/>
      <c r="S159" s="638"/>
      <c r="T159" s="638"/>
      <c r="U159" s="638"/>
      <c r="V159" s="638"/>
      <c r="W159" s="638"/>
      <c r="X159" s="638"/>
      <c r="Y159" s="638"/>
      <c r="Z159" s="638"/>
      <c r="AA159" s="638"/>
      <c r="AB159" s="638"/>
      <c r="AC159" s="638"/>
      <c r="AD159" s="638"/>
      <c r="AE159" s="638"/>
      <c r="AF159" s="638"/>
      <c r="AG159" s="599"/>
      <c r="AH159" s="601"/>
      <c r="AI159" s="632" t="s">
        <v>11</v>
      </c>
      <c r="AJ159" s="375"/>
      <c r="AK159" s="284"/>
      <c r="AL159" s="164"/>
      <c r="AM159" s="328" t="e">
        <f t="shared" si="54"/>
        <v>#VALUE!</v>
      </c>
      <c r="AN159" s="311"/>
      <c r="AO159" s="311"/>
      <c r="AP159" s="284" t="e">
        <f t="shared" si="56"/>
        <v>#VALUE!</v>
      </c>
      <c r="AQ159" s="164" t="e">
        <f t="shared" si="57"/>
        <v>#VALUE!</v>
      </c>
      <c r="AR159" s="311"/>
      <c r="AS159" s="311"/>
      <c r="AT159" s="152"/>
      <c r="AW159" s="96">
        <f t="shared" si="61"/>
        <v>0</v>
      </c>
      <c r="AX159" s="118" t="e">
        <f t="shared" si="62"/>
        <v>#VALUE!</v>
      </c>
      <c r="AY159" s="152" t="e">
        <f t="shared" si="59"/>
        <v>#VALUE!</v>
      </c>
    </row>
    <row r="160" spans="1:51" s="3" customFormat="1">
      <c r="A160" s="633"/>
      <c r="B160" s="633"/>
      <c r="C160" s="633"/>
      <c r="D160" s="633"/>
      <c r="E160" s="633"/>
      <c r="F160" s="633"/>
      <c r="G160" s="633"/>
      <c r="H160" s="634" t="s">
        <v>5</v>
      </c>
      <c r="I160" s="635"/>
      <c r="J160" s="636"/>
      <c r="K160" s="634" t="s">
        <v>240</v>
      </c>
      <c r="L160" s="635"/>
      <c r="M160" s="636"/>
      <c r="N160" s="634" t="s">
        <v>6</v>
      </c>
      <c r="O160" s="635"/>
      <c r="P160" s="636"/>
      <c r="Q160" s="634" t="s">
        <v>273</v>
      </c>
      <c r="R160" s="635"/>
      <c r="S160" s="636"/>
      <c r="T160" s="634" t="s">
        <v>9</v>
      </c>
      <c r="U160" s="635"/>
      <c r="V160" s="636"/>
      <c r="W160" s="637" t="s">
        <v>374</v>
      </c>
      <c r="X160" s="638"/>
      <c r="Y160" s="639"/>
      <c r="Z160" s="634" t="s">
        <v>272</v>
      </c>
      <c r="AA160" s="635"/>
      <c r="AB160" s="636"/>
      <c r="AC160" s="637" t="s">
        <v>375</v>
      </c>
      <c r="AD160" s="638"/>
      <c r="AE160" s="639"/>
      <c r="AF160" s="637" t="s">
        <v>376</v>
      </c>
      <c r="AG160" s="638"/>
      <c r="AH160" s="639"/>
      <c r="AI160" s="633"/>
      <c r="AJ160" s="375"/>
      <c r="AK160" s="284"/>
      <c r="AL160" s="164"/>
      <c r="AM160" s="328">
        <f t="shared" si="54"/>
        <v>0</v>
      </c>
      <c r="AN160" s="311"/>
      <c r="AO160" s="311"/>
      <c r="AP160" s="284" t="e">
        <f t="shared" si="56"/>
        <v>#VALUE!</v>
      </c>
      <c r="AQ160" s="164" t="e">
        <f t="shared" si="57"/>
        <v>#VALUE!</v>
      </c>
      <c r="AR160" s="311"/>
      <c r="AS160" s="311"/>
      <c r="AT160" s="152"/>
      <c r="AW160" s="96" t="e">
        <f>I160+L160+O160+R160+U160+W160</f>
        <v>#VALUE!</v>
      </c>
      <c r="AX160" s="118" t="e">
        <f>H160+K160+N160+Q160+T160+#REF!</f>
        <v>#VALUE!</v>
      </c>
      <c r="AY160" s="152" t="e">
        <f t="shared" si="59"/>
        <v>#VALUE!</v>
      </c>
    </row>
    <row r="161" spans="1:51">
      <c r="A161" s="142"/>
      <c r="B161" s="143"/>
      <c r="C161" s="144"/>
      <c r="D161" s="144"/>
      <c r="E161" s="145"/>
      <c r="F161" s="146"/>
      <c r="G161" s="146"/>
      <c r="H161" s="598" t="s">
        <v>237</v>
      </c>
      <c r="I161" s="141" t="s">
        <v>238</v>
      </c>
      <c r="J161" s="489" t="s">
        <v>235</v>
      </c>
      <c r="K161" s="598" t="s">
        <v>237</v>
      </c>
      <c r="L161" s="141" t="s">
        <v>238</v>
      </c>
      <c r="M161" s="489" t="s">
        <v>235</v>
      </c>
      <c r="N161" s="598" t="s">
        <v>237</v>
      </c>
      <c r="O161" s="141" t="s">
        <v>238</v>
      </c>
      <c r="P161" s="489" t="s">
        <v>235</v>
      </c>
      <c r="Q161" s="598" t="s">
        <v>237</v>
      </c>
      <c r="R161" s="141" t="s">
        <v>238</v>
      </c>
      <c r="S161" s="489" t="s">
        <v>235</v>
      </c>
      <c r="T161" s="598" t="s">
        <v>237</v>
      </c>
      <c r="U161" s="141" t="s">
        <v>238</v>
      </c>
      <c r="V161" s="489" t="s">
        <v>235</v>
      </c>
      <c r="W161" s="598" t="s">
        <v>237</v>
      </c>
      <c r="X161" s="141" t="s">
        <v>238</v>
      </c>
      <c r="Y161" s="489" t="s">
        <v>235</v>
      </c>
      <c r="Z161" s="598" t="s">
        <v>237</v>
      </c>
      <c r="AA161" s="141" t="s">
        <v>238</v>
      </c>
      <c r="AB161" s="489" t="s">
        <v>235</v>
      </c>
      <c r="AC161" s="598" t="s">
        <v>237</v>
      </c>
      <c r="AD161" s="141" t="s">
        <v>238</v>
      </c>
      <c r="AE161" s="489" t="s">
        <v>235</v>
      </c>
      <c r="AF161" s="598" t="s">
        <v>237</v>
      </c>
      <c r="AG161" s="141" t="s">
        <v>238</v>
      </c>
      <c r="AH161" s="489" t="s">
        <v>235</v>
      </c>
      <c r="AI161" s="146"/>
      <c r="AJ161" s="376"/>
      <c r="AK161" s="284"/>
      <c r="AL161" s="164"/>
      <c r="AM161" s="328">
        <f t="shared" si="54"/>
        <v>0</v>
      </c>
      <c r="AN161" s="278"/>
      <c r="AO161" s="278"/>
      <c r="AP161" s="284" t="e">
        <f t="shared" si="56"/>
        <v>#VALUE!</v>
      </c>
      <c r="AQ161" s="164" t="e">
        <f t="shared" si="57"/>
        <v>#VALUE!</v>
      </c>
      <c r="AR161" s="278"/>
      <c r="AS161" s="278"/>
      <c r="AW161" s="96" t="e">
        <f t="shared" ref="AW161" si="96">I161+L161+O161+R161+U161+X161</f>
        <v>#VALUE!</v>
      </c>
      <c r="AX161" s="118" t="e">
        <f t="shared" ref="AX161" si="97">H161+K161+N161+Q161+T161+W161</f>
        <v>#VALUE!</v>
      </c>
      <c r="AY161" s="152" t="e">
        <f t="shared" si="59"/>
        <v>#VALUE!</v>
      </c>
    </row>
    <row r="162" spans="1:51">
      <c r="A162" s="147"/>
      <c r="B162" s="148"/>
      <c r="C162" s="149"/>
      <c r="D162" s="149"/>
      <c r="E162" s="150"/>
      <c r="F162" s="151"/>
      <c r="G162" s="151"/>
      <c r="H162" s="151"/>
      <c r="I162" s="151"/>
      <c r="J162" s="151"/>
      <c r="K162" s="151"/>
      <c r="L162" s="151"/>
      <c r="M162" s="151"/>
      <c r="N162" s="151"/>
      <c r="O162" s="151"/>
      <c r="P162" s="151"/>
      <c r="Q162" s="151"/>
      <c r="R162" s="151"/>
      <c r="S162" s="151"/>
      <c r="T162" s="151"/>
      <c r="U162" s="151"/>
      <c r="V162" s="151"/>
      <c r="W162" s="151"/>
      <c r="X162" s="151"/>
      <c r="Y162" s="151"/>
      <c r="Z162" s="151"/>
      <c r="AA162" s="151"/>
      <c r="AB162" s="151"/>
      <c r="AC162" s="151"/>
      <c r="AD162" s="151"/>
      <c r="AE162" s="151"/>
      <c r="AF162" s="151"/>
      <c r="AG162" s="151"/>
      <c r="AH162" s="151"/>
      <c r="AI162" s="151"/>
      <c r="AJ162" s="376"/>
      <c r="AK162" s="284">
        <f t="shared" si="52"/>
        <v>0</v>
      </c>
      <c r="AL162" s="164" t="b">
        <f t="shared" si="53"/>
        <v>1</v>
      </c>
      <c r="AM162" s="284">
        <f t="shared" si="54"/>
        <v>0</v>
      </c>
      <c r="AN162" s="278"/>
      <c r="AO162" s="278"/>
      <c r="AP162" s="284">
        <f t="shared" si="56"/>
        <v>0</v>
      </c>
      <c r="AQ162" s="164" t="b">
        <f t="shared" si="57"/>
        <v>1</v>
      </c>
      <c r="AR162" s="278"/>
      <c r="AS162" s="278"/>
      <c r="AV162" s="42" t="b">
        <f t="shared" ref="AV162" si="98">G162=AU162</f>
        <v>1</v>
      </c>
      <c r="AW162" s="96">
        <f t="shared" si="61"/>
        <v>0</v>
      </c>
      <c r="AX162" s="118">
        <f t="shared" si="62"/>
        <v>0</v>
      </c>
      <c r="AY162" s="152" t="b">
        <f t="shared" si="59"/>
        <v>1</v>
      </c>
    </row>
    <row r="163" spans="1:51">
      <c r="A163" s="512"/>
      <c r="B163" s="513" t="s">
        <v>22</v>
      </c>
      <c r="C163" s="514" t="s">
        <v>315</v>
      </c>
      <c r="D163" s="514"/>
      <c r="E163" s="515"/>
      <c r="F163" s="519" t="s">
        <v>368</v>
      </c>
      <c r="G163" s="520">
        <f>G164</f>
        <v>17000000</v>
      </c>
      <c r="H163" s="520">
        <f t="shared" ref="H163:AF163" si="99">H164</f>
        <v>0</v>
      </c>
      <c r="I163" s="520">
        <f t="shared" si="99"/>
        <v>0</v>
      </c>
      <c r="J163" s="520">
        <f t="shared" si="99"/>
        <v>0</v>
      </c>
      <c r="K163" s="520">
        <f t="shared" si="99"/>
        <v>0</v>
      </c>
      <c r="L163" s="520">
        <f t="shared" si="99"/>
        <v>0</v>
      </c>
      <c r="M163" s="520">
        <f t="shared" si="99"/>
        <v>0</v>
      </c>
      <c r="N163" s="520">
        <f t="shared" si="99"/>
        <v>17000000</v>
      </c>
      <c r="O163" s="520">
        <f t="shared" si="99"/>
        <v>0</v>
      </c>
      <c r="P163" s="520">
        <f t="shared" si="99"/>
        <v>0</v>
      </c>
      <c r="Q163" s="520">
        <f t="shared" si="99"/>
        <v>0</v>
      </c>
      <c r="R163" s="520">
        <f t="shared" si="99"/>
        <v>0</v>
      </c>
      <c r="S163" s="520">
        <f t="shared" si="99"/>
        <v>0</v>
      </c>
      <c r="T163" s="520">
        <f t="shared" si="99"/>
        <v>0</v>
      </c>
      <c r="U163" s="520">
        <f t="shared" si="99"/>
        <v>0</v>
      </c>
      <c r="V163" s="520">
        <f t="shared" si="99"/>
        <v>0</v>
      </c>
      <c r="W163" s="520">
        <f t="shared" si="99"/>
        <v>0</v>
      </c>
      <c r="X163" s="520">
        <f t="shared" si="99"/>
        <v>0</v>
      </c>
      <c r="Y163" s="520">
        <f t="shared" si="99"/>
        <v>0</v>
      </c>
      <c r="Z163" s="520">
        <f t="shared" si="99"/>
        <v>0</v>
      </c>
      <c r="AA163" s="520">
        <f t="shared" si="99"/>
        <v>0</v>
      </c>
      <c r="AB163" s="520">
        <f t="shared" si="99"/>
        <v>0</v>
      </c>
      <c r="AC163" s="520">
        <f t="shared" si="99"/>
        <v>0</v>
      </c>
      <c r="AD163" s="520">
        <f t="shared" si="99"/>
        <v>0</v>
      </c>
      <c r="AE163" s="520">
        <f t="shared" si="99"/>
        <v>0</v>
      </c>
      <c r="AF163" s="520">
        <f t="shared" si="99"/>
        <v>0</v>
      </c>
      <c r="AG163" s="516"/>
      <c r="AH163" s="516"/>
      <c r="AI163" s="516"/>
      <c r="AJ163" s="376"/>
      <c r="AK163" s="284"/>
      <c r="AL163" s="164"/>
      <c r="AM163" s="284"/>
      <c r="AN163" s="278"/>
      <c r="AO163" s="278"/>
      <c r="AP163" s="284">
        <f t="shared" si="56"/>
        <v>17000000</v>
      </c>
      <c r="AQ163" s="164" t="b">
        <f t="shared" si="57"/>
        <v>1</v>
      </c>
      <c r="AR163" s="278"/>
      <c r="AS163" s="278"/>
      <c r="AV163" s="42"/>
      <c r="AW163" s="96"/>
      <c r="AX163" s="118"/>
      <c r="AY163" s="152"/>
    </row>
    <row r="164" spans="1:51">
      <c r="A164" s="502"/>
      <c r="B164" s="503"/>
      <c r="C164" s="504"/>
      <c r="D164" s="641" t="s">
        <v>320</v>
      </c>
      <c r="E164" s="642"/>
      <c r="F164" s="505" t="s">
        <v>132</v>
      </c>
      <c r="G164" s="506">
        <f>SUM(G165:G166)</f>
        <v>17000000</v>
      </c>
      <c r="H164" s="506">
        <f t="shared" ref="H164:AF164" si="100">SUM(H165:H166)</f>
        <v>0</v>
      </c>
      <c r="I164" s="506">
        <f t="shared" si="100"/>
        <v>0</v>
      </c>
      <c r="J164" s="506">
        <f t="shared" si="100"/>
        <v>0</v>
      </c>
      <c r="K164" s="552">
        <f t="shared" si="100"/>
        <v>0</v>
      </c>
      <c r="L164" s="506">
        <f t="shared" si="100"/>
        <v>0</v>
      </c>
      <c r="M164" s="506">
        <f t="shared" si="100"/>
        <v>0</v>
      </c>
      <c r="N164" s="506">
        <f t="shared" si="100"/>
        <v>17000000</v>
      </c>
      <c r="O164" s="506">
        <f t="shared" si="100"/>
        <v>0</v>
      </c>
      <c r="P164" s="506">
        <f t="shared" si="100"/>
        <v>0</v>
      </c>
      <c r="Q164" s="552">
        <f t="shared" si="100"/>
        <v>0</v>
      </c>
      <c r="R164" s="506">
        <f t="shared" si="100"/>
        <v>0</v>
      </c>
      <c r="S164" s="506">
        <f t="shared" si="100"/>
        <v>0</v>
      </c>
      <c r="T164" s="506">
        <f t="shared" si="100"/>
        <v>0</v>
      </c>
      <c r="U164" s="506">
        <f t="shared" si="100"/>
        <v>0</v>
      </c>
      <c r="V164" s="506">
        <f t="shared" si="100"/>
        <v>0</v>
      </c>
      <c r="W164" s="506">
        <f t="shared" si="100"/>
        <v>0</v>
      </c>
      <c r="X164" s="506">
        <f t="shared" si="100"/>
        <v>0</v>
      </c>
      <c r="Y164" s="506">
        <f t="shared" si="100"/>
        <v>0</v>
      </c>
      <c r="Z164" s="552">
        <f t="shared" si="100"/>
        <v>0</v>
      </c>
      <c r="AA164" s="506">
        <f t="shared" si="100"/>
        <v>0</v>
      </c>
      <c r="AB164" s="506">
        <f t="shared" si="100"/>
        <v>0</v>
      </c>
      <c r="AC164" s="506">
        <f t="shared" si="100"/>
        <v>0</v>
      </c>
      <c r="AD164" s="506">
        <f t="shared" si="100"/>
        <v>0</v>
      </c>
      <c r="AE164" s="506">
        <f t="shared" si="100"/>
        <v>0</v>
      </c>
      <c r="AF164" s="506">
        <f t="shared" si="100"/>
        <v>0</v>
      </c>
      <c r="AG164" s="507"/>
      <c r="AH164" s="507"/>
      <c r="AI164" s="507"/>
      <c r="AJ164" s="376"/>
      <c r="AK164" s="284"/>
      <c r="AL164" s="164"/>
      <c r="AM164" s="284"/>
      <c r="AN164" s="278"/>
      <c r="AO164" s="278"/>
      <c r="AP164" s="284">
        <f t="shared" si="56"/>
        <v>17000000</v>
      </c>
      <c r="AQ164" s="164" t="b">
        <f t="shared" si="57"/>
        <v>1</v>
      </c>
      <c r="AR164" s="278"/>
      <c r="AS164" s="278"/>
      <c r="AV164" s="42"/>
      <c r="AW164" s="96"/>
      <c r="AX164" s="118"/>
      <c r="AY164" s="152"/>
    </row>
    <row r="165" spans="1:51">
      <c r="A165" s="502"/>
      <c r="B165" s="503"/>
      <c r="C165" s="504"/>
      <c r="D165" s="504"/>
      <c r="E165" s="508" t="s">
        <v>316</v>
      </c>
      <c r="F165" s="505" t="s">
        <v>317</v>
      </c>
      <c r="G165" s="506">
        <v>7000000</v>
      </c>
      <c r="H165" s="507"/>
      <c r="I165" s="507"/>
      <c r="J165" s="507"/>
      <c r="K165" s="552"/>
      <c r="L165" s="507"/>
      <c r="M165" s="507"/>
      <c r="N165" s="553">
        <v>7000000</v>
      </c>
      <c r="O165" s="507"/>
      <c r="P165" s="507"/>
      <c r="Q165" s="507"/>
      <c r="R165" s="507"/>
      <c r="S165" s="507"/>
      <c r="T165" s="507"/>
      <c r="U165" s="507"/>
      <c r="V165" s="507"/>
      <c r="W165" s="507"/>
      <c r="X165" s="507"/>
      <c r="Y165" s="507"/>
      <c r="Z165" s="507"/>
      <c r="AA165" s="507"/>
      <c r="AB165" s="507"/>
      <c r="AC165" s="507"/>
      <c r="AD165" s="507"/>
      <c r="AE165" s="507"/>
      <c r="AF165" s="507"/>
      <c r="AG165" s="507"/>
      <c r="AH165" s="507"/>
      <c r="AI165" s="507"/>
      <c r="AJ165" s="376"/>
      <c r="AK165" s="284"/>
      <c r="AL165" s="164"/>
      <c r="AM165" s="284"/>
      <c r="AN165" s="278"/>
      <c r="AO165" s="278"/>
      <c r="AP165" s="284">
        <f t="shared" si="56"/>
        <v>7000000</v>
      </c>
      <c r="AQ165" s="164" t="b">
        <f t="shared" si="57"/>
        <v>1</v>
      </c>
      <c r="AR165" s="278"/>
      <c r="AS165" s="278"/>
      <c r="AV165" s="42"/>
      <c r="AW165" s="96"/>
      <c r="AX165" s="118"/>
      <c r="AY165" s="152"/>
    </row>
    <row r="166" spans="1:51" ht="45">
      <c r="A166" s="502"/>
      <c r="B166" s="503"/>
      <c r="C166" s="504"/>
      <c r="D166" s="504"/>
      <c r="E166" s="509" t="s">
        <v>319</v>
      </c>
      <c r="F166" s="510" t="s">
        <v>318</v>
      </c>
      <c r="G166" s="511">
        <v>10000000</v>
      </c>
      <c r="H166" s="507"/>
      <c r="I166" s="507"/>
      <c r="J166" s="507"/>
      <c r="K166" s="552"/>
      <c r="L166" s="507"/>
      <c r="M166" s="507"/>
      <c r="N166" s="580">
        <v>10000000</v>
      </c>
      <c r="O166" s="507"/>
      <c r="P166" s="507"/>
      <c r="Q166" s="507"/>
      <c r="R166" s="507"/>
      <c r="S166" s="507"/>
      <c r="T166" s="507"/>
      <c r="U166" s="507"/>
      <c r="V166" s="507"/>
      <c r="W166" s="507"/>
      <c r="X166" s="507"/>
      <c r="Y166" s="507"/>
      <c r="Z166" s="507"/>
      <c r="AA166" s="507"/>
      <c r="AB166" s="507"/>
      <c r="AC166" s="507"/>
      <c r="AD166" s="507"/>
      <c r="AE166" s="507"/>
      <c r="AF166" s="507"/>
      <c r="AG166" s="507"/>
      <c r="AH166" s="507"/>
      <c r="AI166" s="507"/>
      <c r="AJ166" s="376"/>
      <c r="AK166" s="284"/>
      <c r="AL166" s="164"/>
      <c r="AM166" s="284"/>
      <c r="AN166" s="278"/>
      <c r="AO166" s="278"/>
      <c r="AP166" s="284">
        <f t="shared" si="56"/>
        <v>10000000</v>
      </c>
      <c r="AQ166" s="164" t="b">
        <f t="shared" si="57"/>
        <v>1</v>
      </c>
      <c r="AR166" s="278"/>
      <c r="AS166" s="278"/>
      <c r="AV166" s="42"/>
      <c r="AW166" s="96"/>
      <c r="AX166" s="118"/>
      <c r="AY166" s="152"/>
    </row>
    <row r="167" spans="1:51">
      <c r="A167" s="502"/>
      <c r="B167" s="503"/>
      <c r="C167" s="504"/>
      <c r="D167" s="504"/>
      <c r="E167" s="508"/>
      <c r="F167" s="505"/>
      <c r="G167" s="506"/>
      <c r="H167" s="507"/>
      <c r="I167" s="507"/>
      <c r="J167" s="507"/>
      <c r="K167" s="507"/>
      <c r="L167" s="507"/>
      <c r="M167" s="507"/>
      <c r="N167" s="507"/>
      <c r="O167" s="507"/>
      <c r="P167" s="507"/>
      <c r="Q167" s="507"/>
      <c r="R167" s="507"/>
      <c r="S167" s="507"/>
      <c r="T167" s="507"/>
      <c r="U167" s="507"/>
      <c r="V167" s="507"/>
      <c r="W167" s="507"/>
      <c r="X167" s="507"/>
      <c r="Y167" s="507"/>
      <c r="Z167" s="507"/>
      <c r="AA167" s="507"/>
      <c r="AB167" s="507"/>
      <c r="AC167" s="507"/>
      <c r="AD167" s="507"/>
      <c r="AE167" s="507"/>
      <c r="AF167" s="507"/>
      <c r="AG167" s="507"/>
      <c r="AH167" s="507"/>
      <c r="AI167" s="507"/>
      <c r="AJ167" s="376"/>
      <c r="AK167" s="284"/>
      <c r="AL167" s="164"/>
      <c r="AM167" s="284"/>
      <c r="AN167" s="278"/>
      <c r="AO167" s="278"/>
      <c r="AP167" s="284">
        <f t="shared" si="56"/>
        <v>0</v>
      </c>
      <c r="AQ167" s="164" t="b">
        <f t="shared" si="57"/>
        <v>1</v>
      </c>
      <c r="AR167" s="278"/>
      <c r="AS167" s="278"/>
      <c r="AV167" s="42"/>
      <c r="AW167" s="96"/>
      <c r="AX167" s="118"/>
      <c r="AY167" s="152"/>
    </row>
    <row r="168" spans="1:51" s="110" customFormat="1">
      <c r="A168" s="115"/>
      <c r="B168" s="108" t="s">
        <v>22</v>
      </c>
      <c r="C168" s="667" t="s">
        <v>79</v>
      </c>
      <c r="D168" s="667"/>
      <c r="E168" s="668"/>
      <c r="F168" s="109" t="s">
        <v>142</v>
      </c>
      <c r="G168" s="116">
        <f>G169</f>
        <v>7000000</v>
      </c>
      <c r="H168" s="116">
        <f t="shared" ref="H168:AH169" si="101">H169</f>
        <v>7000000</v>
      </c>
      <c r="I168" s="116">
        <f t="shared" si="101"/>
        <v>4230000</v>
      </c>
      <c r="J168" s="116">
        <f t="shared" si="101"/>
        <v>2770000</v>
      </c>
      <c r="K168" s="116">
        <f t="shared" si="101"/>
        <v>0</v>
      </c>
      <c r="L168" s="116">
        <f t="shared" si="101"/>
        <v>0</v>
      </c>
      <c r="M168" s="116">
        <f t="shared" si="101"/>
        <v>0</v>
      </c>
      <c r="N168" s="116">
        <f t="shared" si="101"/>
        <v>0</v>
      </c>
      <c r="O168" s="116">
        <f t="shared" si="101"/>
        <v>0</v>
      </c>
      <c r="P168" s="116">
        <f t="shared" si="101"/>
        <v>0</v>
      </c>
      <c r="Q168" s="116">
        <f t="shared" si="101"/>
        <v>0</v>
      </c>
      <c r="R168" s="116">
        <f t="shared" si="101"/>
        <v>0</v>
      </c>
      <c r="S168" s="116">
        <f t="shared" si="101"/>
        <v>0</v>
      </c>
      <c r="T168" s="116">
        <f t="shared" si="101"/>
        <v>0</v>
      </c>
      <c r="U168" s="116">
        <f t="shared" si="101"/>
        <v>0</v>
      </c>
      <c r="V168" s="116">
        <f t="shared" si="101"/>
        <v>0</v>
      </c>
      <c r="W168" s="116">
        <f t="shared" si="101"/>
        <v>0</v>
      </c>
      <c r="X168" s="116">
        <f t="shared" si="101"/>
        <v>0</v>
      </c>
      <c r="Y168" s="116">
        <f t="shared" si="101"/>
        <v>0</v>
      </c>
      <c r="Z168" s="116">
        <f t="shared" si="101"/>
        <v>0</v>
      </c>
      <c r="AA168" s="116">
        <f t="shared" si="101"/>
        <v>0</v>
      </c>
      <c r="AB168" s="116">
        <f t="shared" si="101"/>
        <v>0</v>
      </c>
      <c r="AC168" s="116">
        <f t="shared" si="101"/>
        <v>0</v>
      </c>
      <c r="AD168" s="116">
        <f t="shared" si="101"/>
        <v>0</v>
      </c>
      <c r="AE168" s="116">
        <f t="shared" si="101"/>
        <v>0</v>
      </c>
      <c r="AF168" s="116">
        <f t="shared" si="101"/>
        <v>0</v>
      </c>
      <c r="AG168" s="116">
        <f t="shared" si="101"/>
        <v>0</v>
      </c>
      <c r="AH168" s="116">
        <f t="shared" si="101"/>
        <v>0</v>
      </c>
      <c r="AI168" s="94"/>
      <c r="AJ168" s="373"/>
      <c r="AK168" s="284">
        <f t="shared" si="52"/>
        <v>7000000</v>
      </c>
      <c r="AL168" s="164" t="b">
        <f t="shared" si="53"/>
        <v>1</v>
      </c>
      <c r="AM168" s="284">
        <f t="shared" si="54"/>
        <v>0</v>
      </c>
      <c r="AN168" s="221"/>
      <c r="AO168" s="221"/>
      <c r="AP168" s="284">
        <f t="shared" si="56"/>
        <v>7000000</v>
      </c>
      <c r="AQ168" s="164" t="b">
        <f t="shared" si="57"/>
        <v>1</v>
      </c>
      <c r="AR168" s="221"/>
      <c r="AS168" s="221"/>
      <c r="AT168" s="236"/>
      <c r="AU168" s="118">
        <f t="shared" si="22"/>
        <v>7000000</v>
      </c>
      <c r="AV168" s="110" t="b">
        <f t="shared" si="23"/>
        <v>1</v>
      </c>
      <c r="AW168" s="96">
        <f t="shared" si="61"/>
        <v>4230000</v>
      </c>
      <c r="AX168" s="118">
        <f t="shared" si="62"/>
        <v>7000000</v>
      </c>
      <c r="AY168" s="152" t="b">
        <f t="shared" si="59"/>
        <v>1</v>
      </c>
    </row>
    <row r="169" spans="1:51" s="80" customFormat="1">
      <c r="A169" s="337"/>
      <c r="B169" s="338"/>
      <c r="C169" s="339"/>
      <c r="D169" s="645" t="s">
        <v>15</v>
      </c>
      <c r="E169" s="646"/>
      <c r="F169" s="81" t="s">
        <v>130</v>
      </c>
      <c r="G169" s="87">
        <f>G170</f>
        <v>7000000</v>
      </c>
      <c r="H169" s="87">
        <f t="shared" si="101"/>
        <v>7000000</v>
      </c>
      <c r="I169" s="87">
        <f t="shared" si="101"/>
        <v>4230000</v>
      </c>
      <c r="J169" s="87">
        <f t="shared" si="101"/>
        <v>2770000</v>
      </c>
      <c r="K169" s="87">
        <f t="shared" si="101"/>
        <v>0</v>
      </c>
      <c r="L169" s="87">
        <f t="shared" si="101"/>
        <v>0</v>
      </c>
      <c r="M169" s="87">
        <f t="shared" si="101"/>
        <v>0</v>
      </c>
      <c r="N169" s="87">
        <f t="shared" si="101"/>
        <v>0</v>
      </c>
      <c r="O169" s="87">
        <f t="shared" si="101"/>
        <v>0</v>
      </c>
      <c r="P169" s="87">
        <f t="shared" si="101"/>
        <v>0</v>
      </c>
      <c r="Q169" s="87">
        <f t="shared" si="101"/>
        <v>0</v>
      </c>
      <c r="R169" s="87">
        <f t="shared" si="101"/>
        <v>0</v>
      </c>
      <c r="S169" s="87">
        <f t="shared" si="101"/>
        <v>0</v>
      </c>
      <c r="T169" s="87">
        <f t="shared" si="101"/>
        <v>0</v>
      </c>
      <c r="U169" s="87">
        <f t="shared" si="101"/>
        <v>0</v>
      </c>
      <c r="V169" s="87">
        <f t="shared" si="101"/>
        <v>0</v>
      </c>
      <c r="W169" s="87">
        <f t="shared" si="101"/>
        <v>0</v>
      </c>
      <c r="X169" s="87">
        <f t="shared" si="101"/>
        <v>0</v>
      </c>
      <c r="Y169" s="87">
        <f t="shared" si="101"/>
        <v>0</v>
      </c>
      <c r="Z169" s="87">
        <f t="shared" si="101"/>
        <v>0</v>
      </c>
      <c r="AA169" s="87">
        <f t="shared" si="101"/>
        <v>0</v>
      </c>
      <c r="AB169" s="87">
        <f t="shared" si="101"/>
        <v>0</v>
      </c>
      <c r="AC169" s="87">
        <f t="shared" si="101"/>
        <v>0</v>
      </c>
      <c r="AD169" s="87">
        <f t="shared" si="101"/>
        <v>0</v>
      </c>
      <c r="AE169" s="87">
        <f t="shared" si="101"/>
        <v>0</v>
      </c>
      <c r="AF169" s="87">
        <f t="shared" si="101"/>
        <v>0</v>
      </c>
      <c r="AG169" s="87">
        <f t="shared" si="101"/>
        <v>0</v>
      </c>
      <c r="AH169" s="87">
        <f t="shared" si="101"/>
        <v>0</v>
      </c>
      <c r="AI169" s="87">
        <f t="shared" ref="AI169" si="102">AI170</f>
        <v>0</v>
      </c>
      <c r="AJ169" s="372"/>
      <c r="AK169" s="284">
        <f t="shared" si="52"/>
        <v>7000000</v>
      </c>
      <c r="AL169" s="164" t="b">
        <f t="shared" si="53"/>
        <v>1</v>
      </c>
      <c r="AM169" s="284">
        <f t="shared" si="54"/>
        <v>0</v>
      </c>
      <c r="AN169" s="164"/>
      <c r="AO169" s="164"/>
      <c r="AP169" s="284">
        <f t="shared" si="56"/>
        <v>7000000</v>
      </c>
      <c r="AQ169" s="164" t="b">
        <f t="shared" si="57"/>
        <v>1</v>
      </c>
      <c r="AR169" s="164"/>
      <c r="AS169" s="164"/>
      <c r="AU169" s="341">
        <f t="shared" ref="AU169:AU293" si="103">SUM(I169:X169)</f>
        <v>7000000</v>
      </c>
      <c r="AV169" s="59" t="b">
        <f t="shared" ref="AV169:AV293" si="104">G169=AU169</f>
        <v>1</v>
      </c>
      <c r="AW169" s="335">
        <f t="shared" si="61"/>
        <v>4230000</v>
      </c>
      <c r="AX169" s="336">
        <f t="shared" si="62"/>
        <v>7000000</v>
      </c>
      <c r="AY169" s="152" t="b">
        <f t="shared" si="59"/>
        <v>1</v>
      </c>
    </row>
    <row r="170" spans="1:51" s="153" customFormat="1">
      <c r="A170" s="605"/>
      <c r="B170" s="333"/>
      <c r="C170" s="334"/>
      <c r="D170" s="334"/>
      <c r="E170" s="88" t="s">
        <v>80</v>
      </c>
      <c r="F170" s="71" t="s">
        <v>81</v>
      </c>
      <c r="G170" s="69">
        <v>7000000</v>
      </c>
      <c r="H170" s="69">
        <v>7000000</v>
      </c>
      <c r="I170" s="70">
        <v>4230000</v>
      </c>
      <c r="J170" s="70">
        <f>H170-I170</f>
        <v>2770000</v>
      </c>
      <c r="K170" s="70"/>
      <c r="L170" s="70"/>
      <c r="M170" s="70"/>
      <c r="N170" s="70"/>
      <c r="O170" s="70"/>
      <c r="P170" s="70"/>
      <c r="Q170" s="70"/>
      <c r="R170" s="70"/>
      <c r="S170" s="70"/>
      <c r="T170" s="70"/>
      <c r="U170" s="70"/>
      <c r="V170" s="70"/>
      <c r="W170" s="70"/>
      <c r="X170" s="70"/>
      <c r="Y170" s="70"/>
      <c r="Z170" s="70"/>
      <c r="AA170" s="70"/>
      <c r="AB170" s="70"/>
      <c r="AC170" s="70"/>
      <c r="AD170" s="70"/>
      <c r="AE170" s="70"/>
      <c r="AF170" s="70"/>
      <c r="AG170" s="70"/>
      <c r="AH170" s="70"/>
      <c r="AI170" s="71"/>
      <c r="AJ170" s="374"/>
      <c r="AK170" s="284">
        <f t="shared" si="52"/>
        <v>7000000</v>
      </c>
      <c r="AL170" s="164" t="b">
        <f t="shared" si="53"/>
        <v>1</v>
      </c>
      <c r="AM170" s="284">
        <f t="shared" si="54"/>
        <v>0</v>
      </c>
      <c r="AN170" s="232"/>
      <c r="AO170" s="232"/>
      <c r="AP170" s="284">
        <f t="shared" si="56"/>
        <v>7000000</v>
      </c>
      <c r="AQ170" s="164" t="b">
        <f t="shared" si="57"/>
        <v>1</v>
      </c>
      <c r="AR170" s="232"/>
      <c r="AS170" s="232"/>
      <c r="AU170" s="335">
        <f t="shared" si="103"/>
        <v>7000000</v>
      </c>
      <c r="AV170" s="72" t="b">
        <f t="shared" si="104"/>
        <v>1</v>
      </c>
      <c r="AW170" s="335">
        <f t="shared" si="61"/>
        <v>4230000</v>
      </c>
      <c r="AX170" s="336">
        <f t="shared" si="62"/>
        <v>7000000</v>
      </c>
      <c r="AY170" s="152" t="b">
        <f t="shared" si="59"/>
        <v>1</v>
      </c>
    </row>
    <row r="171" spans="1:51" s="153" customFormat="1">
      <c r="A171" s="605"/>
      <c r="B171" s="333"/>
      <c r="C171" s="334"/>
      <c r="D171" s="334"/>
      <c r="E171" s="88"/>
      <c r="F171" s="71"/>
      <c r="G171" s="69"/>
      <c r="H171" s="69"/>
      <c r="I171" s="70"/>
      <c r="J171" s="70"/>
      <c r="K171" s="70"/>
      <c r="L171" s="70"/>
      <c r="M171" s="70"/>
      <c r="N171" s="70"/>
      <c r="O171" s="70"/>
      <c r="P171" s="70"/>
      <c r="Q171" s="70"/>
      <c r="R171" s="70"/>
      <c r="S171" s="70"/>
      <c r="T171" s="70"/>
      <c r="U171" s="70"/>
      <c r="V171" s="70"/>
      <c r="W171" s="70"/>
      <c r="X171" s="70"/>
      <c r="Y171" s="70"/>
      <c r="Z171" s="70"/>
      <c r="AA171" s="70"/>
      <c r="AB171" s="70"/>
      <c r="AC171" s="70"/>
      <c r="AD171" s="70"/>
      <c r="AE171" s="70"/>
      <c r="AF171" s="70"/>
      <c r="AG171" s="70"/>
      <c r="AH171" s="70"/>
      <c r="AI171" s="71"/>
      <c r="AJ171" s="374"/>
      <c r="AK171" s="284"/>
      <c r="AL171" s="164"/>
      <c r="AM171" s="284"/>
      <c r="AN171" s="232"/>
      <c r="AO171" s="232"/>
      <c r="AP171" s="284">
        <f t="shared" si="56"/>
        <v>0</v>
      </c>
      <c r="AQ171" s="164" t="b">
        <f t="shared" si="57"/>
        <v>1</v>
      </c>
      <c r="AR171" s="232"/>
      <c r="AS171" s="232"/>
      <c r="AU171" s="335"/>
      <c r="AV171" s="72"/>
      <c r="AW171" s="335"/>
      <c r="AX171" s="336"/>
      <c r="AY171" s="152"/>
    </row>
    <row r="172" spans="1:51" s="153" customFormat="1">
      <c r="A172" s="432"/>
      <c r="B172" s="433" t="s">
        <v>22</v>
      </c>
      <c r="C172" s="434"/>
      <c r="D172" s="643" t="s">
        <v>321</v>
      </c>
      <c r="E172" s="644"/>
      <c r="F172" s="130" t="s">
        <v>322</v>
      </c>
      <c r="G172" s="129">
        <f>G173</f>
        <v>28555800</v>
      </c>
      <c r="H172" s="129">
        <f t="shared" ref="H172:AF172" si="105">H173</f>
        <v>4500000</v>
      </c>
      <c r="I172" s="129">
        <f t="shared" si="105"/>
        <v>0</v>
      </c>
      <c r="J172" s="129">
        <f t="shared" si="105"/>
        <v>0</v>
      </c>
      <c r="K172" s="129">
        <f t="shared" si="105"/>
        <v>0</v>
      </c>
      <c r="L172" s="129">
        <f t="shared" si="105"/>
        <v>0</v>
      </c>
      <c r="M172" s="129">
        <f t="shared" si="105"/>
        <v>0</v>
      </c>
      <c r="N172" s="129">
        <f t="shared" si="105"/>
        <v>24055800</v>
      </c>
      <c r="O172" s="129">
        <f t="shared" si="105"/>
        <v>0</v>
      </c>
      <c r="P172" s="129">
        <f t="shared" si="105"/>
        <v>0</v>
      </c>
      <c r="Q172" s="129">
        <f t="shared" si="105"/>
        <v>0</v>
      </c>
      <c r="R172" s="129">
        <f t="shared" si="105"/>
        <v>0</v>
      </c>
      <c r="S172" s="129">
        <f t="shared" si="105"/>
        <v>0</v>
      </c>
      <c r="T172" s="129">
        <f t="shared" si="105"/>
        <v>0</v>
      </c>
      <c r="U172" s="129">
        <f t="shared" si="105"/>
        <v>0</v>
      </c>
      <c r="V172" s="129">
        <f t="shared" si="105"/>
        <v>0</v>
      </c>
      <c r="W172" s="129">
        <f t="shared" si="105"/>
        <v>0</v>
      </c>
      <c r="X172" s="129">
        <f t="shared" si="105"/>
        <v>0</v>
      </c>
      <c r="Y172" s="129">
        <f t="shared" si="105"/>
        <v>0</v>
      </c>
      <c r="Z172" s="129">
        <f t="shared" si="105"/>
        <v>0</v>
      </c>
      <c r="AA172" s="129">
        <f t="shared" si="105"/>
        <v>0</v>
      </c>
      <c r="AB172" s="129">
        <f t="shared" si="105"/>
        <v>0</v>
      </c>
      <c r="AC172" s="129">
        <f t="shared" si="105"/>
        <v>0</v>
      </c>
      <c r="AD172" s="129">
        <f t="shared" si="105"/>
        <v>0</v>
      </c>
      <c r="AE172" s="129">
        <f t="shared" si="105"/>
        <v>0</v>
      </c>
      <c r="AF172" s="129">
        <f t="shared" si="105"/>
        <v>0</v>
      </c>
      <c r="AG172" s="517"/>
      <c r="AH172" s="517"/>
      <c r="AI172" s="518"/>
      <c r="AJ172" s="374"/>
      <c r="AK172" s="284"/>
      <c r="AL172" s="164"/>
      <c r="AM172" s="284"/>
      <c r="AN172" s="232"/>
      <c r="AO172" s="232"/>
      <c r="AP172" s="284">
        <f t="shared" si="56"/>
        <v>28555800</v>
      </c>
      <c r="AQ172" s="164" t="b">
        <f t="shared" si="57"/>
        <v>1</v>
      </c>
      <c r="AR172" s="232"/>
      <c r="AS172" s="232"/>
      <c r="AU172" s="335"/>
      <c r="AV172" s="72"/>
      <c r="AW172" s="335"/>
      <c r="AX172" s="336"/>
      <c r="AY172" s="152"/>
    </row>
    <row r="173" spans="1:51" s="153" customFormat="1">
      <c r="A173" s="605"/>
      <c r="B173" s="333"/>
      <c r="C173" s="334"/>
      <c r="D173" s="645" t="s">
        <v>15</v>
      </c>
      <c r="E173" s="646"/>
      <c r="F173" s="71" t="s">
        <v>130</v>
      </c>
      <c r="G173" s="69">
        <f>SUM(G174:G176)</f>
        <v>28555800</v>
      </c>
      <c r="H173" s="69">
        <f t="shared" ref="H173:AF173" si="106">SUM(H174:H176)</f>
        <v>4500000</v>
      </c>
      <c r="I173" s="69">
        <f t="shared" si="106"/>
        <v>0</v>
      </c>
      <c r="J173" s="69">
        <f t="shared" si="106"/>
        <v>0</v>
      </c>
      <c r="K173" s="69">
        <f t="shared" si="106"/>
        <v>0</v>
      </c>
      <c r="L173" s="69">
        <f t="shared" si="106"/>
        <v>0</v>
      </c>
      <c r="M173" s="69">
        <f t="shared" si="106"/>
        <v>0</v>
      </c>
      <c r="N173" s="69">
        <f t="shared" si="106"/>
        <v>24055800</v>
      </c>
      <c r="O173" s="69">
        <f t="shared" si="106"/>
        <v>0</v>
      </c>
      <c r="P173" s="69">
        <f t="shared" si="106"/>
        <v>0</v>
      </c>
      <c r="Q173" s="69">
        <f t="shared" si="106"/>
        <v>0</v>
      </c>
      <c r="R173" s="69">
        <f t="shared" si="106"/>
        <v>0</v>
      </c>
      <c r="S173" s="69">
        <f t="shared" si="106"/>
        <v>0</v>
      </c>
      <c r="T173" s="69">
        <f t="shared" si="106"/>
        <v>0</v>
      </c>
      <c r="U173" s="69">
        <f t="shared" si="106"/>
        <v>0</v>
      </c>
      <c r="V173" s="69">
        <f t="shared" si="106"/>
        <v>0</v>
      </c>
      <c r="W173" s="69">
        <f t="shared" si="106"/>
        <v>0</v>
      </c>
      <c r="X173" s="69">
        <f t="shared" si="106"/>
        <v>0</v>
      </c>
      <c r="Y173" s="69">
        <f t="shared" si="106"/>
        <v>0</v>
      </c>
      <c r="Z173" s="69">
        <f t="shared" si="106"/>
        <v>0</v>
      </c>
      <c r="AA173" s="69">
        <f t="shared" si="106"/>
        <v>0</v>
      </c>
      <c r="AB173" s="69">
        <f t="shared" si="106"/>
        <v>0</v>
      </c>
      <c r="AC173" s="69">
        <f t="shared" si="106"/>
        <v>0</v>
      </c>
      <c r="AD173" s="69">
        <f t="shared" si="106"/>
        <v>0</v>
      </c>
      <c r="AE173" s="69">
        <f t="shared" si="106"/>
        <v>0</v>
      </c>
      <c r="AF173" s="69">
        <f t="shared" si="106"/>
        <v>0</v>
      </c>
      <c r="AG173" s="70"/>
      <c r="AH173" s="70"/>
      <c r="AI173" s="71"/>
      <c r="AJ173" s="374"/>
      <c r="AK173" s="284"/>
      <c r="AL173" s="164"/>
      <c r="AM173" s="284"/>
      <c r="AN173" s="232"/>
      <c r="AO173" s="232"/>
      <c r="AP173" s="284">
        <f t="shared" si="56"/>
        <v>28555800</v>
      </c>
      <c r="AQ173" s="164" t="b">
        <f t="shared" si="57"/>
        <v>1</v>
      </c>
      <c r="AR173" s="232"/>
      <c r="AS173" s="232"/>
      <c r="AU173" s="335"/>
      <c r="AV173" s="72"/>
      <c r="AW173" s="335"/>
      <c r="AX173" s="336"/>
      <c r="AY173" s="152"/>
    </row>
    <row r="174" spans="1:51" s="153" customFormat="1">
      <c r="A174" s="605"/>
      <c r="B174" s="333"/>
      <c r="C174" s="334"/>
      <c r="D174" s="334"/>
      <c r="E174" s="88" t="s">
        <v>125</v>
      </c>
      <c r="F174" s="71" t="s">
        <v>126</v>
      </c>
      <c r="G174" s="69">
        <v>7500000</v>
      </c>
      <c r="H174" s="69">
        <v>1500000</v>
      </c>
      <c r="I174" s="70"/>
      <c r="J174" s="70"/>
      <c r="K174" s="70"/>
      <c r="L174" s="70"/>
      <c r="M174" s="70"/>
      <c r="N174" s="70">
        <f>G174-H174</f>
        <v>6000000</v>
      </c>
      <c r="O174" s="70"/>
      <c r="P174" s="70"/>
      <c r="Q174" s="70"/>
      <c r="R174" s="70"/>
      <c r="S174" s="70"/>
      <c r="T174" s="70"/>
      <c r="U174" s="70"/>
      <c r="V174" s="70"/>
      <c r="W174" s="70"/>
      <c r="X174" s="70"/>
      <c r="Y174" s="70"/>
      <c r="Z174" s="70"/>
      <c r="AA174" s="70"/>
      <c r="AB174" s="70"/>
      <c r="AC174" s="70"/>
      <c r="AD174" s="70"/>
      <c r="AE174" s="70"/>
      <c r="AF174" s="70"/>
      <c r="AG174" s="70"/>
      <c r="AH174" s="70"/>
      <c r="AI174" s="71"/>
      <c r="AJ174" s="374"/>
      <c r="AK174" s="284"/>
      <c r="AL174" s="164"/>
      <c r="AM174" s="284"/>
      <c r="AN174" s="232"/>
      <c r="AO174" s="232"/>
      <c r="AP174" s="284">
        <f t="shared" si="56"/>
        <v>7500000</v>
      </c>
      <c r="AQ174" s="164" t="b">
        <f t="shared" si="57"/>
        <v>1</v>
      </c>
      <c r="AR174" s="232"/>
      <c r="AS174" s="232"/>
      <c r="AU174" s="335"/>
      <c r="AV174" s="72"/>
      <c r="AW174" s="335"/>
      <c r="AX174" s="336"/>
      <c r="AY174" s="152"/>
    </row>
    <row r="175" spans="1:51" s="153" customFormat="1">
      <c r="A175" s="605"/>
      <c r="B175" s="333"/>
      <c r="C175" s="334"/>
      <c r="D175" s="334"/>
      <c r="E175" s="88" t="s">
        <v>324</v>
      </c>
      <c r="F175" s="71" t="s">
        <v>323</v>
      </c>
      <c r="G175" s="69">
        <v>21055800</v>
      </c>
      <c r="H175" s="69">
        <v>3000000</v>
      </c>
      <c r="I175" s="70"/>
      <c r="J175" s="70"/>
      <c r="K175" s="70"/>
      <c r="L175" s="70"/>
      <c r="M175" s="70"/>
      <c r="N175" s="70">
        <f>G175-H175</f>
        <v>18055800</v>
      </c>
      <c r="O175" s="70"/>
      <c r="P175" s="70"/>
      <c r="Q175" s="70"/>
      <c r="R175" s="70"/>
      <c r="S175" s="70"/>
      <c r="T175" s="70"/>
      <c r="U175" s="70"/>
      <c r="V175" s="70"/>
      <c r="W175" s="70"/>
      <c r="X175" s="70"/>
      <c r="Y175" s="70"/>
      <c r="Z175" s="70"/>
      <c r="AA175" s="70"/>
      <c r="AB175" s="70"/>
      <c r="AC175" s="70"/>
      <c r="AD175" s="70"/>
      <c r="AE175" s="70"/>
      <c r="AF175" s="70"/>
      <c r="AG175" s="70"/>
      <c r="AH175" s="70"/>
      <c r="AI175" s="71"/>
      <c r="AJ175" s="374"/>
      <c r="AK175" s="284"/>
      <c r="AL175" s="164"/>
      <c r="AM175" s="284"/>
      <c r="AN175" s="232"/>
      <c r="AO175" s="232"/>
      <c r="AP175" s="284">
        <f t="shared" si="56"/>
        <v>21055800</v>
      </c>
      <c r="AQ175" s="164" t="b">
        <f t="shared" si="57"/>
        <v>1</v>
      </c>
      <c r="AR175" s="232"/>
      <c r="AS175" s="232"/>
      <c r="AU175" s="335"/>
      <c r="AV175" s="72"/>
      <c r="AW175" s="335"/>
      <c r="AX175" s="336"/>
      <c r="AY175" s="152"/>
    </row>
    <row r="176" spans="1:51" s="153" customFormat="1">
      <c r="A176" s="605"/>
      <c r="B176" s="333"/>
      <c r="C176" s="334"/>
      <c r="D176" s="334"/>
      <c r="E176" s="88"/>
      <c r="F176" s="71"/>
      <c r="G176" s="69"/>
      <c r="H176" s="69"/>
      <c r="I176" s="70"/>
      <c r="J176" s="70"/>
      <c r="K176" s="70"/>
      <c r="L176" s="70"/>
      <c r="M176" s="70"/>
      <c r="N176" s="70"/>
      <c r="O176" s="70"/>
      <c r="P176" s="70"/>
      <c r="Q176" s="70"/>
      <c r="R176" s="70"/>
      <c r="S176" s="70"/>
      <c r="T176" s="70"/>
      <c r="U176" s="70"/>
      <c r="V176" s="70"/>
      <c r="W176" s="70"/>
      <c r="X176" s="70"/>
      <c r="Y176" s="70"/>
      <c r="Z176" s="70"/>
      <c r="AA176" s="70"/>
      <c r="AB176" s="70"/>
      <c r="AC176" s="70"/>
      <c r="AD176" s="70"/>
      <c r="AE176" s="70"/>
      <c r="AF176" s="70"/>
      <c r="AG176" s="70"/>
      <c r="AH176" s="70"/>
      <c r="AI176" s="71"/>
      <c r="AJ176" s="374"/>
      <c r="AK176" s="284"/>
      <c r="AL176" s="164"/>
      <c r="AM176" s="284"/>
      <c r="AN176" s="232"/>
      <c r="AO176" s="232"/>
      <c r="AP176" s="284">
        <f t="shared" si="56"/>
        <v>0</v>
      </c>
      <c r="AQ176" s="164" t="b">
        <f t="shared" si="57"/>
        <v>1</v>
      </c>
      <c r="AR176" s="232"/>
      <c r="AS176" s="232"/>
      <c r="AU176" s="335"/>
      <c r="AV176" s="72"/>
      <c r="AW176" s="335"/>
      <c r="AX176" s="336"/>
      <c r="AY176" s="152"/>
    </row>
    <row r="177" spans="1:51" s="117" customFormat="1">
      <c r="A177" s="115"/>
      <c r="B177" s="108" t="s">
        <v>22</v>
      </c>
      <c r="C177" s="667" t="s">
        <v>82</v>
      </c>
      <c r="D177" s="669"/>
      <c r="E177" s="670"/>
      <c r="F177" s="109" t="s">
        <v>143</v>
      </c>
      <c r="G177" s="116">
        <f>G178</f>
        <v>296310000</v>
      </c>
      <c r="H177" s="116">
        <f t="shared" ref="H177:AH177" si="107">H178</f>
        <v>115000000</v>
      </c>
      <c r="I177" s="116" t="e">
        <f t="shared" si="107"/>
        <v>#REF!</v>
      </c>
      <c r="J177" s="116" t="e">
        <f t="shared" si="107"/>
        <v>#REF!</v>
      </c>
      <c r="K177" s="116">
        <f t="shared" si="107"/>
        <v>0</v>
      </c>
      <c r="L177" s="116">
        <f t="shared" si="107"/>
        <v>49345147</v>
      </c>
      <c r="M177" s="116">
        <f t="shared" si="107"/>
        <v>-49345147</v>
      </c>
      <c r="N177" s="116">
        <f t="shared" si="107"/>
        <v>181310000</v>
      </c>
      <c r="O177" s="116">
        <f t="shared" si="107"/>
        <v>0</v>
      </c>
      <c r="P177" s="116">
        <f t="shared" si="107"/>
        <v>181310000</v>
      </c>
      <c r="Q177" s="116">
        <f t="shared" si="107"/>
        <v>0</v>
      </c>
      <c r="R177" s="116">
        <f t="shared" si="107"/>
        <v>0</v>
      </c>
      <c r="S177" s="116">
        <f t="shared" si="107"/>
        <v>0</v>
      </c>
      <c r="T177" s="116">
        <f t="shared" si="107"/>
        <v>0</v>
      </c>
      <c r="U177" s="116">
        <f t="shared" si="107"/>
        <v>0</v>
      </c>
      <c r="V177" s="116">
        <f t="shared" si="107"/>
        <v>0</v>
      </c>
      <c r="W177" s="116">
        <f t="shared" si="107"/>
        <v>0</v>
      </c>
      <c r="X177" s="116">
        <f t="shared" si="107"/>
        <v>0</v>
      </c>
      <c r="Y177" s="116">
        <f t="shared" si="107"/>
        <v>0</v>
      </c>
      <c r="Z177" s="116">
        <f t="shared" si="107"/>
        <v>0</v>
      </c>
      <c r="AA177" s="116">
        <f t="shared" si="107"/>
        <v>0</v>
      </c>
      <c r="AB177" s="116">
        <f t="shared" si="107"/>
        <v>0</v>
      </c>
      <c r="AC177" s="116">
        <f t="shared" si="107"/>
        <v>0</v>
      </c>
      <c r="AD177" s="116">
        <f t="shared" si="107"/>
        <v>0</v>
      </c>
      <c r="AE177" s="116">
        <f t="shared" si="107"/>
        <v>0</v>
      </c>
      <c r="AF177" s="116">
        <f t="shared" si="107"/>
        <v>0</v>
      </c>
      <c r="AG177" s="116">
        <f t="shared" si="107"/>
        <v>0</v>
      </c>
      <c r="AH177" s="116">
        <f t="shared" si="107"/>
        <v>0</v>
      </c>
      <c r="AI177" s="94"/>
      <c r="AJ177" s="373"/>
      <c r="AK177" s="284">
        <f t="shared" si="52"/>
        <v>296310000</v>
      </c>
      <c r="AL177" s="164" t="b">
        <f t="shared" si="53"/>
        <v>1</v>
      </c>
      <c r="AM177" s="284">
        <f t="shared" si="54"/>
        <v>0</v>
      </c>
      <c r="AN177" s="221"/>
      <c r="AO177" s="221"/>
      <c r="AP177" s="284">
        <f t="shared" si="56"/>
        <v>296310000</v>
      </c>
      <c r="AQ177" s="164" t="b">
        <f t="shared" si="57"/>
        <v>1</v>
      </c>
      <c r="AR177" s="221"/>
      <c r="AS177" s="221"/>
      <c r="AT177" s="236"/>
      <c r="AU177" s="118" t="e">
        <f t="shared" si="103"/>
        <v>#REF!</v>
      </c>
      <c r="AV177" s="110" t="e">
        <f t="shared" si="104"/>
        <v>#REF!</v>
      </c>
      <c r="AW177" s="96" t="e">
        <f t="shared" si="61"/>
        <v>#REF!</v>
      </c>
      <c r="AX177" s="118">
        <f t="shared" si="62"/>
        <v>296310000</v>
      </c>
      <c r="AY177" s="152" t="b">
        <f t="shared" si="59"/>
        <v>1</v>
      </c>
    </row>
    <row r="178" spans="1:51" s="80" customFormat="1">
      <c r="A178" s="337"/>
      <c r="B178" s="338"/>
      <c r="C178" s="339"/>
      <c r="D178" s="645" t="s">
        <v>15</v>
      </c>
      <c r="E178" s="646"/>
      <c r="F178" s="81" t="s">
        <v>130</v>
      </c>
      <c r="G178" s="87">
        <f t="shared" ref="G178:AI178" si="108">SUM(G179:G180)</f>
        <v>296310000</v>
      </c>
      <c r="H178" s="87">
        <f t="shared" si="108"/>
        <v>115000000</v>
      </c>
      <c r="I178" s="87" t="e">
        <f t="shared" si="108"/>
        <v>#REF!</v>
      </c>
      <c r="J178" s="87" t="e">
        <f t="shared" si="108"/>
        <v>#REF!</v>
      </c>
      <c r="K178" s="87">
        <f t="shared" si="108"/>
        <v>0</v>
      </c>
      <c r="L178" s="87">
        <f t="shared" si="108"/>
        <v>49345147</v>
      </c>
      <c r="M178" s="87">
        <f t="shared" si="108"/>
        <v>-49345147</v>
      </c>
      <c r="N178" s="87">
        <f t="shared" si="108"/>
        <v>181310000</v>
      </c>
      <c r="O178" s="87">
        <f t="shared" si="108"/>
        <v>0</v>
      </c>
      <c r="P178" s="87">
        <f t="shared" si="108"/>
        <v>181310000</v>
      </c>
      <c r="Q178" s="87">
        <f t="shared" si="108"/>
        <v>0</v>
      </c>
      <c r="R178" s="87">
        <f t="shared" si="108"/>
        <v>0</v>
      </c>
      <c r="S178" s="87">
        <f t="shared" si="108"/>
        <v>0</v>
      </c>
      <c r="T178" s="87">
        <f t="shared" si="108"/>
        <v>0</v>
      </c>
      <c r="U178" s="87">
        <f t="shared" si="108"/>
        <v>0</v>
      </c>
      <c r="V178" s="87">
        <f t="shared" si="108"/>
        <v>0</v>
      </c>
      <c r="W178" s="87">
        <f t="shared" si="108"/>
        <v>0</v>
      </c>
      <c r="X178" s="87">
        <f t="shared" si="108"/>
        <v>0</v>
      </c>
      <c r="Y178" s="87">
        <f t="shared" si="108"/>
        <v>0</v>
      </c>
      <c r="Z178" s="87">
        <f t="shared" si="108"/>
        <v>0</v>
      </c>
      <c r="AA178" s="87">
        <f t="shared" si="108"/>
        <v>0</v>
      </c>
      <c r="AB178" s="87">
        <f t="shared" si="108"/>
        <v>0</v>
      </c>
      <c r="AC178" s="87">
        <f t="shared" si="108"/>
        <v>0</v>
      </c>
      <c r="AD178" s="87">
        <f t="shared" si="108"/>
        <v>0</v>
      </c>
      <c r="AE178" s="87">
        <f t="shared" si="108"/>
        <v>0</v>
      </c>
      <c r="AF178" s="87">
        <f t="shared" si="108"/>
        <v>0</v>
      </c>
      <c r="AG178" s="87">
        <f t="shared" si="108"/>
        <v>0</v>
      </c>
      <c r="AH178" s="87">
        <f t="shared" si="108"/>
        <v>0</v>
      </c>
      <c r="AI178" s="87">
        <f t="shared" si="108"/>
        <v>0</v>
      </c>
      <c r="AJ178" s="372"/>
      <c r="AK178" s="284">
        <f t="shared" si="52"/>
        <v>296310000</v>
      </c>
      <c r="AL178" s="164" t="b">
        <f t="shared" si="53"/>
        <v>1</v>
      </c>
      <c r="AM178" s="284">
        <f t="shared" si="54"/>
        <v>0</v>
      </c>
      <c r="AN178" s="164"/>
      <c r="AO178" s="164"/>
      <c r="AP178" s="284">
        <f t="shared" si="56"/>
        <v>296310000</v>
      </c>
      <c r="AQ178" s="164" t="b">
        <f t="shared" si="57"/>
        <v>1</v>
      </c>
      <c r="AR178" s="164"/>
      <c r="AS178" s="164"/>
      <c r="AU178" s="341" t="e">
        <f t="shared" si="103"/>
        <v>#REF!</v>
      </c>
      <c r="AV178" s="59" t="e">
        <f t="shared" si="104"/>
        <v>#REF!</v>
      </c>
      <c r="AW178" s="335" t="e">
        <f t="shared" si="61"/>
        <v>#REF!</v>
      </c>
      <c r="AX178" s="336">
        <f t="shared" si="62"/>
        <v>296310000</v>
      </c>
      <c r="AY178" s="152" t="b">
        <f t="shared" si="59"/>
        <v>1</v>
      </c>
    </row>
    <row r="179" spans="1:51" s="153" customFormat="1">
      <c r="A179" s="605"/>
      <c r="B179" s="333"/>
      <c r="C179" s="334"/>
      <c r="D179" s="334"/>
      <c r="E179" s="88" t="s">
        <v>61</v>
      </c>
      <c r="F179" s="71" t="s">
        <v>62</v>
      </c>
      <c r="G179" s="69">
        <v>21310000</v>
      </c>
      <c r="H179" s="69">
        <v>15000000</v>
      </c>
      <c r="I179" s="70" t="e">
        <f>#REF!</f>
        <v>#REF!</v>
      </c>
      <c r="J179" s="70" t="e">
        <f>H179-I179</f>
        <v>#REF!</v>
      </c>
      <c r="K179" s="70"/>
      <c r="L179" s="70">
        <v>7934600</v>
      </c>
      <c r="M179" s="70">
        <f>K179-L179</f>
        <v>-7934600</v>
      </c>
      <c r="N179" s="70">
        <f>G179-H179</f>
        <v>6310000</v>
      </c>
      <c r="O179" s="70"/>
      <c r="P179" s="87">
        <f t="shared" ref="P179:P180" si="109">N179-O179</f>
        <v>6310000</v>
      </c>
      <c r="Q179" s="70"/>
      <c r="R179" s="70"/>
      <c r="S179" s="70"/>
      <c r="T179" s="70"/>
      <c r="U179" s="70"/>
      <c r="V179" s="70"/>
      <c r="W179" s="70"/>
      <c r="X179" s="70"/>
      <c r="Y179" s="70"/>
      <c r="Z179" s="70"/>
      <c r="AA179" s="70"/>
      <c r="AB179" s="70"/>
      <c r="AC179" s="70"/>
      <c r="AD179" s="70"/>
      <c r="AE179" s="70"/>
      <c r="AF179" s="70"/>
      <c r="AG179" s="70"/>
      <c r="AH179" s="70"/>
      <c r="AI179" s="71"/>
      <c r="AJ179" s="374"/>
      <c r="AK179" s="284">
        <f t="shared" si="52"/>
        <v>21310000</v>
      </c>
      <c r="AL179" s="164" t="b">
        <f t="shared" si="53"/>
        <v>1</v>
      </c>
      <c r="AM179" s="284">
        <f t="shared" si="54"/>
        <v>0</v>
      </c>
      <c r="AN179" s="232"/>
      <c r="AO179" s="232"/>
      <c r="AP179" s="284">
        <f t="shared" si="56"/>
        <v>21310000</v>
      </c>
      <c r="AQ179" s="164" t="b">
        <f t="shared" si="57"/>
        <v>1</v>
      </c>
      <c r="AR179" s="232"/>
      <c r="AS179" s="232"/>
      <c r="AU179" s="335" t="e">
        <f t="shared" si="103"/>
        <v>#REF!</v>
      </c>
      <c r="AV179" s="72" t="e">
        <f t="shared" si="104"/>
        <v>#REF!</v>
      </c>
      <c r="AW179" s="335" t="e">
        <f t="shared" si="61"/>
        <v>#REF!</v>
      </c>
      <c r="AX179" s="336">
        <f t="shared" si="62"/>
        <v>21310000</v>
      </c>
      <c r="AY179" s="152" t="b">
        <f t="shared" si="59"/>
        <v>1</v>
      </c>
    </row>
    <row r="180" spans="1:51" s="153" customFormat="1">
      <c r="A180" s="605"/>
      <c r="B180" s="333"/>
      <c r="C180" s="334"/>
      <c r="D180" s="334"/>
      <c r="E180" s="88" t="s">
        <v>83</v>
      </c>
      <c r="F180" s="71" t="s">
        <v>84</v>
      </c>
      <c r="G180" s="69">
        <v>275000000</v>
      </c>
      <c r="H180" s="69">
        <v>100000000</v>
      </c>
      <c r="I180" s="70" t="e">
        <f>#REF!</f>
        <v>#REF!</v>
      </c>
      <c r="J180" s="70" t="e">
        <f>H180-I180</f>
        <v>#REF!</v>
      </c>
      <c r="K180" s="70"/>
      <c r="L180" s="70">
        <v>41410547</v>
      </c>
      <c r="M180" s="70">
        <f>K180-L180</f>
        <v>-41410547</v>
      </c>
      <c r="N180" s="70">
        <v>175000000</v>
      </c>
      <c r="O180" s="70"/>
      <c r="P180" s="87">
        <f t="shared" si="109"/>
        <v>175000000</v>
      </c>
      <c r="Q180" s="70"/>
      <c r="R180" s="70"/>
      <c r="S180" s="70"/>
      <c r="T180" s="70"/>
      <c r="U180" s="70"/>
      <c r="V180" s="70"/>
      <c r="W180" s="70"/>
      <c r="X180" s="70"/>
      <c r="Y180" s="70"/>
      <c r="Z180" s="70"/>
      <c r="AA180" s="70"/>
      <c r="AB180" s="70"/>
      <c r="AC180" s="70"/>
      <c r="AD180" s="70"/>
      <c r="AE180" s="70"/>
      <c r="AF180" s="70"/>
      <c r="AG180" s="70"/>
      <c r="AH180" s="70"/>
      <c r="AI180" s="71"/>
      <c r="AJ180" s="374"/>
      <c r="AK180" s="284">
        <f t="shared" si="52"/>
        <v>275000000</v>
      </c>
      <c r="AL180" s="164" t="b">
        <f t="shared" si="53"/>
        <v>1</v>
      </c>
      <c r="AM180" s="284">
        <f t="shared" si="54"/>
        <v>0</v>
      </c>
      <c r="AN180" s="232"/>
      <c r="AO180" s="232"/>
      <c r="AP180" s="284">
        <f t="shared" ref="AP180:AP243" si="110">H180+K180+N180+Q180+T180+W180+Z180+AC180+AF180</f>
        <v>275000000</v>
      </c>
      <c r="AQ180" s="164" t="b">
        <f t="shared" si="57"/>
        <v>1</v>
      </c>
      <c r="AR180" s="232"/>
      <c r="AS180" s="232"/>
      <c r="AU180" s="335" t="e">
        <f t="shared" si="103"/>
        <v>#REF!</v>
      </c>
      <c r="AV180" s="72" t="e">
        <f t="shared" si="104"/>
        <v>#REF!</v>
      </c>
      <c r="AW180" s="335" t="e">
        <f t="shared" si="61"/>
        <v>#REF!</v>
      </c>
      <c r="AX180" s="336">
        <f t="shared" si="62"/>
        <v>275000000</v>
      </c>
      <c r="AY180" s="152" t="b">
        <f t="shared" si="59"/>
        <v>1</v>
      </c>
    </row>
    <row r="181" spans="1:51">
      <c r="A181" s="28"/>
      <c r="B181" s="11"/>
      <c r="C181" s="12"/>
      <c r="D181" s="12"/>
      <c r="E181" s="13"/>
      <c r="F181" s="81"/>
      <c r="G181" s="87"/>
      <c r="H181" s="87"/>
      <c r="I181" s="102"/>
      <c r="J181" s="102"/>
      <c r="K181" s="102"/>
      <c r="L181" s="102"/>
      <c r="M181" s="102"/>
      <c r="N181" s="102"/>
      <c r="O181" s="31"/>
      <c r="P181" s="31"/>
      <c r="Q181" s="102"/>
      <c r="R181" s="31"/>
      <c r="S181" s="31"/>
      <c r="T181" s="31"/>
      <c r="U181" s="31"/>
      <c r="V181" s="31"/>
      <c r="W181" s="31"/>
      <c r="X181" s="31"/>
      <c r="Y181" s="31"/>
      <c r="Z181" s="102"/>
      <c r="AA181" s="31"/>
      <c r="AB181" s="31"/>
      <c r="AC181" s="31"/>
      <c r="AD181" s="31"/>
      <c r="AE181" s="31"/>
      <c r="AF181" s="31"/>
      <c r="AG181" s="31"/>
      <c r="AH181" s="31"/>
      <c r="AI181" s="10"/>
      <c r="AJ181" s="372"/>
      <c r="AK181" s="284">
        <f t="shared" si="52"/>
        <v>0</v>
      </c>
      <c r="AL181" s="164" t="b">
        <f t="shared" si="53"/>
        <v>1</v>
      </c>
      <c r="AM181" s="284">
        <f t="shared" si="54"/>
        <v>0</v>
      </c>
      <c r="AN181" s="164"/>
      <c r="AO181" s="164"/>
      <c r="AP181" s="284">
        <f t="shared" si="110"/>
        <v>0</v>
      </c>
      <c r="AQ181" s="164" t="b">
        <f t="shared" ref="AQ181:AQ244" si="111">AP181=G181</f>
        <v>1</v>
      </c>
      <c r="AR181" s="164"/>
      <c r="AS181" s="164"/>
      <c r="AU181" s="33">
        <f t="shared" si="103"/>
        <v>0</v>
      </c>
      <c r="AV181" s="8" t="b">
        <f t="shared" si="104"/>
        <v>1</v>
      </c>
      <c r="AW181" s="96">
        <f t="shared" si="61"/>
        <v>0</v>
      </c>
      <c r="AX181" s="118">
        <f t="shared" si="62"/>
        <v>0</v>
      </c>
      <c r="AY181" s="152" t="b">
        <f t="shared" si="59"/>
        <v>1</v>
      </c>
    </row>
    <row r="182" spans="1:51" s="117" customFormat="1">
      <c r="A182" s="115"/>
      <c r="B182" s="108" t="s">
        <v>22</v>
      </c>
      <c r="C182" s="630" t="s">
        <v>85</v>
      </c>
      <c r="D182" s="651"/>
      <c r="E182" s="652"/>
      <c r="F182" s="109" t="s">
        <v>144</v>
      </c>
      <c r="G182" s="116">
        <f>G183</f>
        <v>28024000</v>
      </c>
      <c r="H182" s="116">
        <f t="shared" ref="H182:AH182" si="112">H183</f>
        <v>28024000</v>
      </c>
      <c r="I182" s="116">
        <f t="shared" si="112"/>
        <v>0</v>
      </c>
      <c r="J182" s="116">
        <f t="shared" si="112"/>
        <v>0</v>
      </c>
      <c r="K182" s="116">
        <f t="shared" si="112"/>
        <v>0</v>
      </c>
      <c r="L182" s="116" t="e">
        <f t="shared" si="112"/>
        <v>#REF!</v>
      </c>
      <c r="M182" s="116" t="e">
        <f t="shared" si="112"/>
        <v>#REF!</v>
      </c>
      <c r="N182" s="116">
        <f t="shared" si="112"/>
        <v>0</v>
      </c>
      <c r="O182" s="116">
        <f t="shared" si="112"/>
        <v>0</v>
      </c>
      <c r="P182" s="116">
        <f t="shared" si="112"/>
        <v>0</v>
      </c>
      <c r="Q182" s="116">
        <f t="shared" si="112"/>
        <v>0</v>
      </c>
      <c r="R182" s="116">
        <f t="shared" si="112"/>
        <v>0</v>
      </c>
      <c r="S182" s="116">
        <f t="shared" si="112"/>
        <v>0</v>
      </c>
      <c r="T182" s="116">
        <f t="shared" si="112"/>
        <v>0</v>
      </c>
      <c r="U182" s="116">
        <f t="shared" si="112"/>
        <v>0</v>
      </c>
      <c r="V182" s="116">
        <f t="shared" si="112"/>
        <v>0</v>
      </c>
      <c r="W182" s="116">
        <f t="shared" si="112"/>
        <v>0</v>
      </c>
      <c r="X182" s="116">
        <f t="shared" si="112"/>
        <v>0</v>
      </c>
      <c r="Y182" s="116">
        <f t="shared" si="112"/>
        <v>0</v>
      </c>
      <c r="Z182" s="116">
        <f t="shared" si="112"/>
        <v>0</v>
      </c>
      <c r="AA182" s="116">
        <f t="shared" si="112"/>
        <v>0</v>
      </c>
      <c r="AB182" s="116">
        <f t="shared" si="112"/>
        <v>0</v>
      </c>
      <c r="AC182" s="116">
        <f t="shared" si="112"/>
        <v>0</v>
      </c>
      <c r="AD182" s="116">
        <f t="shared" si="112"/>
        <v>0</v>
      </c>
      <c r="AE182" s="116">
        <f t="shared" si="112"/>
        <v>0</v>
      </c>
      <c r="AF182" s="116">
        <f t="shared" si="112"/>
        <v>0</v>
      </c>
      <c r="AG182" s="116">
        <f t="shared" si="112"/>
        <v>0</v>
      </c>
      <c r="AH182" s="116">
        <f t="shared" si="112"/>
        <v>0</v>
      </c>
      <c r="AI182" s="94"/>
      <c r="AJ182" s="373"/>
      <c r="AK182" s="284">
        <f t="shared" si="52"/>
        <v>28024000</v>
      </c>
      <c r="AL182" s="164" t="b">
        <f t="shared" si="53"/>
        <v>1</v>
      </c>
      <c r="AM182" s="284">
        <f t="shared" si="54"/>
        <v>0</v>
      </c>
      <c r="AN182" s="221"/>
      <c r="AO182" s="221"/>
      <c r="AP182" s="284">
        <f t="shared" si="110"/>
        <v>28024000</v>
      </c>
      <c r="AQ182" s="164" t="b">
        <f t="shared" si="111"/>
        <v>1</v>
      </c>
      <c r="AR182" s="221"/>
      <c r="AS182" s="221"/>
      <c r="AT182" s="236"/>
      <c r="AU182" s="118" t="e">
        <f t="shared" si="103"/>
        <v>#REF!</v>
      </c>
      <c r="AV182" s="110" t="e">
        <f t="shared" si="104"/>
        <v>#REF!</v>
      </c>
      <c r="AW182" s="96" t="e">
        <f t="shared" si="61"/>
        <v>#REF!</v>
      </c>
      <c r="AX182" s="118">
        <f t="shared" si="62"/>
        <v>28024000</v>
      </c>
      <c r="AY182" s="152" t="b">
        <f t="shared" si="59"/>
        <v>1</v>
      </c>
    </row>
    <row r="183" spans="1:51" s="80" customFormat="1">
      <c r="A183" s="337"/>
      <c r="B183" s="338"/>
      <c r="C183" s="339"/>
      <c r="D183" s="645" t="s">
        <v>15</v>
      </c>
      <c r="E183" s="646"/>
      <c r="F183" s="81" t="s">
        <v>130</v>
      </c>
      <c r="G183" s="87">
        <f t="shared" ref="G183:AH183" si="113">SUM(G184:G188)</f>
        <v>28024000</v>
      </c>
      <c r="H183" s="87">
        <f t="shared" si="113"/>
        <v>28024000</v>
      </c>
      <c r="I183" s="87">
        <f t="shared" si="113"/>
        <v>0</v>
      </c>
      <c r="J183" s="87">
        <f t="shared" si="113"/>
        <v>0</v>
      </c>
      <c r="K183" s="87">
        <f t="shared" si="113"/>
        <v>0</v>
      </c>
      <c r="L183" s="87" t="e">
        <f t="shared" si="113"/>
        <v>#REF!</v>
      </c>
      <c r="M183" s="87" t="e">
        <f t="shared" si="113"/>
        <v>#REF!</v>
      </c>
      <c r="N183" s="87">
        <f t="shared" si="113"/>
        <v>0</v>
      </c>
      <c r="O183" s="87">
        <f t="shared" si="113"/>
        <v>0</v>
      </c>
      <c r="P183" s="87">
        <f t="shared" si="113"/>
        <v>0</v>
      </c>
      <c r="Q183" s="87">
        <f t="shared" si="113"/>
        <v>0</v>
      </c>
      <c r="R183" s="87">
        <f t="shared" si="113"/>
        <v>0</v>
      </c>
      <c r="S183" s="87">
        <f t="shared" si="113"/>
        <v>0</v>
      </c>
      <c r="T183" s="87">
        <f t="shared" si="113"/>
        <v>0</v>
      </c>
      <c r="U183" s="87">
        <f t="shared" si="113"/>
        <v>0</v>
      </c>
      <c r="V183" s="87">
        <f t="shared" si="113"/>
        <v>0</v>
      </c>
      <c r="W183" s="87">
        <f t="shared" si="113"/>
        <v>0</v>
      </c>
      <c r="X183" s="87">
        <f t="shared" si="113"/>
        <v>0</v>
      </c>
      <c r="Y183" s="87">
        <f t="shared" si="113"/>
        <v>0</v>
      </c>
      <c r="Z183" s="87">
        <f t="shared" si="113"/>
        <v>0</v>
      </c>
      <c r="AA183" s="87">
        <f t="shared" si="113"/>
        <v>0</v>
      </c>
      <c r="AB183" s="87">
        <f t="shared" si="113"/>
        <v>0</v>
      </c>
      <c r="AC183" s="87">
        <f t="shared" si="113"/>
        <v>0</v>
      </c>
      <c r="AD183" s="87">
        <f t="shared" si="113"/>
        <v>0</v>
      </c>
      <c r="AE183" s="87">
        <f t="shared" si="113"/>
        <v>0</v>
      </c>
      <c r="AF183" s="87">
        <f t="shared" si="113"/>
        <v>0</v>
      </c>
      <c r="AG183" s="87">
        <f t="shared" si="113"/>
        <v>0</v>
      </c>
      <c r="AH183" s="87">
        <f t="shared" si="113"/>
        <v>0</v>
      </c>
      <c r="AI183" s="81"/>
      <c r="AJ183" s="372"/>
      <c r="AK183" s="284">
        <f t="shared" si="52"/>
        <v>28024000</v>
      </c>
      <c r="AL183" s="164" t="b">
        <f t="shared" si="53"/>
        <v>1</v>
      </c>
      <c r="AM183" s="284">
        <f t="shared" si="54"/>
        <v>0</v>
      </c>
      <c r="AN183" s="164"/>
      <c r="AO183" s="164"/>
      <c r="AP183" s="284">
        <f t="shared" si="110"/>
        <v>28024000</v>
      </c>
      <c r="AQ183" s="164" t="b">
        <f t="shared" si="111"/>
        <v>1</v>
      </c>
      <c r="AR183" s="164"/>
      <c r="AS183" s="164"/>
      <c r="AU183" s="341" t="e">
        <f t="shared" si="103"/>
        <v>#REF!</v>
      </c>
      <c r="AV183" s="59" t="e">
        <f t="shared" si="104"/>
        <v>#REF!</v>
      </c>
      <c r="AW183" s="335" t="e">
        <f t="shared" si="61"/>
        <v>#REF!</v>
      </c>
      <c r="AX183" s="336">
        <f t="shared" si="62"/>
        <v>28024000</v>
      </c>
      <c r="AY183" s="152" t="b">
        <f t="shared" si="59"/>
        <v>1</v>
      </c>
    </row>
    <row r="184" spans="1:51" s="153" customFormat="1">
      <c r="A184" s="605"/>
      <c r="B184" s="333"/>
      <c r="C184" s="334"/>
      <c r="D184" s="334"/>
      <c r="E184" s="88" t="s">
        <v>55</v>
      </c>
      <c r="F184" s="71" t="s">
        <v>56</v>
      </c>
      <c r="G184" s="69">
        <v>2032400</v>
      </c>
      <c r="H184" s="70">
        <v>2032400</v>
      </c>
      <c r="I184" s="70"/>
      <c r="J184" s="70"/>
      <c r="K184" s="70"/>
      <c r="L184" s="70">
        <v>15623740</v>
      </c>
      <c r="M184" s="70">
        <f>K184-L184</f>
        <v>-15623740</v>
      </c>
      <c r="N184" s="70"/>
      <c r="O184" s="70"/>
      <c r="P184" s="70">
        <f>N184-O184</f>
        <v>0</v>
      </c>
      <c r="Q184" s="70"/>
      <c r="R184" s="70"/>
      <c r="S184" s="70"/>
      <c r="T184" s="70"/>
      <c r="U184" s="70"/>
      <c r="V184" s="70"/>
      <c r="W184" s="70"/>
      <c r="X184" s="70"/>
      <c r="Y184" s="70"/>
      <c r="Z184" s="70"/>
      <c r="AA184" s="70"/>
      <c r="AB184" s="70"/>
      <c r="AC184" s="70"/>
      <c r="AD184" s="70"/>
      <c r="AE184" s="70"/>
      <c r="AF184" s="70"/>
      <c r="AG184" s="70"/>
      <c r="AH184" s="70"/>
      <c r="AI184" s="71"/>
      <c r="AJ184" s="374"/>
      <c r="AK184" s="284">
        <f t="shared" si="52"/>
        <v>2032400</v>
      </c>
      <c r="AL184" s="164" t="b">
        <f t="shared" si="53"/>
        <v>1</v>
      </c>
      <c r="AM184" s="284">
        <f t="shared" si="54"/>
        <v>0</v>
      </c>
      <c r="AN184" s="232"/>
      <c r="AO184" s="232"/>
      <c r="AP184" s="284">
        <f t="shared" si="110"/>
        <v>2032400</v>
      </c>
      <c r="AQ184" s="164" t="b">
        <f t="shared" si="111"/>
        <v>1</v>
      </c>
      <c r="AR184" s="232"/>
      <c r="AS184" s="232"/>
      <c r="AU184" s="335">
        <f t="shared" si="103"/>
        <v>0</v>
      </c>
      <c r="AV184" s="72" t="b">
        <f t="shared" si="104"/>
        <v>0</v>
      </c>
      <c r="AW184" s="335">
        <f t="shared" si="61"/>
        <v>15623740</v>
      </c>
      <c r="AX184" s="336">
        <f t="shared" si="62"/>
        <v>2032400</v>
      </c>
      <c r="AY184" s="152" t="b">
        <f t="shared" si="59"/>
        <v>1</v>
      </c>
    </row>
    <row r="185" spans="1:51" s="153" customFormat="1">
      <c r="A185" s="605"/>
      <c r="B185" s="333"/>
      <c r="C185" s="334"/>
      <c r="D185" s="334"/>
      <c r="E185" s="88" t="s">
        <v>16</v>
      </c>
      <c r="F185" s="71" t="s">
        <v>19</v>
      </c>
      <c r="G185" s="69">
        <v>840000</v>
      </c>
      <c r="H185" s="70">
        <v>840000</v>
      </c>
      <c r="I185" s="70"/>
      <c r="J185" s="70"/>
      <c r="K185" s="70"/>
      <c r="L185" s="70" t="e">
        <f>#REF!</f>
        <v>#REF!</v>
      </c>
      <c r="M185" s="70" t="e">
        <f t="shared" ref="M185:M188" si="114">K185-L185</f>
        <v>#REF!</v>
      </c>
      <c r="N185" s="70"/>
      <c r="O185" s="70"/>
      <c r="P185" s="70">
        <f t="shared" ref="P185:P188" si="115">N185-O185</f>
        <v>0</v>
      </c>
      <c r="Q185" s="70"/>
      <c r="R185" s="70"/>
      <c r="S185" s="70"/>
      <c r="T185" s="70"/>
      <c r="U185" s="70"/>
      <c r="V185" s="70"/>
      <c r="W185" s="70"/>
      <c r="X185" s="70"/>
      <c r="Y185" s="70"/>
      <c r="Z185" s="70"/>
      <c r="AA185" s="70"/>
      <c r="AB185" s="70"/>
      <c r="AC185" s="70"/>
      <c r="AD185" s="70"/>
      <c r="AE185" s="70"/>
      <c r="AF185" s="70"/>
      <c r="AG185" s="70"/>
      <c r="AH185" s="70"/>
      <c r="AI185" s="71"/>
      <c r="AJ185" s="374"/>
      <c r="AK185" s="284">
        <f t="shared" si="52"/>
        <v>840000</v>
      </c>
      <c r="AL185" s="164" t="b">
        <f t="shared" si="53"/>
        <v>1</v>
      </c>
      <c r="AM185" s="284">
        <f t="shared" si="54"/>
        <v>0</v>
      </c>
      <c r="AN185" s="232"/>
      <c r="AO185" s="232"/>
      <c r="AP185" s="284">
        <f t="shared" si="110"/>
        <v>840000</v>
      </c>
      <c r="AQ185" s="164" t="b">
        <f t="shared" si="111"/>
        <v>1</v>
      </c>
      <c r="AR185" s="232"/>
      <c r="AS185" s="232"/>
      <c r="AU185" s="335" t="e">
        <f t="shared" si="103"/>
        <v>#REF!</v>
      </c>
      <c r="AV185" s="72" t="e">
        <f t="shared" si="104"/>
        <v>#REF!</v>
      </c>
      <c r="AW185" s="335" t="e">
        <f t="shared" si="61"/>
        <v>#REF!</v>
      </c>
      <c r="AX185" s="336">
        <f t="shared" si="62"/>
        <v>840000</v>
      </c>
      <c r="AY185" s="152" t="b">
        <f t="shared" si="59"/>
        <v>1</v>
      </c>
    </row>
    <row r="186" spans="1:51" s="153" customFormat="1">
      <c r="A186" s="605"/>
      <c r="B186" s="333"/>
      <c r="C186" s="334"/>
      <c r="D186" s="334"/>
      <c r="E186" s="88" t="s">
        <v>325</v>
      </c>
      <c r="F186" s="71" t="s">
        <v>18</v>
      </c>
      <c r="G186" s="69">
        <v>18000000</v>
      </c>
      <c r="H186" s="70">
        <v>18000000</v>
      </c>
      <c r="I186" s="70"/>
      <c r="J186" s="70"/>
      <c r="K186" s="70"/>
      <c r="L186" s="70"/>
      <c r="M186" s="70"/>
      <c r="N186" s="70"/>
      <c r="O186" s="70"/>
      <c r="P186" s="70"/>
      <c r="Q186" s="70"/>
      <c r="R186" s="70"/>
      <c r="S186" s="70"/>
      <c r="T186" s="70"/>
      <c r="U186" s="70"/>
      <c r="V186" s="70"/>
      <c r="W186" s="70"/>
      <c r="X186" s="70"/>
      <c r="Y186" s="70"/>
      <c r="Z186" s="70"/>
      <c r="AA186" s="70"/>
      <c r="AB186" s="70"/>
      <c r="AC186" s="70"/>
      <c r="AD186" s="70"/>
      <c r="AE186" s="70"/>
      <c r="AF186" s="70"/>
      <c r="AG186" s="70"/>
      <c r="AH186" s="70"/>
      <c r="AI186" s="71"/>
      <c r="AJ186" s="374"/>
      <c r="AK186" s="284"/>
      <c r="AL186" s="164"/>
      <c r="AM186" s="284"/>
      <c r="AN186" s="232"/>
      <c r="AO186" s="232"/>
      <c r="AP186" s="284">
        <f t="shared" si="110"/>
        <v>18000000</v>
      </c>
      <c r="AQ186" s="164" t="b">
        <f t="shared" si="111"/>
        <v>1</v>
      </c>
      <c r="AR186" s="232"/>
      <c r="AS186" s="232"/>
      <c r="AU186" s="335"/>
      <c r="AV186" s="72"/>
      <c r="AW186" s="335"/>
      <c r="AX186" s="336"/>
      <c r="AY186" s="152"/>
    </row>
    <row r="187" spans="1:51" s="153" customFormat="1">
      <c r="A187" s="605"/>
      <c r="B187" s="333"/>
      <c r="C187" s="334"/>
      <c r="D187" s="334"/>
      <c r="E187" s="88" t="s">
        <v>326</v>
      </c>
      <c r="F187" s="71" t="s">
        <v>32</v>
      </c>
      <c r="G187" s="69">
        <v>2650000</v>
      </c>
      <c r="H187" s="70">
        <v>2650000</v>
      </c>
      <c r="I187" s="70"/>
      <c r="J187" s="70"/>
      <c r="K187" s="70"/>
      <c r="L187" s="70"/>
      <c r="M187" s="70"/>
      <c r="N187" s="70"/>
      <c r="O187" s="70"/>
      <c r="P187" s="70"/>
      <c r="Q187" s="70"/>
      <c r="R187" s="70"/>
      <c r="S187" s="70"/>
      <c r="T187" s="70"/>
      <c r="U187" s="70"/>
      <c r="V187" s="70"/>
      <c r="W187" s="70"/>
      <c r="X187" s="70"/>
      <c r="Y187" s="70"/>
      <c r="Z187" s="70"/>
      <c r="AA187" s="70"/>
      <c r="AB187" s="70"/>
      <c r="AC187" s="70"/>
      <c r="AD187" s="70"/>
      <c r="AE187" s="70"/>
      <c r="AF187" s="70"/>
      <c r="AG187" s="70"/>
      <c r="AH187" s="70"/>
      <c r="AI187" s="71"/>
      <c r="AJ187" s="374"/>
      <c r="AK187" s="284"/>
      <c r="AL187" s="164"/>
      <c r="AM187" s="284"/>
      <c r="AN187" s="232"/>
      <c r="AO187" s="232"/>
      <c r="AP187" s="284">
        <f t="shared" si="110"/>
        <v>2650000</v>
      </c>
      <c r="AQ187" s="164" t="b">
        <f t="shared" si="111"/>
        <v>1</v>
      </c>
      <c r="AR187" s="232"/>
      <c r="AS187" s="232"/>
      <c r="AU187" s="335"/>
      <c r="AV187" s="72"/>
      <c r="AW187" s="335"/>
      <c r="AX187" s="336"/>
      <c r="AY187" s="152"/>
    </row>
    <row r="188" spans="1:51" s="153" customFormat="1">
      <c r="A188" s="605"/>
      <c r="B188" s="333"/>
      <c r="C188" s="334"/>
      <c r="D188" s="334"/>
      <c r="E188" s="88" t="s">
        <v>59</v>
      </c>
      <c r="F188" s="71" t="s">
        <v>60</v>
      </c>
      <c r="G188" s="241">
        <v>4501600</v>
      </c>
      <c r="H188" s="70">
        <v>4501600</v>
      </c>
      <c r="I188" s="70"/>
      <c r="J188" s="70"/>
      <c r="K188" s="70"/>
      <c r="L188" s="70">
        <v>1922745</v>
      </c>
      <c r="M188" s="70">
        <f t="shared" si="114"/>
        <v>-1922745</v>
      </c>
      <c r="N188" s="70"/>
      <c r="O188" s="70"/>
      <c r="P188" s="70">
        <f t="shared" si="115"/>
        <v>0</v>
      </c>
      <c r="Q188" s="70"/>
      <c r="R188" s="70"/>
      <c r="S188" s="70"/>
      <c r="T188" s="70"/>
      <c r="U188" s="70"/>
      <c r="V188" s="70"/>
      <c r="W188" s="70"/>
      <c r="X188" s="70"/>
      <c r="Y188" s="70"/>
      <c r="Z188" s="70"/>
      <c r="AA188" s="70"/>
      <c r="AB188" s="70"/>
      <c r="AC188" s="70"/>
      <c r="AD188" s="70"/>
      <c r="AE188" s="70"/>
      <c r="AF188" s="70"/>
      <c r="AG188" s="70"/>
      <c r="AH188" s="70"/>
      <c r="AI188" s="71"/>
      <c r="AJ188" s="374"/>
      <c r="AK188" s="284">
        <f t="shared" si="52"/>
        <v>4501600</v>
      </c>
      <c r="AL188" s="164" t="b">
        <f t="shared" si="53"/>
        <v>1</v>
      </c>
      <c r="AM188" s="284">
        <f t="shared" si="54"/>
        <v>0</v>
      </c>
      <c r="AN188" s="232"/>
      <c r="AO188" s="232"/>
      <c r="AP188" s="284">
        <f t="shared" si="110"/>
        <v>4501600</v>
      </c>
      <c r="AQ188" s="164" t="b">
        <f t="shared" si="111"/>
        <v>1</v>
      </c>
      <c r="AR188" s="232"/>
      <c r="AS188" s="232"/>
      <c r="AU188" s="335">
        <f t="shared" si="103"/>
        <v>0</v>
      </c>
      <c r="AV188" s="72" t="b">
        <f t="shared" si="104"/>
        <v>0</v>
      </c>
      <c r="AW188" s="335">
        <f t="shared" si="61"/>
        <v>1922745</v>
      </c>
      <c r="AX188" s="336">
        <f t="shared" si="62"/>
        <v>4501600</v>
      </c>
      <c r="AY188" s="152" t="b">
        <f t="shared" si="59"/>
        <v>1</v>
      </c>
    </row>
    <row r="189" spans="1:51">
      <c r="A189" s="28"/>
      <c r="B189" s="11"/>
      <c r="C189" s="12"/>
      <c r="D189" s="12"/>
      <c r="E189" s="13"/>
      <c r="F189" s="81"/>
      <c r="G189" s="87"/>
      <c r="H189" s="87"/>
      <c r="I189" s="102"/>
      <c r="J189" s="102"/>
      <c r="K189" s="102"/>
      <c r="L189" s="102"/>
      <c r="M189" s="102"/>
      <c r="N189" s="102"/>
      <c r="O189" s="31"/>
      <c r="P189" s="31"/>
      <c r="Q189" s="102"/>
      <c r="R189" s="31"/>
      <c r="S189" s="31"/>
      <c r="T189" s="31"/>
      <c r="U189" s="31"/>
      <c r="V189" s="31"/>
      <c r="W189" s="31"/>
      <c r="X189" s="31"/>
      <c r="Y189" s="31"/>
      <c r="Z189" s="102"/>
      <c r="AA189" s="31"/>
      <c r="AB189" s="31"/>
      <c r="AC189" s="31"/>
      <c r="AD189" s="31"/>
      <c r="AE189" s="31"/>
      <c r="AF189" s="31"/>
      <c r="AG189" s="31"/>
      <c r="AH189" s="31"/>
      <c r="AI189" s="10"/>
      <c r="AJ189" s="372"/>
      <c r="AK189" s="284">
        <f t="shared" si="52"/>
        <v>0</v>
      </c>
      <c r="AL189" s="164" t="b">
        <f t="shared" si="53"/>
        <v>1</v>
      </c>
      <c r="AM189" s="284">
        <f t="shared" si="54"/>
        <v>0</v>
      </c>
      <c r="AN189" s="164"/>
      <c r="AO189" s="164"/>
      <c r="AP189" s="284">
        <f t="shared" si="110"/>
        <v>0</v>
      </c>
      <c r="AQ189" s="164" t="b">
        <f t="shared" si="111"/>
        <v>1</v>
      </c>
      <c r="AR189" s="164"/>
      <c r="AS189" s="164"/>
      <c r="AU189" s="33">
        <f t="shared" si="103"/>
        <v>0</v>
      </c>
      <c r="AV189" s="8" t="b">
        <f t="shared" si="104"/>
        <v>1</v>
      </c>
      <c r="AW189" s="96">
        <f t="shared" si="61"/>
        <v>0</v>
      </c>
      <c r="AX189" s="118">
        <f t="shared" si="62"/>
        <v>0</v>
      </c>
      <c r="AY189" s="152" t="b">
        <f t="shared" si="59"/>
        <v>1</v>
      </c>
    </row>
    <row r="190" spans="1:51" s="16" customFormat="1">
      <c r="A190" s="26">
        <v>2</v>
      </c>
      <c r="B190" s="653" t="s">
        <v>86</v>
      </c>
      <c r="C190" s="654"/>
      <c r="D190" s="654"/>
      <c r="E190" s="655"/>
      <c r="F190" s="30" t="s">
        <v>153</v>
      </c>
      <c r="G190" s="17">
        <f>G191+G213+G227+G241+G245+G266+G270+G274</f>
        <v>2467135000</v>
      </c>
      <c r="H190" s="17">
        <f t="shared" ref="H190:AH190" si="116">H191+H213+H227+H241+H245+H266+H274+H270</f>
        <v>890635000</v>
      </c>
      <c r="I190" s="17" t="e">
        <f t="shared" si="116"/>
        <v>#REF!</v>
      </c>
      <c r="J190" s="17" t="e">
        <f t="shared" si="116"/>
        <v>#REF!</v>
      </c>
      <c r="K190" s="17">
        <f t="shared" si="116"/>
        <v>0</v>
      </c>
      <c r="L190" s="17" t="e">
        <f t="shared" si="116"/>
        <v>#REF!</v>
      </c>
      <c r="M190" s="17" t="e">
        <f t="shared" si="116"/>
        <v>#REF!</v>
      </c>
      <c r="N190" s="17">
        <f t="shared" si="116"/>
        <v>1576500000</v>
      </c>
      <c r="O190" s="17">
        <f t="shared" si="116"/>
        <v>0</v>
      </c>
      <c r="P190" s="17">
        <f t="shared" si="116"/>
        <v>509500000</v>
      </c>
      <c r="Q190" s="17">
        <f t="shared" si="116"/>
        <v>0</v>
      </c>
      <c r="R190" s="17">
        <f t="shared" si="116"/>
        <v>0</v>
      </c>
      <c r="S190" s="17">
        <f t="shared" si="116"/>
        <v>0</v>
      </c>
      <c r="T190" s="17">
        <f t="shared" si="116"/>
        <v>0</v>
      </c>
      <c r="U190" s="17">
        <f t="shared" si="116"/>
        <v>0</v>
      </c>
      <c r="V190" s="17">
        <f t="shared" si="116"/>
        <v>0</v>
      </c>
      <c r="W190" s="17">
        <f t="shared" si="116"/>
        <v>0</v>
      </c>
      <c r="X190" s="17">
        <f t="shared" si="116"/>
        <v>0</v>
      </c>
      <c r="Y190" s="17">
        <f t="shared" si="116"/>
        <v>0</v>
      </c>
      <c r="Z190" s="17">
        <f t="shared" si="116"/>
        <v>0</v>
      </c>
      <c r="AA190" s="17">
        <f t="shared" si="116"/>
        <v>0</v>
      </c>
      <c r="AB190" s="17">
        <f t="shared" si="116"/>
        <v>0</v>
      </c>
      <c r="AC190" s="17">
        <f t="shared" si="116"/>
        <v>0</v>
      </c>
      <c r="AD190" s="17">
        <f t="shared" si="116"/>
        <v>0</v>
      </c>
      <c r="AE190" s="17">
        <f t="shared" si="116"/>
        <v>0</v>
      </c>
      <c r="AF190" s="17">
        <f t="shared" si="116"/>
        <v>0</v>
      </c>
      <c r="AG190" s="17">
        <f t="shared" si="116"/>
        <v>0</v>
      </c>
      <c r="AH190" s="17">
        <f t="shared" si="116"/>
        <v>0</v>
      </c>
      <c r="AI190" s="15"/>
      <c r="AJ190" s="373"/>
      <c r="AK190" s="284">
        <f t="shared" si="52"/>
        <v>2467135000</v>
      </c>
      <c r="AL190" s="164" t="b">
        <f t="shared" si="53"/>
        <v>1</v>
      </c>
      <c r="AM190" s="284">
        <f t="shared" si="54"/>
        <v>0</v>
      </c>
      <c r="AN190" s="221"/>
      <c r="AO190" s="221"/>
      <c r="AP190" s="284">
        <f t="shared" si="110"/>
        <v>2467135000</v>
      </c>
      <c r="AQ190" s="164" t="b">
        <f t="shared" si="111"/>
        <v>1</v>
      </c>
      <c r="AR190" s="221"/>
      <c r="AS190" s="221"/>
      <c r="AT190" s="236"/>
      <c r="AU190" s="104" t="e">
        <f>I190+L190</f>
        <v>#REF!</v>
      </c>
      <c r="AV190" s="105" t="e">
        <f t="shared" si="104"/>
        <v>#REF!</v>
      </c>
      <c r="AW190" s="96" t="e">
        <f t="shared" si="61"/>
        <v>#REF!</v>
      </c>
      <c r="AX190" s="118">
        <f t="shared" si="62"/>
        <v>2467135000</v>
      </c>
      <c r="AY190" s="152" t="b">
        <f t="shared" si="59"/>
        <v>1</v>
      </c>
    </row>
    <row r="191" spans="1:51" s="117" customFormat="1">
      <c r="A191" s="115"/>
      <c r="B191" s="108" t="s">
        <v>22</v>
      </c>
      <c r="C191" s="630" t="s">
        <v>87</v>
      </c>
      <c r="D191" s="651"/>
      <c r="E191" s="652"/>
      <c r="F191" s="109" t="s">
        <v>145</v>
      </c>
      <c r="G191" s="116">
        <f>G192</f>
        <v>1562000000</v>
      </c>
      <c r="H191" s="116">
        <f t="shared" ref="H191:AH192" si="117">H192</f>
        <v>500000000</v>
      </c>
      <c r="I191" s="116" t="e">
        <f t="shared" si="117"/>
        <v>#REF!</v>
      </c>
      <c r="J191" s="116" t="e">
        <f t="shared" si="117"/>
        <v>#REF!</v>
      </c>
      <c r="K191" s="116">
        <f t="shared" si="117"/>
        <v>0</v>
      </c>
      <c r="L191" s="116">
        <f t="shared" si="117"/>
        <v>0</v>
      </c>
      <c r="M191" s="116">
        <f t="shared" si="117"/>
        <v>0</v>
      </c>
      <c r="N191" s="116">
        <f>N192</f>
        <v>1062000000</v>
      </c>
      <c r="O191" s="116">
        <f t="shared" si="117"/>
        <v>0</v>
      </c>
      <c r="P191" s="116">
        <f t="shared" si="117"/>
        <v>0</v>
      </c>
      <c r="Q191" s="116">
        <f t="shared" si="117"/>
        <v>0</v>
      </c>
      <c r="R191" s="116">
        <f t="shared" si="117"/>
        <v>0</v>
      </c>
      <c r="S191" s="116">
        <f t="shared" si="117"/>
        <v>0</v>
      </c>
      <c r="T191" s="116">
        <f t="shared" si="117"/>
        <v>0</v>
      </c>
      <c r="U191" s="116">
        <f t="shared" si="117"/>
        <v>0</v>
      </c>
      <c r="V191" s="116">
        <f t="shared" si="117"/>
        <v>0</v>
      </c>
      <c r="W191" s="116">
        <f t="shared" si="117"/>
        <v>0</v>
      </c>
      <c r="X191" s="116">
        <f t="shared" si="117"/>
        <v>0</v>
      </c>
      <c r="Y191" s="116">
        <f t="shared" si="117"/>
        <v>0</v>
      </c>
      <c r="Z191" s="116">
        <f t="shared" si="117"/>
        <v>0</v>
      </c>
      <c r="AA191" s="116">
        <f t="shared" si="117"/>
        <v>0</v>
      </c>
      <c r="AB191" s="116">
        <f t="shared" si="117"/>
        <v>0</v>
      </c>
      <c r="AC191" s="116">
        <f t="shared" si="117"/>
        <v>0</v>
      </c>
      <c r="AD191" s="116">
        <f t="shared" si="117"/>
        <v>0</v>
      </c>
      <c r="AE191" s="116">
        <f t="shared" si="117"/>
        <v>0</v>
      </c>
      <c r="AF191" s="116">
        <f t="shared" si="117"/>
        <v>0</v>
      </c>
      <c r="AG191" s="116">
        <f t="shared" si="117"/>
        <v>0</v>
      </c>
      <c r="AH191" s="116">
        <f t="shared" si="117"/>
        <v>0</v>
      </c>
      <c r="AI191" s="94"/>
      <c r="AJ191" s="373"/>
      <c r="AK191" s="284">
        <f t="shared" si="52"/>
        <v>1562000000</v>
      </c>
      <c r="AL191" s="164" t="b">
        <f t="shared" si="53"/>
        <v>1</v>
      </c>
      <c r="AM191" s="284">
        <f t="shared" si="54"/>
        <v>0</v>
      </c>
      <c r="AN191" s="221"/>
      <c r="AO191" s="221"/>
      <c r="AP191" s="284">
        <f t="shared" si="110"/>
        <v>1562000000</v>
      </c>
      <c r="AQ191" s="164" t="b">
        <f t="shared" si="111"/>
        <v>1</v>
      </c>
      <c r="AR191" s="221"/>
      <c r="AS191" s="221"/>
      <c r="AT191" s="236"/>
      <c r="AU191" s="118" t="e">
        <f t="shared" si="103"/>
        <v>#REF!</v>
      </c>
      <c r="AV191" s="110" t="e">
        <f t="shared" si="104"/>
        <v>#REF!</v>
      </c>
      <c r="AW191" s="96" t="e">
        <f t="shared" si="61"/>
        <v>#REF!</v>
      </c>
      <c r="AX191" s="118">
        <f t="shared" si="62"/>
        <v>1562000000</v>
      </c>
      <c r="AY191" s="152" t="b">
        <f t="shared" si="59"/>
        <v>1</v>
      </c>
    </row>
    <row r="192" spans="1:51">
      <c r="A192" s="28"/>
      <c r="B192" s="11"/>
      <c r="C192" s="12"/>
      <c r="D192" s="649" t="s">
        <v>69</v>
      </c>
      <c r="E192" s="650"/>
      <c r="F192" s="81" t="s">
        <v>132</v>
      </c>
      <c r="G192" s="87">
        <f>SUM(G193:G197)</f>
        <v>1562000000</v>
      </c>
      <c r="H192" s="87">
        <f t="shared" ref="H192:AF192" si="118">SUM(H193:H197)</f>
        <v>500000000</v>
      </c>
      <c r="I192" s="87" t="e">
        <f t="shared" si="118"/>
        <v>#REF!</v>
      </c>
      <c r="J192" s="87" t="e">
        <f t="shared" si="118"/>
        <v>#REF!</v>
      </c>
      <c r="K192" s="87">
        <f t="shared" si="118"/>
        <v>0</v>
      </c>
      <c r="L192" s="87">
        <f t="shared" si="118"/>
        <v>0</v>
      </c>
      <c r="M192" s="87">
        <f t="shared" si="118"/>
        <v>0</v>
      </c>
      <c r="N192" s="87">
        <f>SUM(N193:N197)</f>
        <v>1062000000</v>
      </c>
      <c r="O192" s="87">
        <f t="shared" si="118"/>
        <v>0</v>
      </c>
      <c r="P192" s="87">
        <f t="shared" si="118"/>
        <v>0</v>
      </c>
      <c r="Q192" s="87">
        <f t="shared" si="118"/>
        <v>0</v>
      </c>
      <c r="R192" s="87">
        <f t="shared" si="118"/>
        <v>0</v>
      </c>
      <c r="S192" s="87">
        <f t="shared" si="118"/>
        <v>0</v>
      </c>
      <c r="T192" s="87">
        <f t="shared" si="118"/>
        <v>0</v>
      </c>
      <c r="U192" s="87">
        <f t="shared" si="118"/>
        <v>0</v>
      </c>
      <c r="V192" s="87">
        <f t="shared" si="118"/>
        <v>0</v>
      </c>
      <c r="W192" s="87">
        <f t="shared" si="118"/>
        <v>0</v>
      </c>
      <c r="X192" s="87">
        <f t="shared" si="118"/>
        <v>0</v>
      </c>
      <c r="Y192" s="87">
        <f t="shared" si="118"/>
        <v>0</v>
      </c>
      <c r="Z192" s="87">
        <f t="shared" si="118"/>
        <v>0</v>
      </c>
      <c r="AA192" s="87">
        <f t="shared" si="118"/>
        <v>0</v>
      </c>
      <c r="AB192" s="87">
        <f t="shared" si="118"/>
        <v>0</v>
      </c>
      <c r="AC192" s="87">
        <f t="shared" si="118"/>
        <v>0</v>
      </c>
      <c r="AD192" s="87">
        <f t="shared" si="118"/>
        <v>0</v>
      </c>
      <c r="AE192" s="87">
        <f t="shared" si="118"/>
        <v>0</v>
      </c>
      <c r="AF192" s="87">
        <f t="shared" si="118"/>
        <v>0</v>
      </c>
      <c r="AG192" s="87">
        <f t="shared" si="117"/>
        <v>0</v>
      </c>
      <c r="AH192" s="87">
        <f t="shared" si="117"/>
        <v>0</v>
      </c>
      <c r="AI192" s="10"/>
      <c r="AJ192" s="372"/>
      <c r="AK192" s="284">
        <f t="shared" si="52"/>
        <v>1562000000</v>
      </c>
      <c r="AL192" s="164" t="b">
        <f t="shared" si="53"/>
        <v>1</v>
      </c>
      <c r="AM192" s="284">
        <f t="shared" si="54"/>
        <v>0</v>
      </c>
      <c r="AN192" s="164"/>
      <c r="AO192" s="164"/>
      <c r="AP192" s="284">
        <f t="shared" si="110"/>
        <v>1562000000</v>
      </c>
      <c r="AQ192" s="164" t="b">
        <f t="shared" si="111"/>
        <v>1</v>
      </c>
      <c r="AR192" s="164"/>
      <c r="AS192" s="164"/>
      <c r="AU192" s="33" t="e">
        <f t="shared" si="103"/>
        <v>#REF!</v>
      </c>
      <c r="AV192" s="8" t="e">
        <f t="shared" si="104"/>
        <v>#REF!</v>
      </c>
      <c r="AW192" s="96" t="e">
        <f t="shared" si="61"/>
        <v>#REF!</v>
      </c>
      <c r="AX192" s="118">
        <f t="shared" si="62"/>
        <v>1562000000</v>
      </c>
      <c r="AY192" s="152" t="b">
        <f t="shared" si="59"/>
        <v>1</v>
      </c>
    </row>
    <row r="193" spans="1:51" s="153" customFormat="1" ht="30">
      <c r="A193" s="605"/>
      <c r="B193" s="333"/>
      <c r="C193" s="334"/>
      <c r="D193" s="334"/>
      <c r="E193" s="88" t="s">
        <v>327</v>
      </c>
      <c r="F193" s="71" t="s">
        <v>328</v>
      </c>
      <c r="G193" s="69">
        <v>250000000</v>
      </c>
      <c r="H193" s="69"/>
      <c r="I193" s="70" t="e">
        <f>#REF!</f>
        <v>#REF!</v>
      </c>
      <c r="J193" s="70" t="e">
        <f>H193-I193</f>
        <v>#REF!</v>
      </c>
      <c r="K193" s="70"/>
      <c r="L193" s="70"/>
      <c r="M193" s="70"/>
      <c r="N193" s="70">
        <f>G193</f>
        <v>250000000</v>
      </c>
      <c r="O193" s="70"/>
      <c r="P193" s="70"/>
      <c r="Q193" s="70"/>
      <c r="R193" s="70"/>
      <c r="S193" s="70"/>
      <c r="T193" s="70"/>
      <c r="U193" s="70"/>
      <c r="V193" s="70"/>
      <c r="W193" s="70"/>
      <c r="X193" s="70"/>
      <c r="Y193" s="70"/>
      <c r="Z193" s="70"/>
      <c r="AA193" s="70"/>
      <c r="AB193" s="70"/>
      <c r="AC193" s="70"/>
      <c r="AD193" s="70"/>
      <c r="AE193" s="70"/>
      <c r="AF193" s="70"/>
      <c r="AG193" s="70"/>
      <c r="AH193" s="70"/>
      <c r="AI193" s="71"/>
      <c r="AJ193" s="374"/>
      <c r="AK193" s="284">
        <f>H193+K193+N193+Q193+T193+W193+Z193+AC193+AF193</f>
        <v>250000000</v>
      </c>
      <c r="AL193" s="164" t="b">
        <f t="shared" si="53"/>
        <v>1</v>
      </c>
      <c r="AM193" s="284">
        <f t="shared" si="54"/>
        <v>0</v>
      </c>
      <c r="AN193" s="232"/>
      <c r="AO193" s="232"/>
      <c r="AP193" s="284">
        <f t="shared" si="110"/>
        <v>250000000</v>
      </c>
      <c r="AQ193" s="164" t="b">
        <f t="shared" si="111"/>
        <v>1</v>
      </c>
      <c r="AR193" s="232"/>
      <c r="AS193" s="232"/>
      <c r="AU193" s="335" t="e">
        <f t="shared" si="103"/>
        <v>#REF!</v>
      </c>
      <c r="AV193" s="72" t="e">
        <f t="shared" si="104"/>
        <v>#REF!</v>
      </c>
      <c r="AW193" s="335" t="e">
        <f t="shared" si="61"/>
        <v>#REF!</v>
      </c>
      <c r="AX193" s="336">
        <f t="shared" si="62"/>
        <v>250000000</v>
      </c>
      <c r="AY193" s="152" t="b">
        <f t="shared" si="59"/>
        <v>1</v>
      </c>
    </row>
    <row r="194" spans="1:51" s="153" customFormat="1" ht="30">
      <c r="A194" s="605"/>
      <c r="B194" s="333"/>
      <c r="C194" s="334"/>
      <c r="D194" s="334"/>
      <c r="E194" s="88" t="s">
        <v>88</v>
      </c>
      <c r="F194" s="71" t="s">
        <v>89</v>
      </c>
      <c r="G194" s="69">
        <v>112000000</v>
      </c>
      <c r="H194" s="69"/>
      <c r="I194" s="70"/>
      <c r="J194" s="70"/>
      <c r="K194" s="70"/>
      <c r="L194" s="70"/>
      <c r="M194" s="70"/>
      <c r="N194" s="70">
        <f>G194</f>
        <v>112000000</v>
      </c>
      <c r="O194" s="70"/>
      <c r="P194" s="70"/>
      <c r="Q194" s="70"/>
      <c r="R194" s="70"/>
      <c r="S194" s="70"/>
      <c r="T194" s="70"/>
      <c r="U194" s="70"/>
      <c r="V194" s="70"/>
      <c r="W194" s="70"/>
      <c r="X194" s="70"/>
      <c r="Y194" s="70"/>
      <c r="Z194" s="70"/>
      <c r="AA194" s="70"/>
      <c r="AB194" s="70"/>
      <c r="AC194" s="70"/>
      <c r="AD194" s="70"/>
      <c r="AE194" s="70"/>
      <c r="AF194" s="70"/>
      <c r="AG194" s="70"/>
      <c r="AH194" s="70"/>
      <c r="AI194" s="71"/>
      <c r="AJ194" s="374"/>
      <c r="AK194" s="284"/>
      <c r="AL194" s="164"/>
      <c r="AM194" s="284"/>
      <c r="AN194" s="232"/>
      <c r="AO194" s="232"/>
      <c r="AP194" s="284">
        <f t="shared" si="110"/>
        <v>112000000</v>
      </c>
      <c r="AQ194" s="164" t="b">
        <f t="shared" si="111"/>
        <v>1</v>
      </c>
      <c r="AR194" s="232"/>
      <c r="AS194" s="232"/>
      <c r="AU194" s="335"/>
      <c r="AV194" s="72"/>
      <c r="AW194" s="335"/>
      <c r="AX194" s="336"/>
      <c r="AY194" s="152"/>
    </row>
    <row r="195" spans="1:51" s="153" customFormat="1" ht="30">
      <c r="A195" s="605"/>
      <c r="B195" s="333"/>
      <c r="C195" s="334"/>
      <c r="D195" s="334"/>
      <c r="E195" s="88" t="s">
        <v>330</v>
      </c>
      <c r="F195" s="71" t="s">
        <v>329</v>
      </c>
      <c r="G195" s="69">
        <v>1100000000</v>
      </c>
      <c r="H195" s="69">
        <v>500000000</v>
      </c>
      <c r="I195" s="70"/>
      <c r="J195" s="70"/>
      <c r="K195" s="70"/>
      <c r="L195" s="70"/>
      <c r="M195" s="70"/>
      <c r="N195" s="70">
        <v>600000000</v>
      </c>
      <c r="O195" s="70"/>
      <c r="P195" s="70"/>
      <c r="Q195" s="70"/>
      <c r="R195" s="70"/>
      <c r="S195" s="70"/>
      <c r="T195" s="70"/>
      <c r="U195" s="70"/>
      <c r="V195" s="70"/>
      <c r="W195" s="70"/>
      <c r="X195" s="70"/>
      <c r="Y195" s="70"/>
      <c r="Z195" s="70"/>
      <c r="AA195" s="70"/>
      <c r="AB195" s="70"/>
      <c r="AC195" s="70"/>
      <c r="AD195" s="70"/>
      <c r="AE195" s="70"/>
      <c r="AF195" s="70"/>
      <c r="AG195" s="70"/>
      <c r="AH195" s="70"/>
      <c r="AI195" s="71"/>
      <c r="AJ195" s="374"/>
      <c r="AK195" s="284"/>
      <c r="AL195" s="164"/>
      <c r="AM195" s="284"/>
      <c r="AN195" s="232"/>
      <c r="AO195" s="232"/>
      <c r="AP195" s="284">
        <f t="shared" si="110"/>
        <v>1100000000</v>
      </c>
      <c r="AQ195" s="164" t="b">
        <f t="shared" si="111"/>
        <v>1</v>
      </c>
      <c r="AR195" s="232"/>
      <c r="AS195" s="232"/>
      <c r="AU195" s="335"/>
      <c r="AV195" s="72"/>
      <c r="AW195" s="335"/>
      <c r="AX195" s="336"/>
      <c r="AY195" s="152"/>
    </row>
    <row r="196" spans="1:51" s="153" customFormat="1">
      <c r="A196" s="605"/>
      <c r="B196" s="333"/>
      <c r="C196" s="334"/>
      <c r="D196" s="334"/>
      <c r="E196" s="671" t="s">
        <v>331</v>
      </c>
      <c r="F196" s="673" t="s">
        <v>332</v>
      </c>
      <c r="G196" s="628">
        <v>100000000</v>
      </c>
      <c r="H196" s="69"/>
      <c r="I196" s="70"/>
      <c r="J196" s="70"/>
      <c r="K196" s="70"/>
      <c r="L196" s="70"/>
      <c r="M196" s="70"/>
      <c r="N196" s="70">
        <f>G196</f>
        <v>100000000</v>
      </c>
      <c r="O196" s="70"/>
      <c r="P196" s="70"/>
      <c r="Q196" s="70"/>
      <c r="R196" s="70"/>
      <c r="S196" s="70"/>
      <c r="T196" s="70"/>
      <c r="U196" s="70"/>
      <c r="V196" s="70"/>
      <c r="W196" s="70"/>
      <c r="X196" s="70"/>
      <c r="Y196" s="70"/>
      <c r="Z196" s="70"/>
      <c r="AA196" s="70"/>
      <c r="AB196" s="70"/>
      <c r="AC196" s="70"/>
      <c r="AD196" s="70"/>
      <c r="AE196" s="70"/>
      <c r="AF196" s="70"/>
      <c r="AG196" s="70"/>
      <c r="AH196" s="70"/>
      <c r="AI196" s="71"/>
      <c r="AJ196" s="374"/>
      <c r="AK196" s="284"/>
      <c r="AL196" s="164"/>
      <c r="AM196" s="284"/>
      <c r="AN196" s="232"/>
      <c r="AO196" s="232"/>
      <c r="AP196" s="284">
        <f t="shared" si="110"/>
        <v>100000000</v>
      </c>
      <c r="AQ196" s="164" t="b">
        <f t="shared" si="111"/>
        <v>1</v>
      </c>
      <c r="AR196" s="232"/>
      <c r="AS196" s="232"/>
      <c r="AU196" s="335"/>
      <c r="AV196" s="72"/>
      <c r="AW196" s="335"/>
      <c r="AX196" s="336"/>
      <c r="AY196" s="152"/>
    </row>
    <row r="197" spans="1:51" s="153" customFormat="1">
      <c r="A197" s="605"/>
      <c r="B197" s="333"/>
      <c r="C197" s="334"/>
      <c r="D197" s="334"/>
      <c r="E197" s="672"/>
      <c r="F197" s="674"/>
      <c r="G197" s="629"/>
      <c r="H197" s="69"/>
      <c r="I197" s="70"/>
      <c r="J197" s="70"/>
      <c r="K197" s="70"/>
      <c r="L197" s="70"/>
      <c r="M197" s="70"/>
      <c r="N197" s="70"/>
      <c r="O197" s="70"/>
      <c r="P197" s="70"/>
      <c r="Q197" s="70"/>
      <c r="R197" s="70"/>
      <c r="S197" s="70"/>
      <c r="T197" s="70"/>
      <c r="U197" s="70"/>
      <c r="V197" s="70"/>
      <c r="W197" s="70"/>
      <c r="X197" s="70"/>
      <c r="Y197" s="70"/>
      <c r="Z197" s="70"/>
      <c r="AA197" s="70"/>
      <c r="AB197" s="70"/>
      <c r="AC197" s="70"/>
      <c r="AD197" s="70"/>
      <c r="AE197" s="70"/>
      <c r="AF197" s="70"/>
      <c r="AG197" s="70"/>
      <c r="AH197" s="70"/>
      <c r="AI197" s="71"/>
      <c r="AJ197" s="374"/>
      <c r="AK197" s="284"/>
      <c r="AL197" s="164"/>
      <c r="AM197" s="284"/>
      <c r="AN197" s="232"/>
      <c r="AO197" s="232"/>
      <c r="AP197" s="284">
        <f t="shared" si="110"/>
        <v>0</v>
      </c>
      <c r="AQ197" s="164" t="b">
        <f t="shared" si="111"/>
        <v>1</v>
      </c>
      <c r="AR197" s="232"/>
      <c r="AS197" s="232"/>
      <c r="AU197" s="335"/>
      <c r="AV197" s="72"/>
      <c r="AW197" s="335"/>
      <c r="AX197" s="336"/>
      <c r="AY197" s="152"/>
    </row>
    <row r="198" spans="1:51" s="153" customFormat="1">
      <c r="A198" s="605"/>
      <c r="B198" s="333"/>
      <c r="C198" s="334"/>
      <c r="D198" s="334"/>
      <c r="E198" s="88"/>
      <c r="F198" s="71"/>
      <c r="G198" s="69"/>
      <c r="H198" s="69"/>
      <c r="I198" s="70"/>
      <c r="J198" s="70"/>
      <c r="K198" s="70"/>
      <c r="L198" s="70"/>
      <c r="M198" s="70"/>
      <c r="N198" s="70"/>
      <c r="O198" s="70"/>
      <c r="P198" s="70"/>
      <c r="Q198" s="70"/>
      <c r="R198" s="70"/>
      <c r="S198" s="70"/>
      <c r="T198" s="70"/>
      <c r="U198" s="70"/>
      <c r="V198" s="70"/>
      <c r="W198" s="70"/>
      <c r="X198" s="70"/>
      <c r="Y198" s="70"/>
      <c r="Z198" s="70"/>
      <c r="AA198" s="70"/>
      <c r="AB198" s="70"/>
      <c r="AC198" s="70"/>
      <c r="AD198" s="70"/>
      <c r="AE198" s="70"/>
      <c r="AF198" s="70"/>
      <c r="AG198" s="70"/>
      <c r="AH198" s="70"/>
      <c r="AI198" s="71"/>
      <c r="AJ198" s="374"/>
      <c r="AK198" s="284"/>
      <c r="AL198" s="164"/>
      <c r="AM198" s="284"/>
      <c r="AN198" s="232"/>
      <c r="AO198" s="232"/>
      <c r="AP198" s="284">
        <f t="shared" si="110"/>
        <v>0</v>
      </c>
      <c r="AQ198" s="164" t="b">
        <f t="shared" si="111"/>
        <v>1</v>
      </c>
      <c r="AR198" s="232"/>
      <c r="AS198" s="232"/>
      <c r="AU198" s="335"/>
      <c r="AV198" s="72"/>
      <c r="AW198" s="335"/>
      <c r="AX198" s="336"/>
      <c r="AY198" s="152"/>
    </row>
    <row r="199" spans="1:51" s="153" customFormat="1">
      <c r="A199" s="605"/>
      <c r="B199" s="333"/>
      <c r="C199" s="334"/>
      <c r="D199" s="334"/>
      <c r="E199" s="88"/>
      <c r="F199" s="71"/>
      <c r="G199" s="69"/>
      <c r="H199" s="69"/>
      <c r="I199" s="70"/>
      <c r="J199" s="70"/>
      <c r="K199" s="70"/>
      <c r="L199" s="70"/>
      <c r="M199" s="70"/>
      <c r="N199" s="70"/>
      <c r="O199" s="70"/>
      <c r="P199" s="70"/>
      <c r="Q199" s="70"/>
      <c r="R199" s="70"/>
      <c r="S199" s="70"/>
      <c r="T199" s="70"/>
      <c r="U199" s="70"/>
      <c r="V199" s="70"/>
      <c r="W199" s="70"/>
      <c r="X199" s="70"/>
      <c r="Y199" s="70"/>
      <c r="Z199" s="70"/>
      <c r="AA199" s="70"/>
      <c r="AB199" s="70"/>
      <c r="AC199" s="70"/>
      <c r="AD199" s="70"/>
      <c r="AE199" s="70"/>
      <c r="AF199" s="70"/>
      <c r="AG199" s="70"/>
      <c r="AH199" s="70"/>
      <c r="AI199" s="71"/>
      <c r="AJ199" s="374"/>
      <c r="AK199" s="284"/>
      <c r="AL199" s="164"/>
      <c r="AM199" s="284"/>
      <c r="AN199" s="232"/>
      <c r="AO199" s="232"/>
      <c r="AP199" s="284">
        <f t="shared" si="110"/>
        <v>0</v>
      </c>
      <c r="AQ199" s="164" t="b">
        <f t="shared" si="111"/>
        <v>1</v>
      </c>
      <c r="AR199" s="232"/>
      <c r="AS199" s="232"/>
      <c r="AU199" s="335"/>
      <c r="AV199" s="72"/>
      <c r="AW199" s="335"/>
      <c r="AX199" s="336"/>
      <c r="AY199" s="152"/>
    </row>
    <row r="200" spans="1:51" s="153" customFormat="1">
      <c r="A200" s="360"/>
      <c r="B200" s="177"/>
      <c r="C200" s="177"/>
      <c r="D200" s="177"/>
      <c r="E200" s="177"/>
      <c r="F200" s="177"/>
      <c r="G200" s="178"/>
      <c r="H200" s="178"/>
      <c r="I200" s="179"/>
      <c r="J200" s="179"/>
      <c r="K200" s="179"/>
      <c r="L200" s="179"/>
      <c r="M200" s="179"/>
      <c r="N200" s="179"/>
      <c r="O200" s="179"/>
      <c r="P200" s="179"/>
      <c r="Q200" s="179"/>
      <c r="R200" s="179"/>
      <c r="S200" s="179"/>
      <c r="T200" s="179"/>
      <c r="U200" s="179"/>
      <c r="V200" s="179"/>
      <c r="W200" s="179"/>
      <c r="X200" s="179"/>
      <c r="Y200" s="179"/>
      <c r="Z200" s="179"/>
      <c r="AA200" s="179"/>
      <c r="AB200" s="179"/>
      <c r="AC200" s="179"/>
      <c r="AD200" s="179"/>
      <c r="AE200" s="179"/>
      <c r="AF200" s="179"/>
      <c r="AG200" s="179"/>
      <c r="AH200" s="179"/>
      <c r="AI200" s="177"/>
      <c r="AJ200" s="374"/>
      <c r="AK200" s="284"/>
      <c r="AL200" s="164"/>
      <c r="AM200" s="284"/>
      <c r="AN200" s="232"/>
      <c r="AO200" s="232"/>
      <c r="AP200" s="284">
        <f t="shared" si="110"/>
        <v>0</v>
      </c>
      <c r="AQ200" s="164" t="b">
        <f t="shared" si="111"/>
        <v>1</v>
      </c>
      <c r="AR200" s="232"/>
      <c r="AS200" s="232"/>
      <c r="AU200" s="335"/>
      <c r="AV200" s="72"/>
      <c r="AW200" s="335"/>
      <c r="AX200" s="336"/>
      <c r="AY200" s="152"/>
    </row>
    <row r="201" spans="1:51" s="153" customFormat="1">
      <c r="A201" s="361"/>
      <c r="B201" s="232"/>
      <c r="C201" s="232"/>
      <c r="D201" s="232"/>
      <c r="E201" s="232"/>
      <c r="F201" s="232"/>
      <c r="G201" s="233"/>
      <c r="H201" s="233"/>
      <c r="I201" s="234"/>
      <c r="J201" s="234"/>
      <c r="K201" s="234"/>
      <c r="L201" s="234"/>
      <c r="M201" s="234"/>
      <c r="N201" s="234"/>
      <c r="O201" s="234"/>
      <c r="P201" s="234"/>
      <c r="Q201" s="234"/>
      <c r="R201" s="234"/>
      <c r="S201" s="234"/>
      <c r="T201" s="234"/>
      <c r="U201" s="234"/>
      <c r="V201" s="234"/>
      <c r="W201" s="234"/>
      <c r="X201" s="234"/>
      <c r="Y201" s="234"/>
      <c r="Z201" s="234"/>
      <c r="AA201" s="234"/>
      <c r="AB201" s="234"/>
      <c r="AC201" s="234"/>
      <c r="AD201" s="234"/>
      <c r="AE201" s="234"/>
      <c r="AF201" s="234"/>
      <c r="AG201" s="234"/>
      <c r="AH201" s="234"/>
      <c r="AI201" s="232"/>
      <c r="AJ201" s="374"/>
      <c r="AK201" s="284"/>
      <c r="AL201" s="164"/>
      <c r="AM201" s="284"/>
      <c r="AN201" s="232"/>
      <c r="AO201" s="232"/>
      <c r="AP201" s="284">
        <f t="shared" si="110"/>
        <v>0</v>
      </c>
      <c r="AQ201" s="164" t="b">
        <f t="shared" si="111"/>
        <v>1</v>
      </c>
      <c r="AR201" s="232"/>
      <c r="AS201" s="232"/>
      <c r="AU201" s="335"/>
      <c r="AV201" s="72"/>
      <c r="AW201" s="335"/>
      <c r="AX201" s="336"/>
      <c r="AY201" s="152"/>
    </row>
    <row r="202" spans="1:51" s="153" customFormat="1">
      <c r="A202" s="361"/>
      <c r="B202" s="232"/>
      <c r="C202" s="232"/>
      <c r="D202" s="232"/>
      <c r="E202" s="232"/>
      <c r="F202" s="232"/>
      <c r="G202" s="233"/>
      <c r="H202" s="233"/>
      <c r="I202" s="234"/>
      <c r="J202" s="234"/>
      <c r="K202" s="234"/>
      <c r="L202" s="234"/>
      <c r="M202" s="234"/>
      <c r="N202" s="234"/>
      <c r="O202" s="234"/>
      <c r="P202" s="234"/>
      <c r="Q202" s="234"/>
      <c r="R202" s="234"/>
      <c r="S202" s="234"/>
      <c r="T202" s="234"/>
      <c r="U202" s="234"/>
      <c r="V202" s="234"/>
      <c r="W202" s="234"/>
      <c r="X202" s="234"/>
      <c r="Y202" s="234"/>
      <c r="Z202" s="234"/>
      <c r="AA202" s="234"/>
      <c r="AB202" s="234"/>
      <c r="AC202" s="234"/>
      <c r="AD202" s="234"/>
      <c r="AE202" s="234"/>
      <c r="AF202" s="234"/>
      <c r="AG202" s="234"/>
      <c r="AH202" s="234"/>
      <c r="AI202" s="232"/>
      <c r="AJ202" s="374"/>
      <c r="AK202" s="284"/>
      <c r="AL202" s="164"/>
      <c r="AM202" s="284"/>
      <c r="AN202" s="232"/>
      <c r="AO202" s="232"/>
      <c r="AP202" s="284">
        <f t="shared" si="110"/>
        <v>0</v>
      </c>
      <c r="AQ202" s="164" t="b">
        <f t="shared" si="111"/>
        <v>1</v>
      </c>
      <c r="AR202" s="232"/>
      <c r="AS202" s="232"/>
      <c r="AU202" s="335"/>
      <c r="AV202" s="72"/>
      <c r="AW202" s="335"/>
      <c r="AX202" s="336"/>
      <c r="AY202" s="152"/>
    </row>
    <row r="203" spans="1:51" s="153" customFormat="1">
      <c r="A203" s="361"/>
      <c r="B203" s="232"/>
      <c r="C203" s="232"/>
      <c r="D203" s="232"/>
      <c r="E203" s="232"/>
      <c r="F203" s="232"/>
      <c r="G203" s="233"/>
      <c r="H203" s="233"/>
      <c r="I203" s="234"/>
      <c r="J203" s="234"/>
      <c r="K203" s="234"/>
      <c r="L203" s="234"/>
      <c r="M203" s="234"/>
      <c r="N203" s="234"/>
      <c r="O203" s="234"/>
      <c r="P203" s="234"/>
      <c r="Q203" s="234"/>
      <c r="R203" s="234"/>
      <c r="S203" s="234"/>
      <c r="T203" s="234"/>
      <c r="U203" s="234"/>
      <c r="V203" s="234"/>
      <c r="W203" s="234"/>
      <c r="X203" s="234"/>
      <c r="Y203" s="234"/>
      <c r="Z203" s="234"/>
      <c r="AA203" s="234"/>
      <c r="AB203" s="234"/>
      <c r="AC203" s="234"/>
      <c r="AD203" s="234"/>
      <c r="AE203" s="234"/>
      <c r="AF203" s="234"/>
      <c r="AG203" s="234"/>
      <c r="AH203" s="234"/>
      <c r="AI203" s="232"/>
      <c r="AJ203" s="374"/>
      <c r="AK203" s="284"/>
      <c r="AL203" s="164"/>
      <c r="AM203" s="284"/>
      <c r="AN203" s="232"/>
      <c r="AO203" s="232"/>
      <c r="AP203" s="284"/>
      <c r="AQ203" s="164"/>
      <c r="AR203" s="232"/>
      <c r="AS203" s="232"/>
      <c r="AU203" s="335"/>
      <c r="AV203" s="72"/>
      <c r="AW203" s="335"/>
      <c r="AX203" s="336"/>
      <c r="AY203" s="152"/>
    </row>
    <row r="204" spans="1:51" s="153" customFormat="1">
      <c r="A204" s="361"/>
      <c r="B204" s="232"/>
      <c r="C204" s="232"/>
      <c r="D204" s="232"/>
      <c r="E204" s="232"/>
      <c r="F204" s="232"/>
      <c r="G204" s="233"/>
      <c r="H204" s="233"/>
      <c r="I204" s="234"/>
      <c r="J204" s="234"/>
      <c r="K204" s="234"/>
      <c r="L204" s="234"/>
      <c r="M204" s="234"/>
      <c r="N204" s="234"/>
      <c r="O204" s="234"/>
      <c r="P204" s="234"/>
      <c r="Q204" s="234"/>
      <c r="R204" s="234"/>
      <c r="S204" s="234"/>
      <c r="T204" s="234"/>
      <c r="U204" s="234"/>
      <c r="V204" s="234"/>
      <c r="W204" s="234"/>
      <c r="X204" s="234"/>
      <c r="Y204" s="234"/>
      <c r="Z204" s="234"/>
      <c r="AA204" s="234"/>
      <c r="AB204" s="234"/>
      <c r="AC204" s="234"/>
      <c r="AD204" s="234"/>
      <c r="AE204" s="234"/>
      <c r="AF204" s="234"/>
      <c r="AG204" s="234"/>
      <c r="AH204" s="234"/>
      <c r="AI204" s="232"/>
      <c r="AJ204" s="374"/>
      <c r="AK204" s="284"/>
      <c r="AL204" s="164"/>
      <c r="AM204" s="284"/>
      <c r="AN204" s="232"/>
      <c r="AO204" s="232"/>
      <c r="AP204" s="284"/>
      <c r="AQ204" s="164"/>
      <c r="AR204" s="232"/>
      <c r="AS204" s="232"/>
      <c r="AU204" s="335"/>
      <c r="AV204" s="72"/>
      <c r="AW204" s="335"/>
      <c r="AX204" s="336"/>
      <c r="AY204" s="152"/>
    </row>
    <row r="205" spans="1:51" s="153" customFormat="1">
      <c r="A205" s="361"/>
      <c r="B205" s="232"/>
      <c r="C205" s="232"/>
      <c r="D205" s="232"/>
      <c r="E205" s="232"/>
      <c r="F205" s="232"/>
      <c r="G205" s="233"/>
      <c r="H205" s="233"/>
      <c r="I205" s="234"/>
      <c r="J205" s="234"/>
      <c r="K205" s="234"/>
      <c r="L205" s="234"/>
      <c r="M205" s="234"/>
      <c r="N205" s="234"/>
      <c r="O205" s="234"/>
      <c r="P205" s="234"/>
      <c r="Q205" s="234"/>
      <c r="R205" s="234"/>
      <c r="S205" s="234"/>
      <c r="T205" s="234"/>
      <c r="U205" s="234"/>
      <c r="V205" s="234"/>
      <c r="W205" s="234"/>
      <c r="X205" s="234"/>
      <c r="Y205" s="234"/>
      <c r="Z205" s="234"/>
      <c r="AA205" s="234"/>
      <c r="AB205" s="234"/>
      <c r="AC205" s="234"/>
      <c r="AD205" s="234"/>
      <c r="AE205" s="234"/>
      <c r="AF205" s="234"/>
      <c r="AG205" s="234"/>
      <c r="AH205" s="234"/>
      <c r="AI205" s="232"/>
      <c r="AJ205" s="374"/>
      <c r="AK205" s="284"/>
      <c r="AL205" s="164"/>
      <c r="AM205" s="284"/>
      <c r="AN205" s="232"/>
      <c r="AO205" s="232"/>
      <c r="AP205" s="284"/>
      <c r="AQ205" s="164"/>
      <c r="AR205" s="232"/>
      <c r="AS205" s="232"/>
      <c r="AU205" s="335"/>
      <c r="AV205" s="72"/>
      <c r="AW205" s="335"/>
      <c r="AX205" s="336"/>
      <c r="AY205" s="152"/>
    </row>
    <row r="206" spans="1:51" s="153" customFormat="1">
      <c r="A206" s="361"/>
      <c r="B206" s="232"/>
      <c r="C206" s="232"/>
      <c r="D206" s="232"/>
      <c r="E206" s="232"/>
      <c r="F206" s="232"/>
      <c r="G206" s="233"/>
      <c r="H206" s="233"/>
      <c r="I206" s="234"/>
      <c r="J206" s="234"/>
      <c r="K206" s="234"/>
      <c r="L206" s="234"/>
      <c r="M206" s="234"/>
      <c r="N206" s="234"/>
      <c r="O206" s="234"/>
      <c r="P206" s="234"/>
      <c r="Q206" s="234"/>
      <c r="R206" s="234"/>
      <c r="S206" s="234"/>
      <c r="T206" s="234"/>
      <c r="U206" s="234"/>
      <c r="V206" s="234"/>
      <c r="W206" s="234"/>
      <c r="X206" s="234"/>
      <c r="Y206" s="234"/>
      <c r="Z206" s="234"/>
      <c r="AA206" s="234"/>
      <c r="AB206" s="234"/>
      <c r="AC206" s="234"/>
      <c r="AD206" s="234"/>
      <c r="AE206" s="234"/>
      <c r="AF206" s="234"/>
      <c r="AG206" s="234"/>
      <c r="AH206" s="234"/>
      <c r="AI206" s="232"/>
      <c r="AJ206" s="374"/>
      <c r="AK206" s="284"/>
      <c r="AL206" s="164"/>
      <c r="AM206" s="284"/>
      <c r="AN206" s="232"/>
      <c r="AO206" s="232"/>
      <c r="AP206" s="284">
        <f t="shared" si="110"/>
        <v>0</v>
      </c>
      <c r="AQ206" s="164" t="b">
        <f t="shared" si="111"/>
        <v>1</v>
      </c>
      <c r="AR206" s="232"/>
      <c r="AS206" s="232"/>
      <c r="AU206" s="335"/>
      <c r="AV206" s="72"/>
      <c r="AW206" s="335"/>
      <c r="AX206" s="336"/>
      <c r="AY206" s="152"/>
    </row>
    <row r="207" spans="1:51" s="153" customFormat="1">
      <c r="A207" s="361"/>
      <c r="B207" s="232"/>
      <c r="C207" s="232"/>
      <c r="D207" s="232"/>
      <c r="E207" s="232"/>
      <c r="F207" s="232"/>
      <c r="G207" s="233"/>
      <c r="H207" s="233"/>
      <c r="I207" s="234"/>
      <c r="J207" s="234"/>
      <c r="K207" s="234"/>
      <c r="L207" s="234"/>
      <c r="M207" s="234"/>
      <c r="N207" s="234"/>
      <c r="O207" s="234"/>
      <c r="P207" s="234"/>
      <c r="Q207" s="234"/>
      <c r="R207" s="234"/>
      <c r="S207" s="234"/>
      <c r="T207" s="234"/>
      <c r="U207" s="234"/>
      <c r="V207" s="234"/>
      <c r="W207" s="234"/>
      <c r="X207" s="234"/>
      <c r="Y207" s="234"/>
      <c r="Z207" s="234"/>
      <c r="AA207" s="234"/>
      <c r="AB207" s="234"/>
      <c r="AC207" s="234"/>
      <c r="AD207" s="234"/>
      <c r="AE207" s="234"/>
      <c r="AF207" s="234"/>
      <c r="AG207" s="234"/>
      <c r="AH207" s="234"/>
      <c r="AI207" s="232"/>
      <c r="AJ207" s="374"/>
      <c r="AK207" s="284"/>
      <c r="AL207" s="164"/>
      <c r="AM207" s="284"/>
      <c r="AN207" s="232"/>
      <c r="AO207" s="232"/>
      <c r="AP207" s="284">
        <f t="shared" si="110"/>
        <v>0</v>
      </c>
      <c r="AQ207" s="164" t="b">
        <f t="shared" si="111"/>
        <v>1</v>
      </c>
      <c r="AR207" s="232"/>
      <c r="AS207" s="232"/>
      <c r="AU207" s="335"/>
      <c r="AV207" s="72"/>
      <c r="AW207" s="335"/>
      <c r="AX207" s="336"/>
      <c r="AY207" s="152"/>
    </row>
    <row r="208" spans="1:51" s="153" customFormat="1">
      <c r="A208" s="361"/>
      <c r="B208" s="232"/>
      <c r="C208" s="232"/>
      <c r="D208" s="232"/>
      <c r="E208" s="232"/>
      <c r="F208" s="232"/>
      <c r="G208" s="233"/>
      <c r="H208" s="233"/>
      <c r="I208" s="234"/>
      <c r="J208" s="234"/>
      <c r="K208" s="234"/>
      <c r="L208" s="234"/>
      <c r="M208" s="234"/>
      <c r="N208" s="234"/>
      <c r="O208" s="234"/>
      <c r="P208" s="234"/>
      <c r="Q208" s="234"/>
      <c r="R208" s="234"/>
      <c r="S208" s="234"/>
      <c r="T208" s="234"/>
      <c r="U208" s="234"/>
      <c r="V208" s="234"/>
      <c r="W208" s="234"/>
      <c r="X208" s="234"/>
      <c r="Y208" s="234"/>
      <c r="Z208" s="234"/>
      <c r="AA208" s="234"/>
      <c r="AB208" s="234"/>
      <c r="AC208" s="234"/>
      <c r="AD208" s="234"/>
      <c r="AE208" s="234"/>
      <c r="AF208" s="234"/>
      <c r="AG208" s="234"/>
      <c r="AH208" s="234"/>
      <c r="AI208" s="232"/>
      <c r="AJ208" s="374"/>
      <c r="AK208" s="284"/>
      <c r="AL208" s="164"/>
      <c r="AM208" s="284"/>
      <c r="AN208" s="232"/>
      <c r="AO208" s="232"/>
      <c r="AP208" s="284">
        <f t="shared" si="110"/>
        <v>0</v>
      </c>
      <c r="AQ208" s="164" t="b">
        <f t="shared" si="111"/>
        <v>1</v>
      </c>
      <c r="AR208" s="232"/>
      <c r="AS208" s="232"/>
      <c r="AU208" s="335"/>
      <c r="AV208" s="72"/>
      <c r="AW208" s="335"/>
      <c r="AX208" s="336"/>
      <c r="AY208" s="152"/>
    </row>
    <row r="209" spans="1:51" s="3" customFormat="1">
      <c r="A209" s="632" t="s">
        <v>0</v>
      </c>
      <c r="B209" s="632" t="s">
        <v>1</v>
      </c>
      <c r="C209" s="632"/>
      <c r="D209" s="632"/>
      <c r="E209" s="632"/>
      <c r="F209" s="632" t="s">
        <v>3</v>
      </c>
      <c r="G209" s="632" t="s">
        <v>4</v>
      </c>
      <c r="H209" s="637" t="s">
        <v>387</v>
      </c>
      <c r="I209" s="638"/>
      <c r="J209" s="638"/>
      <c r="K209" s="638"/>
      <c r="L209" s="638"/>
      <c r="M209" s="638"/>
      <c r="N209" s="638"/>
      <c r="O209" s="638"/>
      <c r="P209" s="638"/>
      <c r="Q209" s="638"/>
      <c r="R209" s="638"/>
      <c r="S209" s="638"/>
      <c r="T209" s="638"/>
      <c r="U209" s="638"/>
      <c r="V209" s="638"/>
      <c r="W209" s="638"/>
      <c r="X209" s="638"/>
      <c r="Y209" s="638"/>
      <c r="Z209" s="638"/>
      <c r="AA209" s="638"/>
      <c r="AB209" s="638"/>
      <c r="AC209" s="638"/>
      <c r="AD209" s="638"/>
      <c r="AE209" s="638"/>
      <c r="AF209" s="638"/>
      <c r="AG209" s="599"/>
      <c r="AH209" s="601"/>
      <c r="AI209" s="632" t="s">
        <v>11</v>
      </c>
      <c r="AJ209" s="375"/>
      <c r="AK209" s="284"/>
      <c r="AL209" s="164"/>
      <c r="AM209" s="328" t="e">
        <f t="shared" ref="AM209:AM212" si="119">G209-AK209</f>
        <v>#VALUE!</v>
      </c>
      <c r="AN209" s="311"/>
      <c r="AO209" s="311"/>
      <c r="AP209" s="284" t="e">
        <f t="shared" si="110"/>
        <v>#VALUE!</v>
      </c>
      <c r="AQ209" s="164" t="e">
        <f t="shared" si="111"/>
        <v>#VALUE!</v>
      </c>
      <c r="AR209" s="311"/>
      <c r="AS209" s="311"/>
      <c r="AT209" s="152"/>
      <c r="AW209" s="96">
        <f t="shared" ref="AW209" si="120">I209+L209+O209+R209+U209+X209</f>
        <v>0</v>
      </c>
      <c r="AX209" s="118" t="e">
        <f t="shared" ref="AX209" si="121">H209+K209+N209+Q209+T209+W209</f>
        <v>#VALUE!</v>
      </c>
      <c r="AY209" s="152" t="e">
        <f t="shared" ref="AY209:AY212" si="122">G209=AX209</f>
        <v>#VALUE!</v>
      </c>
    </row>
    <row r="210" spans="1:51" s="3" customFormat="1">
      <c r="A210" s="633"/>
      <c r="B210" s="633"/>
      <c r="C210" s="633"/>
      <c r="D210" s="633"/>
      <c r="E210" s="633"/>
      <c r="F210" s="633"/>
      <c r="G210" s="633"/>
      <c r="H210" s="634" t="s">
        <v>5</v>
      </c>
      <c r="I210" s="635"/>
      <c r="J210" s="636"/>
      <c r="K210" s="634" t="s">
        <v>240</v>
      </c>
      <c r="L210" s="635"/>
      <c r="M210" s="636"/>
      <c r="N210" s="634" t="s">
        <v>6</v>
      </c>
      <c r="O210" s="635"/>
      <c r="P210" s="636"/>
      <c r="Q210" s="634" t="s">
        <v>273</v>
      </c>
      <c r="R210" s="635"/>
      <c r="S210" s="636"/>
      <c r="T210" s="634" t="s">
        <v>9</v>
      </c>
      <c r="U210" s="635"/>
      <c r="V210" s="636"/>
      <c r="W210" s="637" t="s">
        <v>374</v>
      </c>
      <c r="X210" s="638"/>
      <c r="Y210" s="639"/>
      <c r="Z210" s="634" t="s">
        <v>272</v>
      </c>
      <c r="AA210" s="635"/>
      <c r="AB210" s="636"/>
      <c r="AC210" s="637" t="s">
        <v>375</v>
      </c>
      <c r="AD210" s="638"/>
      <c r="AE210" s="639"/>
      <c r="AF210" s="637" t="s">
        <v>376</v>
      </c>
      <c r="AG210" s="638"/>
      <c r="AH210" s="639"/>
      <c r="AI210" s="633"/>
      <c r="AJ210" s="375"/>
      <c r="AK210" s="284"/>
      <c r="AL210" s="164"/>
      <c r="AM210" s="328">
        <f t="shared" si="119"/>
        <v>0</v>
      </c>
      <c r="AN210" s="311"/>
      <c r="AO210" s="311"/>
      <c r="AP210" s="284" t="e">
        <f t="shared" si="110"/>
        <v>#VALUE!</v>
      </c>
      <c r="AQ210" s="164" t="e">
        <f t="shared" si="111"/>
        <v>#VALUE!</v>
      </c>
      <c r="AR210" s="311"/>
      <c r="AS210" s="311"/>
      <c r="AT210" s="152"/>
      <c r="AW210" s="96" t="e">
        <f>I210+L210+O210+R210+U210+W210</f>
        <v>#VALUE!</v>
      </c>
      <c r="AX210" s="118" t="e">
        <f>H210+K210+N210+Q210+T210+#REF!</f>
        <v>#VALUE!</v>
      </c>
      <c r="AY210" s="152" t="e">
        <f t="shared" si="122"/>
        <v>#VALUE!</v>
      </c>
    </row>
    <row r="211" spans="1:51">
      <c r="A211" s="142"/>
      <c r="B211" s="143"/>
      <c r="C211" s="144"/>
      <c r="D211" s="144"/>
      <c r="E211" s="145"/>
      <c r="F211" s="146"/>
      <c r="G211" s="146"/>
      <c r="H211" s="598" t="s">
        <v>237</v>
      </c>
      <c r="I211" s="141" t="s">
        <v>238</v>
      </c>
      <c r="J211" s="489" t="s">
        <v>235</v>
      </c>
      <c r="K211" s="598" t="s">
        <v>237</v>
      </c>
      <c r="L211" s="141" t="s">
        <v>238</v>
      </c>
      <c r="M211" s="489" t="s">
        <v>235</v>
      </c>
      <c r="N211" s="598" t="s">
        <v>237</v>
      </c>
      <c r="O211" s="141" t="s">
        <v>238</v>
      </c>
      <c r="P211" s="489" t="s">
        <v>235</v>
      </c>
      <c r="Q211" s="598" t="s">
        <v>237</v>
      </c>
      <c r="R211" s="141" t="s">
        <v>238</v>
      </c>
      <c r="S211" s="489" t="s">
        <v>235</v>
      </c>
      <c r="T211" s="598" t="s">
        <v>237</v>
      </c>
      <c r="U211" s="141" t="s">
        <v>238</v>
      </c>
      <c r="V211" s="489" t="s">
        <v>235</v>
      </c>
      <c r="W211" s="598" t="s">
        <v>237</v>
      </c>
      <c r="X211" s="141" t="s">
        <v>238</v>
      </c>
      <c r="Y211" s="489" t="s">
        <v>235</v>
      </c>
      <c r="Z211" s="598" t="s">
        <v>237</v>
      </c>
      <c r="AA211" s="141" t="s">
        <v>238</v>
      </c>
      <c r="AB211" s="489" t="s">
        <v>235</v>
      </c>
      <c r="AC211" s="598" t="s">
        <v>237</v>
      </c>
      <c r="AD211" s="141" t="s">
        <v>238</v>
      </c>
      <c r="AE211" s="489" t="s">
        <v>235</v>
      </c>
      <c r="AF211" s="598" t="s">
        <v>237</v>
      </c>
      <c r="AG211" s="141" t="s">
        <v>238</v>
      </c>
      <c r="AH211" s="489" t="s">
        <v>235</v>
      </c>
      <c r="AI211" s="146"/>
      <c r="AJ211" s="376"/>
      <c r="AK211" s="284"/>
      <c r="AL211" s="164"/>
      <c r="AM211" s="328">
        <f t="shared" si="119"/>
        <v>0</v>
      </c>
      <c r="AN211" s="278"/>
      <c r="AO211" s="278"/>
      <c r="AP211" s="284" t="e">
        <f t="shared" si="110"/>
        <v>#VALUE!</v>
      </c>
      <c r="AQ211" s="164" t="e">
        <f t="shared" si="111"/>
        <v>#VALUE!</v>
      </c>
      <c r="AR211" s="278"/>
      <c r="AS211" s="278"/>
      <c r="AW211" s="96" t="e">
        <f t="shared" ref="AW211:AW212" si="123">I211+L211+O211+R211+U211+X211</f>
        <v>#VALUE!</v>
      </c>
      <c r="AX211" s="118" t="e">
        <f t="shared" ref="AX211:AX212" si="124">H211+K211+N211+Q211+T211+W211</f>
        <v>#VALUE!</v>
      </c>
      <c r="AY211" s="152" t="e">
        <f t="shared" si="122"/>
        <v>#VALUE!</v>
      </c>
    </row>
    <row r="212" spans="1:51">
      <c r="A212" s="147"/>
      <c r="B212" s="148"/>
      <c r="C212" s="149"/>
      <c r="D212" s="149"/>
      <c r="E212" s="150"/>
      <c r="F212" s="151"/>
      <c r="G212" s="151"/>
      <c r="H212" s="151"/>
      <c r="I212" s="151"/>
      <c r="J212" s="151"/>
      <c r="K212" s="151"/>
      <c r="L212" s="151"/>
      <c r="M212" s="151"/>
      <c r="N212" s="151"/>
      <c r="O212" s="151"/>
      <c r="P212" s="151"/>
      <c r="Q212" s="151"/>
      <c r="R212" s="151"/>
      <c r="S212" s="151"/>
      <c r="T212" s="151"/>
      <c r="U212" s="151"/>
      <c r="V212" s="151"/>
      <c r="W212" s="151"/>
      <c r="X212" s="151"/>
      <c r="Y212" s="151"/>
      <c r="Z212" s="151"/>
      <c r="AA212" s="151"/>
      <c r="AB212" s="151"/>
      <c r="AC212" s="151"/>
      <c r="AD212" s="151"/>
      <c r="AE212" s="151"/>
      <c r="AF212" s="151"/>
      <c r="AG212" s="151"/>
      <c r="AH212" s="151"/>
      <c r="AI212" s="151"/>
      <c r="AJ212" s="376"/>
      <c r="AK212" s="284">
        <f t="shared" ref="AK212:AK214" si="125">H212+K212+N212+Q212+T212+W212+Z212+AC212+AF212</f>
        <v>0</v>
      </c>
      <c r="AL212" s="164" t="b">
        <f t="shared" ref="AL212" si="126">AK212=G212</f>
        <v>1</v>
      </c>
      <c r="AM212" s="284">
        <f t="shared" si="119"/>
        <v>0</v>
      </c>
      <c r="AN212" s="278"/>
      <c r="AO212" s="278"/>
      <c r="AP212" s="284">
        <f t="shared" si="110"/>
        <v>0</v>
      </c>
      <c r="AQ212" s="164" t="b">
        <f t="shared" si="111"/>
        <v>1</v>
      </c>
      <c r="AR212" s="278"/>
      <c r="AS212" s="278"/>
      <c r="AV212" s="42" t="b">
        <f t="shared" ref="AV212" si="127">G212=AU212</f>
        <v>1</v>
      </c>
      <c r="AW212" s="96">
        <f t="shared" si="123"/>
        <v>0</v>
      </c>
      <c r="AX212" s="118">
        <f t="shared" si="124"/>
        <v>0</v>
      </c>
      <c r="AY212" s="152" t="b">
        <f t="shared" si="122"/>
        <v>1</v>
      </c>
    </row>
    <row r="213" spans="1:51" s="117" customFormat="1">
      <c r="A213" s="115"/>
      <c r="B213" s="108" t="s">
        <v>22</v>
      </c>
      <c r="C213" s="630" t="s">
        <v>90</v>
      </c>
      <c r="D213" s="651"/>
      <c r="E213" s="652"/>
      <c r="F213" s="109" t="s">
        <v>146</v>
      </c>
      <c r="G213" s="116">
        <f>G214</f>
        <v>109500000</v>
      </c>
      <c r="H213" s="116">
        <f t="shared" ref="H213:AH213" si="128">H214</f>
        <v>0</v>
      </c>
      <c r="I213" s="116">
        <f t="shared" si="128"/>
        <v>0</v>
      </c>
      <c r="J213" s="116">
        <f t="shared" si="128"/>
        <v>0</v>
      </c>
      <c r="K213" s="116">
        <f t="shared" si="128"/>
        <v>0</v>
      </c>
      <c r="L213" s="116" t="e">
        <f t="shared" si="128"/>
        <v>#REF!</v>
      </c>
      <c r="M213" s="116" t="e">
        <f t="shared" si="128"/>
        <v>#REF!</v>
      </c>
      <c r="N213" s="116">
        <f t="shared" si="128"/>
        <v>109500000</v>
      </c>
      <c r="O213" s="116">
        <f t="shared" si="128"/>
        <v>0</v>
      </c>
      <c r="P213" s="116">
        <f t="shared" si="128"/>
        <v>109500000</v>
      </c>
      <c r="Q213" s="116">
        <f t="shared" si="128"/>
        <v>0</v>
      </c>
      <c r="R213" s="116">
        <f t="shared" si="128"/>
        <v>0</v>
      </c>
      <c r="S213" s="116">
        <f t="shared" si="128"/>
        <v>0</v>
      </c>
      <c r="T213" s="116">
        <f t="shared" si="128"/>
        <v>0</v>
      </c>
      <c r="U213" s="116">
        <f t="shared" si="128"/>
        <v>0</v>
      </c>
      <c r="V213" s="116">
        <f t="shared" si="128"/>
        <v>0</v>
      </c>
      <c r="W213" s="116">
        <f t="shared" si="128"/>
        <v>0</v>
      </c>
      <c r="X213" s="116">
        <f t="shared" si="128"/>
        <v>0</v>
      </c>
      <c r="Y213" s="116">
        <f t="shared" si="128"/>
        <v>0</v>
      </c>
      <c r="Z213" s="116">
        <f t="shared" si="128"/>
        <v>0</v>
      </c>
      <c r="AA213" s="116">
        <f t="shared" si="128"/>
        <v>0</v>
      </c>
      <c r="AB213" s="116">
        <f t="shared" si="128"/>
        <v>0</v>
      </c>
      <c r="AC213" s="116">
        <f t="shared" si="128"/>
        <v>0</v>
      </c>
      <c r="AD213" s="116">
        <f t="shared" si="128"/>
        <v>0</v>
      </c>
      <c r="AE213" s="116">
        <f t="shared" si="128"/>
        <v>0</v>
      </c>
      <c r="AF213" s="116">
        <f t="shared" si="128"/>
        <v>0</v>
      </c>
      <c r="AG213" s="116">
        <f t="shared" si="128"/>
        <v>0</v>
      </c>
      <c r="AH213" s="116">
        <f t="shared" si="128"/>
        <v>0</v>
      </c>
      <c r="AI213" s="94"/>
      <c r="AJ213" s="373"/>
      <c r="AK213" s="314">
        <f t="shared" si="125"/>
        <v>109500000</v>
      </c>
      <c r="AL213" s="164" t="b">
        <f t="shared" si="53"/>
        <v>1</v>
      </c>
      <c r="AM213" s="284">
        <f t="shared" si="54"/>
        <v>0</v>
      </c>
      <c r="AN213" s="221"/>
      <c r="AO213" s="221"/>
      <c r="AP213" s="284">
        <f t="shared" si="110"/>
        <v>109500000</v>
      </c>
      <c r="AQ213" s="164" t="b">
        <f t="shared" si="111"/>
        <v>1</v>
      </c>
      <c r="AR213" s="221"/>
      <c r="AS213" s="221"/>
      <c r="AT213" s="236"/>
      <c r="AU213" s="118" t="e">
        <f t="shared" si="103"/>
        <v>#REF!</v>
      </c>
      <c r="AV213" s="110" t="e">
        <f t="shared" si="104"/>
        <v>#REF!</v>
      </c>
      <c r="AW213" s="96" t="e">
        <f t="shared" si="61"/>
        <v>#REF!</v>
      </c>
      <c r="AX213" s="118">
        <f t="shared" si="62"/>
        <v>109500000</v>
      </c>
      <c r="AY213" s="152" t="b">
        <f t="shared" si="59"/>
        <v>1</v>
      </c>
    </row>
    <row r="214" spans="1:51" s="80" customFormat="1">
      <c r="A214" s="337"/>
      <c r="B214" s="338"/>
      <c r="C214" s="339"/>
      <c r="D214" s="645" t="s">
        <v>69</v>
      </c>
      <c r="E214" s="646"/>
      <c r="F214" s="81" t="s">
        <v>132</v>
      </c>
      <c r="G214" s="87">
        <f t="shared" ref="G214:AI214" si="129">SUM(G215:G218)</f>
        <v>109500000</v>
      </c>
      <c r="H214" s="87">
        <f t="shared" si="129"/>
        <v>0</v>
      </c>
      <c r="I214" s="87">
        <f t="shared" si="129"/>
        <v>0</v>
      </c>
      <c r="J214" s="87">
        <f t="shared" si="129"/>
        <v>0</v>
      </c>
      <c r="K214" s="87">
        <f t="shared" si="129"/>
        <v>0</v>
      </c>
      <c r="L214" s="87" t="e">
        <f t="shared" si="129"/>
        <v>#REF!</v>
      </c>
      <c r="M214" s="87" t="e">
        <f t="shared" si="129"/>
        <v>#REF!</v>
      </c>
      <c r="N214" s="87">
        <f t="shared" si="129"/>
        <v>109500000</v>
      </c>
      <c r="O214" s="87">
        <f t="shared" si="129"/>
        <v>0</v>
      </c>
      <c r="P214" s="87">
        <f t="shared" si="129"/>
        <v>109500000</v>
      </c>
      <c r="Q214" s="87">
        <f t="shared" si="129"/>
        <v>0</v>
      </c>
      <c r="R214" s="87">
        <f t="shared" si="129"/>
        <v>0</v>
      </c>
      <c r="S214" s="87">
        <f t="shared" si="129"/>
        <v>0</v>
      </c>
      <c r="T214" s="87">
        <f t="shared" si="129"/>
        <v>0</v>
      </c>
      <c r="U214" s="87">
        <f t="shared" si="129"/>
        <v>0</v>
      </c>
      <c r="V214" s="87">
        <f t="shared" si="129"/>
        <v>0</v>
      </c>
      <c r="W214" s="87">
        <f t="shared" si="129"/>
        <v>0</v>
      </c>
      <c r="X214" s="87">
        <f t="shared" si="129"/>
        <v>0</v>
      </c>
      <c r="Y214" s="87">
        <f t="shared" si="129"/>
        <v>0</v>
      </c>
      <c r="Z214" s="87">
        <f t="shared" si="129"/>
        <v>0</v>
      </c>
      <c r="AA214" s="87">
        <f t="shared" si="129"/>
        <v>0</v>
      </c>
      <c r="AB214" s="87">
        <f t="shared" si="129"/>
        <v>0</v>
      </c>
      <c r="AC214" s="87">
        <f t="shared" si="129"/>
        <v>0</v>
      </c>
      <c r="AD214" s="87">
        <f t="shared" si="129"/>
        <v>0</v>
      </c>
      <c r="AE214" s="87">
        <f t="shared" si="129"/>
        <v>0</v>
      </c>
      <c r="AF214" s="87">
        <f t="shared" si="129"/>
        <v>0</v>
      </c>
      <c r="AG214" s="87">
        <f t="shared" si="129"/>
        <v>0</v>
      </c>
      <c r="AH214" s="87">
        <f t="shared" si="129"/>
        <v>0</v>
      </c>
      <c r="AI214" s="87">
        <f t="shared" si="129"/>
        <v>0</v>
      </c>
      <c r="AJ214" s="372"/>
      <c r="AK214" s="284">
        <f t="shared" si="125"/>
        <v>109500000</v>
      </c>
      <c r="AL214" s="164" t="b">
        <f t="shared" si="53"/>
        <v>1</v>
      </c>
      <c r="AM214" s="284">
        <f t="shared" si="54"/>
        <v>0</v>
      </c>
      <c r="AN214" s="164"/>
      <c r="AO214" s="164"/>
      <c r="AP214" s="284">
        <f t="shared" si="110"/>
        <v>109500000</v>
      </c>
      <c r="AQ214" s="164" t="b">
        <f t="shared" si="111"/>
        <v>1</v>
      </c>
      <c r="AR214" s="164"/>
      <c r="AS214" s="164"/>
      <c r="AU214" s="341" t="e">
        <f t="shared" si="103"/>
        <v>#REF!</v>
      </c>
      <c r="AV214" s="59" t="e">
        <f t="shared" si="104"/>
        <v>#REF!</v>
      </c>
      <c r="AW214" s="335" t="e">
        <f t="shared" si="61"/>
        <v>#REF!</v>
      </c>
      <c r="AX214" s="336">
        <f t="shared" si="62"/>
        <v>109500000</v>
      </c>
      <c r="AY214" s="152" t="b">
        <f t="shared" si="59"/>
        <v>1</v>
      </c>
    </row>
    <row r="215" spans="1:51" s="153" customFormat="1">
      <c r="A215" s="605"/>
      <c r="B215" s="333"/>
      <c r="C215" s="334"/>
      <c r="D215" s="334"/>
      <c r="E215" s="88" t="s">
        <v>91</v>
      </c>
      <c r="F215" s="71" t="s">
        <v>92</v>
      </c>
      <c r="G215" s="69">
        <v>25000000</v>
      </c>
      <c r="H215" s="69"/>
      <c r="I215" s="70"/>
      <c r="J215" s="70"/>
      <c r="K215" s="70"/>
      <c r="L215" s="70">
        <v>28380000</v>
      </c>
      <c r="M215" s="70">
        <f>K215-L215</f>
        <v>-28380000</v>
      </c>
      <c r="N215" s="70">
        <f>G215</f>
        <v>25000000</v>
      </c>
      <c r="O215" s="70"/>
      <c r="P215" s="70">
        <f>N215-O215</f>
        <v>25000000</v>
      </c>
      <c r="Q215" s="70"/>
      <c r="R215" s="70"/>
      <c r="S215" s="70"/>
      <c r="T215" s="70"/>
      <c r="U215" s="70"/>
      <c r="V215" s="70"/>
      <c r="W215" s="70"/>
      <c r="X215" s="70"/>
      <c r="Y215" s="70"/>
      <c r="Z215" s="70"/>
      <c r="AA215" s="70"/>
      <c r="AB215" s="70"/>
      <c r="AC215" s="70"/>
      <c r="AD215" s="70"/>
      <c r="AE215" s="70"/>
      <c r="AF215" s="70"/>
      <c r="AG215" s="70"/>
      <c r="AH215" s="70"/>
      <c r="AI215" s="71"/>
      <c r="AJ215" s="374"/>
      <c r="AK215" s="284">
        <f>H215+K215+N215+Q215+T215+W215+Z215+AC215+AF215</f>
        <v>25000000</v>
      </c>
      <c r="AL215" s="164" t="b">
        <f t="shared" si="53"/>
        <v>1</v>
      </c>
      <c r="AM215" s="284">
        <f t="shared" si="54"/>
        <v>0</v>
      </c>
      <c r="AN215" s="232"/>
      <c r="AO215" s="232"/>
      <c r="AP215" s="284">
        <f t="shared" si="110"/>
        <v>25000000</v>
      </c>
      <c r="AQ215" s="164" t="b">
        <f t="shared" si="111"/>
        <v>1</v>
      </c>
      <c r="AR215" s="232"/>
      <c r="AS215" s="232"/>
      <c r="AU215" s="335">
        <f t="shared" si="103"/>
        <v>50000000</v>
      </c>
      <c r="AV215" s="72" t="b">
        <f t="shared" si="104"/>
        <v>0</v>
      </c>
      <c r="AW215" s="335">
        <f t="shared" si="61"/>
        <v>28380000</v>
      </c>
      <c r="AX215" s="336">
        <f t="shared" si="62"/>
        <v>25000000</v>
      </c>
      <c r="AY215" s="152" t="b">
        <f t="shared" si="59"/>
        <v>1</v>
      </c>
    </row>
    <row r="216" spans="1:51" s="153" customFormat="1">
      <c r="A216" s="605"/>
      <c r="B216" s="333"/>
      <c r="C216" s="334"/>
      <c r="D216" s="334"/>
      <c r="E216" s="88" t="s">
        <v>93</v>
      </c>
      <c r="F216" s="71" t="s">
        <v>94</v>
      </c>
      <c r="G216" s="69">
        <v>10000000</v>
      </c>
      <c r="H216" s="69"/>
      <c r="I216" s="70"/>
      <c r="J216" s="70"/>
      <c r="K216" s="70"/>
      <c r="L216" s="70" t="e">
        <f>#REF!</f>
        <v>#REF!</v>
      </c>
      <c r="M216" s="70" t="e">
        <f t="shared" ref="M216:M217" si="130">K216-L216</f>
        <v>#REF!</v>
      </c>
      <c r="N216" s="70">
        <f>G216</f>
        <v>10000000</v>
      </c>
      <c r="O216" s="70"/>
      <c r="P216" s="70">
        <f t="shared" ref="P216:P218" si="131">N216-O216</f>
        <v>10000000</v>
      </c>
      <c r="Q216" s="70"/>
      <c r="R216" s="70"/>
      <c r="S216" s="70"/>
      <c r="T216" s="70"/>
      <c r="U216" s="70"/>
      <c r="V216" s="70"/>
      <c r="W216" s="70"/>
      <c r="X216" s="70"/>
      <c r="Y216" s="70"/>
      <c r="Z216" s="70"/>
      <c r="AA216" s="70"/>
      <c r="AB216" s="70"/>
      <c r="AC216" s="70"/>
      <c r="AD216" s="70"/>
      <c r="AE216" s="70"/>
      <c r="AF216" s="70"/>
      <c r="AG216" s="70"/>
      <c r="AH216" s="70"/>
      <c r="AI216" s="71"/>
      <c r="AJ216" s="374"/>
      <c r="AK216" s="284">
        <f t="shared" ref="AK216:AK218" si="132">H216+K216+N216+Q216+T216+W216+Z216+AC216+AF216</f>
        <v>10000000</v>
      </c>
      <c r="AL216" s="164" t="b">
        <f t="shared" si="53"/>
        <v>1</v>
      </c>
      <c r="AM216" s="284">
        <f t="shared" si="54"/>
        <v>0</v>
      </c>
      <c r="AN216" s="232"/>
      <c r="AO216" s="232"/>
      <c r="AP216" s="284">
        <f t="shared" si="110"/>
        <v>10000000</v>
      </c>
      <c r="AQ216" s="164" t="b">
        <f t="shared" si="111"/>
        <v>1</v>
      </c>
      <c r="AR216" s="232"/>
      <c r="AS216" s="232"/>
      <c r="AU216" s="335" t="e">
        <f t="shared" si="103"/>
        <v>#REF!</v>
      </c>
      <c r="AV216" s="72" t="e">
        <f t="shared" si="104"/>
        <v>#REF!</v>
      </c>
      <c r="AW216" s="335" t="e">
        <f t="shared" si="61"/>
        <v>#REF!</v>
      </c>
      <c r="AX216" s="336">
        <f t="shared" si="62"/>
        <v>10000000</v>
      </c>
      <c r="AY216" s="152" t="b">
        <f t="shared" si="59"/>
        <v>1</v>
      </c>
    </row>
    <row r="217" spans="1:51" s="153" customFormat="1">
      <c r="A217" s="605"/>
      <c r="B217" s="333"/>
      <c r="C217" s="334"/>
      <c r="D217" s="334"/>
      <c r="E217" s="88" t="s">
        <v>95</v>
      </c>
      <c r="F217" s="71" t="s">
        <v>96</v>
      </c>
      <c r="G217" s="69">
        <v>14500000</v>
      </c>
      <c r="H217" s="69"/>
      <c r="I217" s="70"/>
      <c r="J217" s="70"/>
      <c r="K217" s="70"/>
      <c r="L217" s="70" t="e">
        <f>#REF!</f>
        <v>#REF!</v>
      </c>
      <c r="M217" s="70" t="e">
        <f t="shared" si="130"/>
        <v>#REF!</v>
      </c>
      <c r="N217" s="70">
        <f>G217</f>
        <v>14500000</v>
      </c>
      <c r="O217" s="70"/>
      <c r="P217" s="70">
        <f t="shared" si="131"/>
        <v>14500000</v>
      </c>
      <c r="Q217" s="70"/>
      <c r="R217" s="70"/>
      <c r="S217" s="70"/>
      <c r="T217" s="70"/>
      <c r="U217" s="70"/>
      <c r="V217" s="70"/>
      <c r="W217" s="70"/>
      <c r="X217" s="70"/>
      <c r="Y217" s="70"/>
      <c r="Z217" s="70"/>
      <c r="AA217" s="70"/>
      <c r="AB217" s="70"/>
      <c r="AC217" s="70"/>
      <c r="AD217" s="70"/>
      <c r="AE217" s="70"/>
      <c r="AF217" s="70"/>
      <c r="AG217" s="70"/>
      <c r="AH217" s="70"/>
      <c r="AI217" s="71"/>
      <c r="AJ217" s="374"/>
      <c r="AK217" s="284">
        <f t="shared" si="132"/>
        <v>14500000</v>
      </c>
      <c r="AL217" s="164" t="b">
        <f t="shared" si="53"/>
        <v>1</v>
      </c>
      <c r="AM217" s="284">
        <f t="shared" si="54"/>
        <v>0</v>
      </c>
      <c r="AN217" s="232"/>
      <c r="AO217" s="232"/>
      <c r="AP217" s="284">
        <f t="shared" si="110"/>
        <v>14500000</v>
      </c>
      <c r="AQ217" s="164" t="b">
        <f t="shared" si="111"/>
        <v>1</v>
      </c>
      <c r="AR217" s="232"/>
      <c r="AS217" s="232"/>
      <c r="AU217" s="335" t="e">
        <f t="shared" si="103"/>
        <v>#REF!</v>
      </c>
      <c r="AV217" s="72" t="e">
        <f t="shared" si="104"/>
        <v>#REF!</v>
      </c>
      <c r="AW217" s="335" t="e">
        <f t="shared" si="61"/>
        <v>#REF!</v>
      </c>
      <c r="AX217" s="336">
        <f t="shared" si="62"/>
        <v>14500000</v>
      </c>
      <c r="AY217" s="152" t="b">
        <f t="shared" si="59"/>
        <v>1</v>
      </c>
    </row>
    <row r="218" spans="1:51" s="153" customFormat="1" ht="30">
      <c r="A218" s="605"/>
      <c r="B218" s="333"/>
      <c r="C218" s="334"/>
      <c r="D218" s="334"/>
      <c r="E218" s="88" t="s">
        <v>333</v>
      </c>
      <c r="F218" s="71" t="s">
        <v>334</v>
      </c>
      <c r="G218" s="69">
        <v>60000000</v>
      </c>
      <c r="H218" s="69"/>
      <c r="I218" s="70"/>
      <c r="J218" s="70"/>
      <c r="K218" s="70"/>
      <c r="L218" s="70"/>
      <c r="M218" s="70"/>
      <c r="N218" s="70">
        <f>G218</f>
        <v>60000000</v>
      </c>
      <c r="O218" s="70"/>
      <c r="P218" s="70">
        <f t="shared" si="131"/>
        <v>60000000</v>
      </c>
      <c r="Q218" s="70"/>
      <c r="R218" s="70"/>
      <c r="S218" s="70"/>
      <c r="T218" s="70"/>
      <c r="U218" s="70"/>
      <c r="V218" s="70"/>
      <c r="W218" s="70"/>
      <c r="X218" s="70"/>
      <c r="Y218" s="70"/>
      <c r="Z218" s="70"/>
      <c r="AA218" s="70"/>
      <c r="AB218" s="70">
        <f>Z218-AA218</f>
        <v>0</v>
      </c>
      <c r="AC218" s="70"/>
      <c r="AD218" s="70"/>
      <c r="AE218" s="70"/>
      <c r="AF218" s="70"/>
      <c r="AG218" s="70"/>
      <c r="AH218" s="70"/>
      <c r="AI218" s="71"/>
      <c r="AJ218" s="374"/>
      <c r="AK218" s="284">
        <f t="shared" si="132"/>
        <v>60000000</v>
      </c>
      <c r="AL218" s="164" t="b">
        <f t="shared" si="53"/>
        <v>1</v>
      </c>
      <c r="AM218" s="284">
        <f t="shared" si="54"/>
        <v>0</v>
      </c>
      <c r="AN218" s="232"/>
      <c r="AO218" s="232"/>
      <c r="AP218" s="284">
        <f t="shared" si="110"/>
        <v>60000000</v>
      </c>
      <c r="AQ218" s="164" t="b">
        <f t="shared" si="111"/>
        <v>1</v>
      </c>
      <c r="AR218" s="232"/>
      <c r="AS218" s="232"/>
      <c r="AU218" s="335"/>
      <c r="AV218" s="72"/>
      <c r="AW218" s="335"/>
      <c r="AX218" s="336"/>
      <c r="AY218" s="152"/>
    </row>
    <row r="219" spans="1:51" s="153" customFormat="1">
      <c r="A219" s="605"/>
      <c r="B219" s="333"/>
      <c r="C219" s="334"/>
      <c r="D219" s="334"/>
      <c r="E219" s="88"/>
      <c r="F219" s="71"/>
      <c r="G219" s="69"/>
      <c r="H219" s="69"/>
      <c r="I219" s="70"/>
      <c r="J219" s="70"/>
      <c r="K219" s="70"/>
      <c r="L219" s="70"/>
      <c r="M219" s="70"/>
      <c r="N219" s="70"/>
      <c r="O219" s="70"/>
      <c r="P219" s="70"/>
      <c r="Q219" s="70"/>
      <c r="R219" s="70"/>
      <c r="S219" s="70"/>
      <c r="T219" s="70"/>
      <c r="U219" s="70"/>
      <c r="V219" s="70"/>
      <c r="W219" s="70"/>
      <c r="X219" s="70"/>
      <c r="Y219" s="70"/>
      <c r="Z219" s="70"/>
      <c r="AA219" s="70"/>
      <c r="AB219" s="70"/>
      <c r="AC219" s="70"/>
      <c r="AD219" s="70"/>
      <c r="AE219" s="70"/>
      <c r="AF219" s="70"/>
      <c r="AG219" s="70"/>
      <c r="AH219" s="70"/>
      <c r="AI219" s="71"/>
      <c r="AJ219" s="374"/>
      <c r="AK219" s="284"/>
      <c r="AL219" s="164"/>
      <c r="AM219" s="284"/>
      <c r="AN219" s="232"/>
      <c r="AO219" s="232"/>
      <c r="AP219" s="284">
        <f t="shared" si="110"/>
        <v>0</v>
      </c>
      <c r="AQ219" s="164" t="b">
        <f t="shared" si="111"/>
        <v>1</v>
      </c>
      <c r="AR219" s="232"/>
      <c r="AS219" s="232"/>
      <c r="AU219" s="335"/>
      <c r="AV219" s="72"/>
      <c r="AW219" s="335"/>
      <c r="AX219" s="336"/>
      <c r="AY219" s="152"/>
    </row>
    <row r="220" spans="1:51" s="153" customFormat="1">
      <c r="A220" s="360"/>
      <c r="B220" s="177"/>
      <c r="C220" s="177"/>
      <c r="D220" s="177"/>
      <c r="E220" s="177"/>
      <c r="F220" s="177"/>
      <c r="G220" s="178"/>
      <c r="H220" s="178"/>
      <c r="I220" s="179"/>
      <c r="J220" s="179"/>
      <c r="K220" s="179"/>
      <c r="L220" s="179"/>
      <c r="M220" s="179"/>
      <c r="N220" s="179"/>
      <c r="O220" s="179"/>
      <c r="P220" s="179"/>
      <c r="Q220" s="179"/>
      <c r="R220" s="179"/>
      <c r="S220" s="179"/>
      <c r="T220" s="179"/>
      <c r="U220" s="179"/>
      <c r="V220" s="179"/>
      <c r="W220" s="179"/>
      <c r="X220" s="179"/>
      <c r="Y220" s="179"/>
      <c r="Z220" s="179"/>
      <c r="AA220" s="179"/>
      <c r="AB220" s="179"/>
      <c r="AC220" s="179"/>
      <c r="AD220" s="179"/>
      <c r="AE220" s="179"/>
      <c r="AF220" s="179"/>
      <c r="AG220" s="179"/>
      <c r="AH220" s="179"/>
      <c r="AI220" s="177"/>
      <c r="AJ220" s="374"/>
      <c r="AK220" s="284"/>
      <c r="AL220" s="164"/>
      <c r="AM220" s="284"/>
      <c r="AN220" s="232"/>
      <c r="AO220" s="232"/>
      <c r="AP220" s="284">
        <f t="shared" si="110"/>
        <v>0</v>
      </c>
      <c r="AQ220" s="164" t="b">
        <f t="shared" si="111"/>
        <v>1</v>
      </c>
      <c r="AR220" s="232"/>
      <c r="AS220" s="232"/>
      <c r="AU220" s="335"/>
      <c r="AV220" s="72"/>
      <c r="AW220" s="335"/>
      <c r="AX220" s="336"/>
      <c r="AY220" s="152"/>
    </row>
    <row r="221" spans="1:51" s="153" customFormat="1">
      <c r="A221" s="361"/>
      <c r="B221" s="232"/>
      <c r="C221" s="232"/>
      <c r="D221" s="232"/>
      <c r="E221" s="232"/>
      <c r="F221" s="232"/>
      <c r="G221" s="233"/>
      <c r="H221" s="233"/>
      <c r="I221" s="234"/>
      <c r="J221" s="234"/>
      <c r="K221" s="234"/>
      <c r="L221" s="234"/>
      <c r="M221" s="234"/>
      <c r="N221" s="234"/>
      <c r="O221" s="234"/>
      <c r="P221" s="234"/>
      <c r="Q221" s="234"/>
      <c r="R221" s="234"/>
      <c r="S221" s="234"/>
      <c r="T221" s="234"/>
      <c r="U221" s="234"/>
      <c r="V221" s="234"/>
      <c r="W221" s="234"/>
      <c r="X221" s="234"/>
      <c r="Y221" s="234"/>
      <c r="Z221" s="234"/>
      <c r="AA221" s="234"/>
      <c r="AB221" s="234"/>
      <c r="AC221" s="234"/>
      <c r="AD221" s="234"/>
      <c r="AE221" s="234"/>
      <c r="AF221" s="234"/>
      <c r="AG221" s="234"/>
      <c r="AH221" s="234"/>
      <c r="AI221" s="232"/>
      <c r="AJ221" s="374"/>
      <c r="AK221" s="284"/>
      <c r="AL221" s="164"/>
      <c r="AM221" s="284"/>
      <c r="AN221" s="232"/>
      <c r="AO221" s="232"/>
      <c r="AP221" s="284">
        <f t="shared" si="110"/>
        <v>0</v>
      </c>
      <c r="AQ221" s="164" t="b">
        <f t="shared" si="111"/>
        <v>1</v>
      </c>
      <c r="AR221" s="232"/>
      <c r="AS221" s="232"/>
      <c r="AU221" s="335"/>
      <c r="AV221" s="72"/>
      <c r="AW221" s="335"/>
      <c r="AX221" s="336"/>
      <c r="AY221" s="152"/>
    </row>
    <row r="222" spans="1:51" s="153" customFormat="1">
      <c r="A222" s="361"/>
      <c r="B222" s="232"/>
      <c r="C222" s="232"/>
      <c r="D222" s="232"/>
      <c r="E222" s="232"/>
      <c r="F222" s="232"/>
      <c r="G222" s="233"/>
      <c r="H222" s="233"/>
      <c r="I222" s="234"/>
      <c r="J222" s="234"/>
      <c r="K222" s="234"/>
      <c r="L222" s="234"/>
      <c r="M222" s="234"/>
      <c r="N222" s="234"/>
      <c r="O222" s="234"/>
      <c r="P222" s="234"/>
      <c r="Q222" s="234"/>
      <c r="R222" s="234"/>
      <c r="S222" s="234"/>
      <c r="T222" s="234"/>
      <c r="U222" s="234"/>
      <c r="V222" s="234"/>
      <c r="W222" s="234"/>
      <c r="X222" s="234"/>
      <c r="Y222" s="234"/>
      <c r="Z222" s="234"/>
      <c r="AA222" s="234"/>
      <c r="AB222" s="234"/>
      <c r="AC222" s="234"/>
      <c r="AD222" s="234"/>
      <c r="AE222" s="234"/>
      <c r="AF222" s="234"/>
      <c r="AG222" s="234"/>
      <c r="AH222" s="234"/>
      <c r="AI222" s="232"/>
      <c r="AJ222" s="374"/>
      <c r="AK222" s="284"/>
      <c r="AL222" s="164"/>
      <c r="AM222" s="284"/>
      <c r="AN222" s="232"/>
      <c r="AO222" s="232"/>
      <c r="AP222" s="284">
        <f t="shared" si="110"/>
        <v>0</v>
      </c>
      <c r="AQ222" s="164" t="b">
        <f t="shared" si="111"/>
        <v>1</v>
      </c>
      <c r="AR222" s="232"/>
      <c r="AS222" s="232"/>
      <c r="AU222" s="335"/>
      <c r="AV222" s="72"/>
      <c r="AW222" s="335"/>
      <c r="AX222" s="336"/>
      <c r="AY222" s="152"/>
    </row>
    <row r="223" spans="1:51" s="3" customFormat="1">
      <c r="A223" s="632" t="s">
        <v>0</v>
      </c>
      <c r="B223" s="632" t="s">
        <v>1</v>
      </c>
      <c r="C223" s="632"/>
      <c r="D223" s="632"/>
      <c r="E223" s="632"/>
      <c r="F223" s="632" t="s">
        <v>3</v>
      </c>
      <c r="G223" s="632" t="s">
        <v>4</v>
      </c>
      <c r="H223" s="637" t="s">
        <v>387</v>
      </c>
      <c r="I223" s="638"/>
      <c r="J223" s="638"/>
      <c r="K223" s="638"/>
      <c r="L223" s="638"/>
      <c r="M223" s="638"/>
      <c r="N223" s="638"/>
      <c r="O223" s="638"/>
      <c r="P223" s="638"/>
      <c r="Q223" s="638"/>
      <c r="R223" s="638"/>
      <c r="S223" s="638"/>
      <c r="T223" s="638"/>
      <c r="U223" s="638"/>
      <c r="V223" s="638"/>
      <c r="W223" s="638"/>
      <c r="X223" s="638"/>
      <c r="Y223" s="638"/>
      <c r="Z223" s="638"/>
      <c r="AA223" s="638"/>
      <c r="AB223" s="638"/>
      <c r="AC223" s="638"/>
      <c r="AD223" s="638"/>
      <c r="AE223" s="638"/>
      <c r="AF223" s="638"/>
      <c r="AG223" s="599"/>
      <c r="AH223" s="601"/>
      <c r="AI223" s="632" t="s">
        <v>11</v>
      </c>
      <c r="AJ223" s="375"/>
      <c r="AK223" s="284"/>
      <c r="AL223" s="164"/>
      <c r="AM223" s="328" t="e">
        <f t="shared" ref="AM223:AM286" si="133">G223-AK223</f>
        <v>#VALUE!</v>
      </c>
      <c r="AN223" s="311"/>
      <c r="AO223" s="311"/>
      <c r="AP223" s="284" t="e">
        <f t="shared" si="110"/>
        <v>#VALUE!</v>
      </c>
      <c r="AQ223" s="164" t="e">
        <f t="shared" si="111"/>
        <v>#VALUE!</v>
      </c>
      <c r="AR223" s="311"/>
      <c r="AS223" s="311"/>
      <c r="AT223" s="152"/>
      <c r="AW223" s="96">
        <f t="shared" ref="AW223" si="134">I223+L223+O223+R223+U223+X223</f>
        <v>0</v>
      </c>
      <c r="AX223" s="118" t="e">
        <f t="shared" ref="AX223" si="135">H223+K223+N223+Q223+T223+W223</f>
        <v>#VALUE!</v>
      </c>
      <c r="AY223" s="152" t="e">
        <f t="shared" ref="AY223:AY226" si="136">G223=AX223</f>
        <v>#VALUE!</v>
      </c>
    </row>
    <row r="224" spans="1:51" s="3" customFormat="1">
      <c r="A224" s="633"/>
      <c r="B224" s="633"/>
      <c r="C224" s="633"/>
      <c r="D224" s="633"/>
      <c r="E224" s="633"/>
      <c r="F224" s="633"/>
      <c r="G224" s="633"/>
      <c r="H224" s="634" t="s">
        <v>5</v>
      </c>
      <c r="I224" s="635"/>
      <c r="J224" s="636"/>
      <c r="K224" s="634" t="s">
        <v>240</v>
      </c>
      <c r="L224" s="635"/>
      <c r="M224" s="636"/>
      <c r="N224" s="634" t="s">
        <v>6</v>
      </c>
      <c r="O224" s="635"/>
      <c r="P224" s="636"/>
      <c r="Q224" s="634" t="s">
        <v>273</v>
      </c>
      <c r="R224" s="635"/>
      <c r="S224" s="636"/>
      <c r="T224" s="634" t="s">
        <v>9</v>
      </c>
      <c r="U224" s="635"/>
      <c r="V224" s="636"/>
      <c r="W224" s="637" t="s">
        <v>374</v>
      </c>
      <c r="X224" s="638"/>
      <c r="Y224" s="639"/>
      <c r="Z224" s="634" t="s">
        <v>272</v>
      </c>
      <c r="AA224" s="635"/>
      <c r="AB224" s="636"/>
      <c r="AC224" s="637" t="s">
        <v>375</v>
      </c>
      <c r="AD224" s="638"/>
      <c r="AE224" s="639"/>
      <c r="AF224" s="637" t="s">
        <v>376</v>
      </c>
      <c r="AG224" s="638"/>
      <c r="AH224" s="639"/>
      <c r="AI224" s="633"/>
      <c r="AJ224" s="375"/>
      <c r="AK224" s="284"/>
      <c r="AL224" s="164"/>
      <c r="AM224" s="328">
        <f t="shared" si="133"/>
        <v>0</v>
      </c>
      <c r="AN224" s="311"/>
      <c r="AO224" s="311"/>
      <c r="AP224" s="284" t="e">
        <f t="shared" si="110"/>
        <v>#VALUE!</v>
      </c>
      <c r="AQ224" s="164" t="e">
        <f t="shared" si="111"/>
        <v>#VALUE!</v>
      </c>
      <c r="AR224" s="311"/>
      <c r="AS224" s="311"/>
      <c r="AT224" s="152"/>
      <c r="AW224" s="96" t="e">
        <f>I224+L224+O224+R224+U224+W224</f>
        <v>#VALUE!</v>
      </c>
      <c r="AX224" s="118" t="e">
        <f>H224+K224+N224+Q224+T224+#REF!</f>
        <v>#VALUE!</v>
      </c>
      <c r="AY224" s="152" t="e">
        <f t="shared" si="136"/>
        <v>#VALUE!</v>
      </c>
    </row>
    <row r="225" spans="1:51">
      <c r="A225" s="142"/>
      <c r="B225" s="143"/>
      <c r="C225" s="144"/>
      <c r="D225" s="144"/>
      <c r="E225" s="145"/>
      <c r="F225" s="146"/>
      <c r="G225" s="146"/>
      <c r="H225" s="598" t="s">
        <v>237</v>
      </c>
      <c r="I225" s="141" t="s">
        <v>238</v>
      </c>
      <c r="J225" s="489" t="s">
        <v>235</v>
      </c>
      <c r="K225" s="598" t="s">
        <v>237</v>
      </c>
      <c r="L225" s="141" t="s">
        <v>238</v>
      </c>
      <c r="M225" s="489" t="s">
        <v>235</v>
      </c>
      <c r="N225" s="598" t="s">
        <v>237</v>
      </c>
      <c r="O225" s="141" t="s">
        <v>238</v>
      </c>
      <c r="P225" s="489" t="s">
        <v>235</v>
      </c>
      <c r="Q225" s="598" t="s">
        <v>237</v>
      </c>
      <c r="R225" s="141" t="s">
        <v>238</v>
      </c>
      <c r="S225" s="489" t="s">
        <v>235</v>
      </c>
      <c r="T225" s="598" t="s">
        <v>237</v>
      </c>
      <c r="U225" s="141" t="s">
        <v>238</v>
      </c>
      <c r="V225" s="489" t="s">
        <v>235</v>
      </c>
      <c r="W225" s="598" t="s">
        <v>237</v>
      </c>
      <c r="X225" s="141" t="s">
        <v>238</v>
      </c>
      <c r="Y225" s="489" t="s">
        <v>235</v>
      </c>
      <c r="Z225" s="598" t="s">
        <v>237</v>
      </c>
      <c r="AA225" s="141" t="s">
        <v>238</v>
      </c>
      <c r="AB225" s="489" t="s">
        <v>235</v>
      </c>
      <c r="AC225" s="598" t="s">
        <v>237</v>
      </c>
      <c r="AD225" s="141" t="s">
        <v>238</v>
      </c>
      <c r="AE225" s="489" t="s">
        <v>235</v>
      </c>
      <c r="AF225" s="598" t="s">
        <v>237</v>
      </c>
      <c r="AG225" s="141" t="s">
        <v>238</v>
      </c>
      <c r="AH225" s="489" t="s">
        <v>235</v>
      </c>
      <c r="AI225" s="146"/>
      <c r="AJ225" s="376"/>
      <c r="AK225" s="284"/>
      <c r="AL225" s="164"/>
      <c r="AM225" s="328">
        <f t="shared" si="133"/>
        <v>0</v>
      </c>
      <c r="AN225" s="278"/>
      <c r="AO225" s="278"/>
      <c r="AP225" s="284" t="e">
        <f t="shared" si="110"/>
        <v>#VALUE!</v>
      </c>
      <c r="AQ225" s="164" t="e">
        <f t="shared" si="111"/>
        <v>#VALUE!</v>
      </c>
      <c r="AR225" s="278"/>
      <c r="AS225" s="278"/>
      <c r="AW225" s="96" t="e">
        <f t="shared" ref="AW225:AW226" si="137">I225+L225+O225+R225+U225+X225</f>
        <v>#VALUE!</v>
      </c>
      <c r="AX225" s="118" t="e">
        <f t="shared" ref="AX225:AX226" si="138">H225+K225+N225+Q225+T225+W225</f>
        <v>#VALUE!</v>
      </c>
      <c r="AY225" s="152" t="e">
        <f t="shared" si="136"/>
        <v>#VALUE!</v>
      </c>
    </row>
    <row r="226" spans="1:51">
      <c r="A226" s="147"/>
      <c r="B226" s="148"/>
      <c r="C226" s="149"/>
      <c r="D226" s="149"/>
      <c r="E226" s="150"/>
      <c r="F226" s="151"/>
      <c r="G226" s="151"/>
      <c r="H226" s="151"/>
      <c r="I226" s="151"/>
      <c r="J226" s="151"/>
      <c r="K226" s="151"/>
      <c r="L226" s="151"/>
      <c r="M226" s="151"/>
      <c r="N226" s="151"/>
      <c r="O226" s="151"/>
      <c r="P226" s="151"/>
      <c r="Q226" s="151"/>
      <c r="R226" s="151"/>
      <c r="S226" s="151"/>
      <c r="T226" s="151"/>
      <c r="U226" s="151"/>
      <c r="V226" s="151"/>
      <c r="W226" s="151"/>
      <c r="X226" s="151"/>
      <c r="Y226" s="151"/>
      <c r="Z226" s="151"/>
      <c r="AA226" s="151"/>
      <c r="AB226" s="151"/>
      <c r="AC226" s="151"/>
      <c r="AD226" s="151"/>
      <c r="AE226" s="151"/>
      <c r="AF226" s="151"/>
      <c r="AG226" s="151"/>
      <c r="AH226" s="151"/>
      <c r="AI226" s="151"/>
      <c r="AJ226" s="376"/>
      <c r="AK226" s="284">
        <f t="shared" ref="AK226:AK287" si="139">H226+K226+N226+Q226+T226+W226+Z226+AC226+AF226</f>
        <v>0</v>
      </c>
      <c r="AL226" s="164" t="b">
        <f t="shared" ref="AL226:AL286" si="140">AK226=G226</f>
        <v>1</v>
      </c>
      <c r="AM226" s="284">
        <f t="shared" si="133"/>
        <v>0</v>
      </c>
      <c r="AN226" s="278"/>
      <c r="AO226" s="278"/>
      <c r="AP226" s="284">
        <f t="shared" si="110"/>
        <v>0</v>
      </c>
      <c r="AQ226" s="164" t="b">
        <f t="shared" si="111"/>
        <v>1</v>
      </c>
      <c r="AR226" s="278"/>
      <c r="AS226" s="278"/>
      <c r="AV226" s="42" t="b">
        <f t="shared" ref="AV226" si="141">G226=AU226</f>
        <v>1</v>
      </c>
      <c r="AW226" s="96">
        <f t="shared" si="137"/>
        <v>0</v>
      </c>
      <c r="AX226" s="118">
        <f t="shared" si="138"/>
        <v>0</v>
      </c>
      <c r="AY226" s="152" t="b">
        <f t="shared" si="136"/>
        <v>1</v>
      </c>
    </row>
    <row r="227" spans="1:51" s="117" customFormat="1">
      <c r="A227" s="115"/>
      <c r="B227" s="108" t="s">
        <v>22</v>
      </c>
      <c r="C227" s="630" t="s">
        <v>97</v>
      </c>
      <c r="D227" s="651"/>
      <c r="E227" s="652"/>
      <c r="F227" s="109" t="s">
        <v>147</v>
      </c>
      <c r="G227" s="116">
        <f>G228</f>
        <v>265500000</v>
      </c>
      <c r="H227" s="116">
        <f t="shared" ref="H227:AH227" si="142">H228</f>
        <v>265500000</v>
      </c>
      <c r="I227" s="116" t="e">
        <f t="shared" si="142"/>
        <v>#REF!</v>
      </c>
      <c r="J227" s="116" t="e">
        <f t="shared" si="142"/>
        <v>#REF!</v>
      </c>
      <c r="K227" s="116">
        <f t="shared" si="142"/>
        <v>0</v>
      </c>
      <c r="L227" s="116" t="e">
        <f t="shared" si="142"/>
        <v>#REF!</v>
      </c>
      <c r="M227" s="116" t="e">
        <f t="shared" si="142"/>
        <v>#REF!</v>
      </c>
      <c r="N227" s="116">
        <f t="shared" si="142"/>
        <v>0</v>
      </c>
      <c r="O227" s="116">
        <f t="shared" si="142"/>
        <v>0</v>
      </c>
      <c r="P227" s="116">
        <f t="shared" si="142"/>
        <v>0</v>
      </c>
      <c r="Q227" s="116">
        <f t="shared" si="142"/>
        <v>0</v>
      </c>
      <c r="R227" s="116">
        <f t="shared" si="142"/>
        <v>0</v>
      </c>
      <c r="S227" s="116">
        <f t="shared" si="142"/>
        <v>0</v>
      </c>
      <c r="T227" s="116">
        <f t="shared" si="142"/>
        <v>0</v>
      </c>
      <c r="U227" s="116">
        <f t="shared" si="142"/>
        <v>0</v>
      </c>
      <c r="V227" s="116">
        <f t="shared" si="142"/>
        <v>0</v>
      </c>
      <c r="W227" s="116">
        <f t="shared" si="142"/>
        <v>0</v>
      </c>
      <c r="X227" s="116">
        <f t="shared" si="142"/>
        <v>0</v>
      </c>
      <c r="Y227" s="116">
        <f t="shared" si="142"/>
        <v>0</v>
      </c>
      <c r="Z227" s="116">
        <f t="shared" si="142"/>
        <v>0</v>
      </c>
      <c r="AA227" s="116">
        <f t="shared" si="142"/>
        <v>0</v>
      </c>
      <c r="AB227" s="116">
        <f t="shared" si="142"/>
        <v>0</v>
      </c>
      <c r="AC227" s="116">
        <f t="shared" si="142"/>
        <v>0</v>
      </c>
      <c r="AD227" s="116">
        <f t="shared" si="142"/>
        <v>0</v>
      </c>
      <c r="AE227" s="116">
        <f t="shared" si="142"/>
        <v>0</v>
      </c>
      <c r="AF227" s="116">
        <f t="shared" si="142"/>
        <v>0</v>
      </c>
      <c r="AG227" s="116">
        <f t="shared" si="142"/>
        <v>0</v>
      </c>
      <c r="AH227" s="116">
        <f t="shared" si="142"/>
        <v>0</v>
      </c>
      <c r="AI227" s="94"/>
      <c r="AJ227" s="373"/>
      <c r="AK227" s="284">
        <f t="shared" si="139"/>
        <v>265500000</v>
      </c>
      <c r="AL227" s="164" t="b">
        <f t="shared" si="140"/>
        <v>1</v>
      </c>
      <c r="AM227" s="284">
        <f t="shared" si="133"/>
        <v>0</v>
      </c>
      <c r="AN227" s="221"/>
      <c r="AO227" s="221"/>
      <c r="AP227" s="284">
        <f t="shared" si="110"/>
        <v>265500000</v>
      </c>
      <c r="AQ227" s="164" t="b">
        <f t="shared" si="111"/>
        <v>1</v>
      </c>
      <c r="AR227" s="221"/>
      <c r="AS227" s="221"/>
      <c r="AT227" s="236"/>
      <c r="AU227" s="118" t="e">
        <f t="shared" si="103"/>
        <v>#REF!</v>
      </c>
      <c r="AV227" s="110" t="e">
        <f t="shared" si="104"/>
        <v>#REF!</v>
      </c>
      <c r="AW227" s="96" t="e">
        <f t="shared" si="61"/>
        <v>#REF!</v>
      </c>
      <c r="AX227" s="118">
        <f t="shared" si="62"/>
        <v>265500000</v>
      </c>
      <c r="AY227" s="152" t="b">
        <f t="shared" si="59"/>
        <v>1</v>
      </c>
    </row>
    <row r="228" spans="1:51" s="80" customFormat="1">
      <c r="A228" s="337"/>
      <c r="B228" s="338"/>
      <c r="C228" s="339"/>
      <c r="D228" s="645" t="s">
        <v>15</v>
      </c>
      <c r="E228" s="646"/>
      <c r="F228" s="81" t="s">
        <v>130</v>
      </c>
      <c r="G228" s="87">
        <f t="shared" ref="G228:AI228" si="143">SUM(G229:G230)</f>
        <v>265500000</v>
      </c>
      <c r="H228" s="87">
        <f t="shared" si="143"/>
        <v>265500000</v>
      </c>
      <c r="I228" s="87" t="e">
        <f t="shared" si="143"/>
        <v>#REF!</v>
      </c>
      <c r="J228" s="87" t="e">
        <f t="shared" si="143"/>
        <v>#REF!</v>
      </c>
      <c r="K228" s="87">
        <f t="shared" si="143"/>
        <v>0</v>
      </c>
      <c r="L228" s="87" t="e">
        <f t="shared" si="143"/>
        <v>#REF!</v>
      </c>
      <c r="M228" s="87" t="e">
        <f t="shared" si="143"/>
        <v>#REF!</v>
      </c>
      <c r="N228" s="87">
        <f t="shared" si="143"/>
        <v>0</v>
      </c>
      <c r="O228" s="87">
        <f t="shared" si="143"/>
        <v>0</v>
      </c>
      <c r="P228" s="87">
        <f t="shared" si="143"/>
        <v>0</v>
      </c>
      <c r="Q228" s="87">
        <f t="shared" si="143"/>
        <v>0</v>
      </c>
      <c r="R228" s="87">
        <f t="shared" si="143"/>
        <v>0</v>
      </c>
      <c r="S228" s="87">
        <f t="shared" si="143"/>
        <v>0</v>
      </c>
      <c r="T228" s="87">
        <f t="shared" si="143"/>
        <v>0</v>
      </c>
      <c r="U228" s="87">
        <f t="shared" si="143"/>
        <v>0</v>
      </c>
      <c r="V228" s="87">
        <f t="shared" si="143"/>
        <v>0</v>
      </c>
      <c r="W228" s="87">
        <f t="shared" si="143"/>
        <v>0</v>
      </c>
      <c r="X228" s="87">
        <f t="shared" si="143"/>
        <v>0</v>
      </c>
      <c r="Y228" s="87">
        <f t="shared" si="143"/>
        <v>0</v>
      </c>
      <c r="Z228" s="87">
        <f t="shared" si="143"/>
        <v>0</v>
      </c>
      <c r="AA228" s="87">
        <f t="shared" si="143"/>
        <v>0</v>
      </c>
      <c r="AB228" s="87">
        <f t="shared" si="143"/>
        <v>0</v>
      </c>
      <c r="AC228" s="87">
        <f t="shared" si="143"/>
        <v>0</v>
      </c>
      <c r="AD228" s="87">
        <f t="shared" si="143"/>
        <v>0</v>
      </c>
      <c r="AE228" s="87">
        <f t="shared" si="143"/>
        <v>0</v>
      </c>
      <c r="AF228" s="87">
        <f t="shared" si="143"/>
        <v>0</v>
      </c>
      <c r="AG228" s="87">
        <f t="shared" si="143"/>
        <v>0</v>
      </c>
      <c r="AH228" s="87">
        <f t="shared" si="143"/>
        <v>0</v>
      </c>
      <c r="AI228" s="87">
        <f t="shared" si="143"/>
        <v>0</v>
      </c>
      <c r="AJ228" s="372"/>
      <c r="AK228" s="284">
        <f t="shared" si="139"/>
        <v>265500000</v>
      </c>
      <c r="AL228" s="164" t="b">
        <f t="shared" si="140"/>
        <v>1</v>
      </c>
      <c r="AM228" s="284">
        <f t="shared" si="133"/>
        <v>0</v>
      </c>
      <c r="AN228" s="164"/>
      <c r="AO228" s="164"/>
      <c r="AP228" s="284">
        <f t="shared" si="110"/>
        <v>265500000</v>
      </c>
      <c r="AQ228" s="164" t="b">
        <f t="shared" si="111"/>
        <v>1</v>
      </c>
      <c r="AR228" s="164"/>
      <c r="AS228" s="164"/>
      <c r="AU228" s="341" t="e">
        <f t="shared" si="103"/>
        <v>#REF!</v>
      </c>
      <c r="AV228" s="59" t="e">
        <f t="shared" si="104"/>
        <v>#REF!</v>
      </c>
      <c r="AW228" s="335" t="e">
        <f t="shared" si="61"/>
        <v>#REF!</v>
      </c>
      <c r="AX228" s="336">
        <f t="shared" si="62"/>
        <v>265500000</v>
      </c>
      <c r="AY228" s="152" t="b">
        <f t="shared" si="59"/>
        <v>1</v>
      </c>
    </row>
    <row r="229" spans="1:51" s="153" customFormat="1">
      <c r="A229" s="605"/>
      <c r="B229" s="333"/>
      <c r="C229" s="334"/>
      <c r="D229" s="334"/>
      <c r="E229" s="88" t="s">
        <v>98</v>
      </c>
      <c r="F229" s="71" t="s">
        <v>99</v>
      </c>
      <c r="G229" s="69">
        <v>245500000</v>
      </c>
      <c r="H229" s="69">
        <v>245500000</v>
      </c>
      <c r="I229" s="70" t="e">
        <f>#REF!</f>
        <v>#REF!</v>
      </c>
      <c r="J229" s="70" t="e">
        <f>H229-I229</f>
        <v>#REF!</v>
      </c>
      <c r="K229" s="70"/>
      <c r="L229" s="70">
        <v>31805510</v>
      </c>
      <c r="M229" s="70">
        <f>K229-L229</f>
        <v>-31805510</v>
      </c>
      <c r="N229" s="70"/>
      <c r="O229" s="70"/>
      <c r="P229" s="70">
        <f>N229-O229</f>
        <v>0</v>
      </c>
      <c r="Q229" s="70"/>
      <c r="R229" s="70"/>
      <c r="S229" s="70"/>
      <c r="T229" s="70"/>
      <c r="U229" s="70"/>
      <c r="V229" s="70"/>
      <c r="W229" s="70"/>
      <c r="X229" s="70"/>
      <c r="Y229" s="70"/>
      <c r="Z229" s="70"/>
      <c r="AA229" s="70"/>
      <c r="AB229" s="70"/>
      <c r="AC229" s="70"/>
      <c r="AD229" s="70"/>
      <c r="AE229" s="70"/>
      <c r="AF229" s="70"/>
      <c r="AG229" s="70"/>
      <c r="AH229" s="70"/>
      <c r="AI229" s="71"/>
      <c r="AJ229" s="374"/>
      <c r="AK229" s="284">
        <f t="shared" si="139"/>
        <v>245500000</v>
      </c>
      <c r="AL229" s="164" t="b">
        <f t="shared" si="140"/>
        <v>1</v>
      </c>
      <c r="AM229" s="284">
        <f t="shared" si="133"/>
        <v>0</v>
      </c>
      <c r="AN229" s="232"/>
      <c r="AO229" s="232"/>
      <c r="AP229" s="284">
        <f t="shared" si="110"/>
        <v>245500000</v>
      </c>
      <c r="AQ229" s="164" t="b">
        <f t="shared" si="111"/>
        <v>1</v>
      </c>
      <c r="AR229" s="232"/>
      <c r="AS229" s="232"/>
      <c r="AU229" s="335" t="e">
        <f t="shared" si="103"/>
        <v>#REF!</v>
      </c>
      <c r="AV229" s="72" t="e">
        <f t="shared" si="104"/>
        <v>#REF!</v>
      </c>
      <c r="AW229" s="335" t="e">
        <f t="shared" si="61"/>
        <v>#REF!</v>
      </c>
      <c r="AX229" s="336">
        <f t="shared" si="62"/>
        <v>245500000</v>
      </c>
      <c r="AY229" s="152" t="b">
        <f t="shared" si="59"/>
        <v>1</v>
      </c>
    </row>
    <row r="230" spans="1:51" s="153" customFormat="1">
      <c r="A230" s="605"/>
      <c r="B230" s="333"/>
      <c r="C230" s="334"/>
      <c r="D230" s="334"/>
      <c r="E230" s="88" t="s">
        <v>100</v>
      </c>
      <c r="F230" s="71" t="s">
        <v>101</v>
      </c>
      <c r="G230" s="69">
        <v>20000000</v>
      </c>
      <c r="H230" s="69">
        <v>20000000</v>
      </c>
      <c r="I230" s="70"/>
      <c r="J230" s="70">
        <f t="shared" ref="J230" si="144">H230-I230</f>
        <v>20000000</v>
      </c>
      <c r="K230" s="70"/>
      <c r="L230" s="70" t="e">
        <f>#REF!+997000</f>
        <v>#REF!</v>
      </c>
      <c r="M230" s="70" t="e">
        <f t="shared" ref="M230" si="145">K230-L230</f>
        <v>#REF!</v>
      </c>
      <c r="N230" s="70"/>
      <c r="O230" s="70"/>
      <c r="P230" s="70">
        <f t="shared" ref="P230" si="146">N230-O230</f>
        <v>0</v>
      </c>
      <c r="Q230" s="70"/>
      <c r="R230" s="70"/>
      <c r="S230" s="70"/>
      <c r="T230" s="70"/>
      <c r="U230" s="70"/>
      <c r="V230" s="70"/>
      <c r="W230" s="70"/>
      <c r="X230" s="70"/>
      <c r="Y230" s="70"/>
      <c r="Z230" s="70"/>
      <c r="AA230" s="70"/>
      <c r="AB230" s="70"/>
      <c r="AC230" s="70"/>
      <c r="AD230" s="70"/>
      <c r="AE230" s="70"/>
      <c r="AF230" s="70"/>
      <c r="AG230" s="70"/>
      <c r="AH230" s="70"/>
      <c r="AI230" s="71"/>
      <c r="AJ230" s="374"/>
      <c r="AK230" s="284">
        <f t="shared" si="139"/>
        <v>20000000</v>
      </c>
      <c r="AL230" s="164" t="b">
        <f t="shared" si="140"/>
        <v>1</v>
      </c>
      <c r="AM230" s="284">
        <f t="shared" si="133"/>
        <v>0</v>
      </c>
      <c r="AN230" s="232"/>
      <c r="AO230" s="232"/>
      <c r="AP230" s="284">
        <f t="shared" si="110"/>
        <v>20000000</v>
      </c>
      <c r="AQ230" s="164" t="b">
        <f t="shared" si="111"/>
        <v>1</v>
      </c>
      <c r="AR230" s="232"/>
      <c r="AS230" s="232"/>
      <c r="AU230" s="335" t="e">
        <f t="shared" si="103"/>
        <v>#REF!</v>
      </c>
      <c r="AV230" s="72" t="e">
        <f t="shared" si="104"/>
        <v>#REF!</v>
      </c>
      <c r="AW230" s="335" t="e">
        <f t="shared" si="61"/>
        <v>#REF!</v>
      </c>
      <c r="AX230" s="336">
        <f t="shared" si="62"/>
        <v>20000000</v>
      </c>
      <c r="AY230" s="152" t="b">
        <f t="shared" si="59"/>
        <v>1</v>
      </c>
    </row>
    <row r="231" spans="1:51" s="153" customFormat="1">
      <c r="A231" s="605"/>
      <c r="B231" s="333"/>
      <c r="C231" s="334"/>
      <c r="D231" s="334"/>
      <c r="E231" s="88"/>
      <c r="F231" s="71"/>
      <c r="G231" s="69"/>
      <c r="H231" s="69"/>
      <c r="I231" s="70"/>
      <c r="J231" s="70"/>
      <c r="K231" s="70"/>
      <c r="L231" s="70"/>
      <c r="M231" s="70"/>
      <c r="N231" s="70"/>
      <c r="O231" s="70"/>
      <c r="P231" s="70"/>
      <c r="Q231" s="70"/>
      <c r="R231" s="70"/>
      <c r="S231" s="70"/>
      <c r="T231" s="70"/>
      <c r="U231" s="70"/>
      <c r="V231" s="70"/>
      <c r="W231" s="70"/>
      <c r="X231" s="70"/>
      <c r="Y231" s="70"/>
      <c r="Z231" s="70"/>
      <c r="AA231" s="70"/>
      <c r="AB231" s="70"/>
      <c r="AC231" s="70"/>
      <c r="AD231" s="70"/>
      <c r="AE231" s="70"/>
      <c r="AF231" s="70"/>
      <c r="AG231" s="70"/>
      <c r="AH231" s="70"/>
      <c r="AI231" s="71"/>
      <c r="AJ231" s="374"/>
      <c r="AK231" s="284"/>
      <c r="AL231" s="164"/>
      <c r="AM231" s="284"/>
      <c r="AN231" s="232"/>
      <c r="AO231" s="232"/>
      <c r="AP231" s="284">
        <f t="shared" si="110"/>
        <v>0</v>
      </c>
      <c r="AQ231" s="164" t="b">
        <f t="shared" si="111"/>
        <v>1</v>
      </c>
      <c r="AR231" s="232"/>
      <c r="AS231" s="232"/>
      <c r="AU231" s="335"/>
      <c r="AV231" s="72"/>
      <c r="AW231" s="335"/>
      <c r="AX231" s="336"/>
      <c r="AY231" s="152"/>
    </row>
    <row r="232" spans="1:51" s="153" customFormat="1">
      <c r="A232" s="605"/>
      <c r="B232" s="333"/>
      <c r="C232" s="334"/>
      <c r="D232" s="334"/>
      <c r="E232" s="88"/>
      <c r="F232" s="71"/>
      <c r="G232" s="69"/>
      <c r="H232" s="69"/>
      <c r="I232" s="70"/>
      <c r="J232" s="70"/>
      <c r="K232" s="70"/>
      <c r="L232" s="70"/>
      <c r="M232" s="70"/>
      <c r="N232" s="70"/>
      <c r="O232" s="70"/>
      <c r="P232" s="70"/>
      <c r="Q232" s="70"/>
      <c r="R232" s="70"/>
      <c r="S232" s="70"/>
      <c r="T232" s="70"/>
      <c r="U232" s="70"/>
      <c r="V232" s="70"/>
      <c r="W232" s="70"/>
      <c r="X232" s="70"/>
      <c r="Y232" s="70"/>
      <c r="Z232" s="70"/>
      <c r="AA232" s="70"/>
      <c r="AB232" s="70"/>
      <c r="AC232" s="70"/>
      <c r="AD232" s="70"/>
      <c r="AE232" s="70"/>
      <c r="AF232" s="70"/>
      <c r="AG232" s="70"/>
      <c r="AH232" s="70"/>
      <c r="AI232" s="71"/>
      <c r="AJ232" s="374"/>
      <c r="AK232" s="284"/>
      <c r="AL232" s="164"/>
      <c r="AM232" s="284"/>
      <c r="AN232" s="232"/>
      <c r="AO232" s="232"/>
      <c r="AP232" s="284">
        <f t="shared" si="110"/>
        <v>0</v>
      </c>
      <c r="AQ232" s="164" t="b">
        <f t="shared" si="111"/>
        <v>1</v>
      </c>
      <c r="AR232" s="232"/>
      <c r="AS232" s="232"/>
      <c r="AU232" s="335"/>
      <c r="AV232" s="72"/>
      <c r="AW232" s="335"/>
      <c r="AX232" s="336"/>
      <c r="AY232" s="152"/>
    </row>
    <row r="233" spans="1:51" s="153" customFormat="1">
      <c r="A233" s="360"/>
      <c r="B233" s="177"/>
      <c r="C233" s="177"/>
      <c r="D233" s="177"/>
      <c r="E233" s="177"/>
      <c r="F233" s="177"/>
      <c r="G233" s="178"/>
      <c r="H233" s="178"/>
      <c r="I233" s="179"/>
      <c r="J233" s="179"/>
      <c r="K233" s="179"/>
      <c r="L233" s="179"/>
      <c r="M233" s="179"/>
      <c r="N233" s="179"/>
      <c r="O233" s="179"/>
      <c r="P233" s="179"/>
      <c r="Q233" s="179"/>
      <c r="R233" s="179"/>
      <c r="S233" s="179"/>
      <c r="T233" s="179"/>
      <c r="U233" s="179"/>
      <c r="V233" s="179"/>
      <c r="W233" s="179"/>
      <c r="X233" s="179"/>
      <c r="Y233" s="179"/>
      <c r="Z233" s="179"/>
      <c r="AA233" s="179"/>
      <c r="AB233" s="179"/>
      <c r="AC233" s="179"/>
      <c r="AD233" s="179"/>
      <c r="AE233" s="179"/>
      <c r="AF233" s="179"/>
      <c r="AG233" s="179"/>
      <c r="AH233" s="179"/>
      <c r="AI233" s="177"/>
      <c r="AJ233" s="374"/>
      <c r="AK233" s="284"/>
      <c r="AL233" s="164"/>
      <c r="AM233" s="284"/>
      <c r="AN233" s="232"/>
      <c r="AO233" s="232"/>
      <c r="AP233" s="284">
        <f t="shared" si="110"/>
        <v>0</v>
      </c>
      <c r="AQ233" s="164" t="b">
        <f t="shared" si="111"/>
        <v>1</v>
      </c>
      <c r="AR233" s="232"/>
      <c r="AS233" s="232"/>
      <c r="AU233" s="335"/>
      <c r="AV233" s="72"/>
      <c r="AW233" s="335"/>
      <c r="AX233" s="336"/>
      <c r="AY233" s="152"/>
    </row>
    <row r="234" spans="1:51" s="153" customFormat="1">
      <c r="A234" s="361"/>
      <c r="B234" s="232"/>
      <c r="C234" s="232"/>
      <c r="D234" s="232"/>
      <c r="E234" s="232"/>
      <c r="F234" s="232"/>
      <c r="G234" s="233"/>
      <c r="H234" s="233"/>
      <c r="I234" s="234"/>
      <c r="J234" s="234"/>
      <c r="K234" s="234"/>
      <c r="L234" s="234"/>
      <c r="M234" s="234"/>
      <c r="N234" s="234"/>
      <c r="O234" s="234"/>
      <c r="P234" s="234"/>
      <c r="Q234" s="234"/>
      <c r="R234" s="234"/>
      <c r="S234" s="234"/>
      <c r="T234" s="234"/>
      <c r="U234" s="234"/>
      <c r="V234" s="234"/>
      <c r="W234" s="234"/>
      <c r="X234" s="234"/>
      <c r="Y234" s="234"/>
      <c r="Z234" s="234"/>
      <c r="AA234" s="234"/>
      <c r="AB234" s="234"/>
      <c r="AC234" s="234"/>
      <c r="AD234" s="234"/>
      <c r="AE234" s="234"/>
      <c r="AF234" s="234"/>
      <c r="AG234" s="234"/>
      <c r="AH234" s="234"/>
      <c r="AI234" s="232"/>
      <c r="AJ234" s="374"/>
      <c r="AK234" s="284"/>
      <c r="AL234" s="164"/>
      <c r="AM234" s="284"/>
      <c r="AN234" s="232"/>
      <c r="AO234" s="232"/>
      <c r="AP234" s="284">
        <f t="shared" si="110"/>
        <v>0</v>
      </c>
      <c r="AQ234" s="164" t="b">
        <f t="shared" si="111"/>
        <v>1</v>
      </c>
      <c r="AR234" s="232"/>
      <c r="AS234" s="232"/>
      <c r="AU234" s="335"/>
      <c r="AV234" s="72"/>
      <c r="AW234" s="335"/>
      <c r="AX234" s="336"/>
      <c r="AY234" s="152"/>
    </row>
    <row r="235" spans="1:51" s="153" customFormat="1">
      <c r="A235" s="361"/>
      <c r="B235" s="232"/>
      <c r="C235" s="232"/>
      <c r="D235" s="232"/>
      <c r="E235" s="232"/>
      <c r="F235" s="232"/>
      <c r="G235" s="233"/>
      <c r="H235" s="233"/>
      <c r="I235" s="234"/>
      <c r="J235" s="234"/>
      <c r="K235" s="234"/>
      <c r="L235" s="234"/>
      <c r="M235" s="234"/>
      <c r="N235" s="234"/>
      <c r="O235" s="234"/>
      <c r="P235" s="234"/>
      <c r="Q235" s="234"/>
      <c r="R235" s="234"/>
      <c r="S235" s="234"/>
      <c r="T235" s="234"/>
      <c r="U235" s="234"/>
      <c r="V235" s="234"/>
      <c r="W235" s="234"/>
      <c r="X235" s="234"/>
      <c r="Y235" s="234"/>
      <c r="Z235" s="234"/>
      <c r="AA235" s="234"/>
      <c r="AB235" s="234"/>
      <c r="AC235" s="234"/>
      <c r="AD235" s="234"/>
      <c r="AE235" s="234"/>
      <c r="AF235" s="234"/>
      <c r="AG235" s="234"/>
      <c r="AH235" s="234"/>
      <c r="AI235" s="232"/>
      <c r="AJ235" s="374"/>
      <c r="AK235" s="284"/>
      <c r="AL235" s="164"/>
      <c r="AM235" s="284"/>
      <c r="AN235" s="232"/>
      <c r="AO235" s="232"/>
      <c r="AP235" s="284">
        <f t="shared" si="110"/>
        <v>0</v>
      </c>
      <c r="AQ235" s="164" t="b">
        <f t="shared" si="111"/>
        <v>1</v>
      </c>
      <c r="AR235" s="232"/>
      <c r="AS235" s="232"/>
      <c r="AU235" s="335"/>
      <c r="AV235" s="72"/>
      <c r="AW235" s="335"/>
      <c r="AX235" s="336"/>
      <c r="AY235" s="152"/>
    </row>
    <row r="236" spans="1:51" s="3" customFormat="1">
      <c r="A236" s="632" t="s">
        <v>0</v>
      </c>
      <c r="B236" s="632" t="s">
        <v>1</v>
      </c>
      <c r="C236" s="632"/>
      <c r="D236" s="632"/>
      <c r="E236" s="632"/>
      <c r="F236" s="632" t="s">
        <v>3</v>
      </c>
      <c r="G236" s="632" t="s">
        <v>4</v>
      </c>
      <c r="H236" s="637" t="s">
        <v>387</v>
      </c>
      <c r="I236" s="638"/>
      <c r="J236" s="638"/>
      <c r="K236" s="638"/>
      <c r="L236" s="638"/>
      <c r="M236" s="638"/>
      <c r="N236" s="638"/>
      <c r="O236" s="638"/>
      <c r="P236" s="638"/>
      <c r="Q236" s="638"/>
      <c r="R236" s="638"/>
      <c r="S236" s="638"/>
      <c r="T236" s="638"/>
      <c r="U236" s="638"/>
      <c r="V236" s="638"/>
      <c r="W236" s="638"/>
      <c r="X236" s="638"/>
      <c r="Y236" s="638"/>
      <c r="Z236" s="638"/>
      <c r="AA236" s="638"/>
      <c r="AB236" s="638"/>
      <c r="AC236" s="638"/>
      <c r="AD236" s="638"/>
      <c r="AE236" s="638"/>
      <c r="AF236" s="638"/>
      <c r="AG236" s="599"/>
      <c r="AH236" s="601"/>
      <c r="AI236" s="632" t="s">
        <v>11</v>
      </c>
      <c r="AJ236" s="375"/>
      <c r="AK236" s="284"/>
      <c r="AL236" s="164"/>
      <c r="AM236" s="328" t="e">
        <f t="shared" ref="AM236:AM239" si="147">G236-AK236</f>
        <v>#VALUE!</v>
      </c>
      <c r="AN236" s="311"/>
      <c r="AO236" s="311"/>
      <c r="AP236" s="284" t="e">
        <f t="shared" si="110"/>
        <v>#VALUE!</v>
      </c>
      <c r="AQ236" s="164" t="e">
        <f t="shared" si="111"/>
        <v>#VALUE!</v>
      </c>
      <c r="AR236" s="311"/>
      <c r="AS236" s="311"/>
      <c r="AT236" s="152"/>
      <c r="AW236" s="96">
        <f t="shared" ref="AW236" si="148">I236+L236+O236+R236+U236+X236</f>
        <v>0</v>
      </c>
      <c r="AX236" s="118" t="e">
        <f t="shared" ref="AX236" si="149">H236+K236+N236+Q236+T236+W236</f>
        <v>#VALUE!</v>
      </c>
      <c r="AY236" s="152" t="e">
        <f t="shared" ref="AY236:AY239" si="150">G236=AX236</f>
        <v>#VALUE!</v>
      </c>
    </row>
    <row r="237" spans="1:51" s="3" customFormat="1">
      <c r="A237" s="633"/>
      <c r="B237" s="633"/>
      <c r="C237" s="633"/>
      <c r="D237" s="633"/>
      <c r="E237" s="633"/>
      <c r="F237" s="633"/>
      <c r="G237" s="633"/>
      <c r="H237" s="634" t="s">
        <v>5</v>
      </c>
      <c r="I237" s="635"/>
      <c r="J237" s="636"/>
      <c r="K237" s="634" t="s">
        <v>240</v>
      </c>
      <c r="L237" s="635"/>
      <c r="M237" s="636"/>
      <c r="N237" s="634" t="s">
        <v>6</v>
      </c>
      <c r="O237" s="635"/>
      <c r="P237" s="636"/>
      <c r="Q237" s="634" t="s">
        <v>273</v>
      </c>
      <c r="R237" s="635"/>
      <c r="S237" s="636"/>
      <c r="T237" s="634" t="s">
        <v>9</v>
      </c>
      <c r="U237" s="635"/>
      <c r="V237" s="636"/>
      <c r="W237" s="637" t="s">
        <v>374</v>
      </c>
      <c r="X237" s="638"/>
      <c r="Y237" s="639"/>
      <c r="Z237" s="634" t="s">
        <v>272</v>
      </c>
      <c r="AA237" s="635"/>
      <c r="AB237" s="636"/>
      <c r="AC237" s="637" t="s">
        <v>375</v>
      </c>
      <c r="AD237" s="638"/>
      <c r="AE237" s="639"/>
      <c r="AF237" s="637" t="s">
        <v>376</v>
      </c>
      <c r="AG237" s="638"/>
      <c r="AH237" s="639"/>
      <c r="AI237" s="633"/>
      <c r="AJ237" s="375"/>
      <c r="AK237" s="284"/>
      <c r="AL237" s="164"/>
      <c r="AM237" s="328">
        <f t="shared" si="147"/>
        <v>0</v>
      </c>
      <c r="AN237" s="311"/>
      <c r="AO237" s="311"/>
      <c r="AP237" s="284" t="e">
        <f t="shared" si="110"/>
        <v>#VALUE!</v>
      </c>
      <c r="AQ237" s="164" t="e">
        <f t="shared" si="111"/>
        <v>#VALUE!</v>
      </c>
      <c r="AR237" s="311"/>
      <c r="AS237" s="311"/>
      <c r="AT237" s="152"/>
      <c r="AW237" s="96" t="e">
        <f>I237+L237+O237+R237+U237+W237</f>
        <v>#VALUE!</v>
      </c>
      <c r="AX237" s="118" t="e">
        <f>H237+K237+N237+Q237+T237+#REF!</f>
        <v>#VALUE!</v>
      </c>
      <c r="AY237" s="152" t="e">
        <f t="shared" si="150"/>
        <v>#VALUE!</v>
      </c>
    </row>
    <row r="238" spans="1:51">
      <c r="A238" s="142"/>
      <c r="B238" s="143"/>
      <c r="C238" s="144"/>
      <c r="D238" s="144"/>
      <c r="E238" s="145"/>
      <c r="F238" s="146"/>
      <c r="G238" s="146"/>
      <c r="H238" s="598" t="s">
        <v>237</v>
      </c>
      <c r="I238" s="141" t="s">
        <v>238</v>
      </c>
      <c r="J238" s="489" t="s">
        <v>235</v>
      </c>
      <c r="K238" s="598" t="s">
        <v>237</v>
      </c>
      <c r="L238" s="141" t="s">
        <v>238</v>
      </c>
      <c r="M238" s="489" t="s">
        <v>235</v>
      </c>
      <c r="N238" s="598" t="s">
        <v>237</v>
      </c>
      <c r="O238" s="141" t="s">
        <v>238</v>
      </c>
      <c r="P238" s="489" t="s">
        <v>235</v>
      </c>
      <c r="Q238" s="598" t="s">
        <v>237</v>
      </c>
      <c r="R238" s="141" t="s">
        <v>238</v>
      </c>
      <c r="S238" s="489" t="s">
        <v>235</v>
      </c>
      <c r="T238" s="598" t="s">
        <v>237</v>
      </c>
      <c r="U238" s="141" t="s">
        <v>238</v>
      </c>
      <c r="V238" s="489" t="s">
        <v>235</v>
      </c>
      <c r="W238" s="598" t="s">
        <v>237</v>
      </c>
      <c r="X238" s="141" t="s">
        <v>238</v>
      </c>
      <c r="Y238" s="489" t="s">
        <v>235</v>
      </c>
      <c r="Z238" s="598" t="s">
        <v>237</v>
      </c>
      <c r="AA238" s="141" t="s">
        <v>238</v>
      </c>
      <c r="AB238" s="489" t="s">
        <v>235</v>
      </c>
      <c r="AC238" s="598" t="s">
        <v>237</v>
      </c>
      <c r="AD238" s="141" t="s">
        <v>238</v>
      </c>
      <c r="AE238" s="489" t="s">
        <v>235</v>
      </c>
      <c r="AF238" s="598" t="s">
        <v>237</v>
      </c>
      <c r="AG238" s="141" t="s">
        <v>238</v>
      </c>
      <c r="AH238" s="489" t="s">
        <v>235</v>
      </c>
      <c r="AI238" s="146"/>
      <c r="AJ238" s="376"/>
      <c r="AK238" s="284"/>
      <c r="AL238" s="164"/>
      <c r="AM238" s="328">
        <f t="shared" si="147"/>
        <v>0</v>
      </c>
      <c r="AN238" s="278"/>
      <c r="AO238" s="278"/>
      <c r="AP238" s="284" t="e">
        <f t="shared" si="110"/>
        <v>#VALUE!</v>
      </c>
      <c r="AQ238" s="164" t="e">
        <f t="shared" si="111"/>
        <v>#VALUE!</v>
      </c>
      <c r="AR238" s="278"/>
      <c r="AS238" s="278"/>
      <c r="AW238" s="96" t="e">
        <f t="shared" ref="AW238:AW239" si="151">I238+L238+O238+R238+U238+X238</f>
        <v>#VALUE!</v>
      </c>
      <c r="AX238" s="118" t="e">
        <f t="shared" ref="AX238:AX239" si="152">H238+K238+N238+Q238+T238+W238</f>
        <v>#VALUE!</v>
      </c>
      <c r="AY238" s="152" t="e">
        <f t="shared" si="150"/>
        <v>#VALUE!</v>
      </c>
    </row>
    <row r="239" spans="1:51">
      <c r="A239" s="147"/>
      <c r="B239" s="148"/>
      <c r="C239" s="149"/>
      <c r="D239" s="149"/>
      <c r="E239" s="150"/>
      <c r="F239" s="151"/>
      <c r="G239" s="151"/>
      <c r="H239" s="151"/>
      <c r="I239" s="151"/>
      <c r="J239" s="151"/>
      <c r="K239" s="151"/>
      <c r="L239" s="151"/>
      <c r="M239" s="151"/>
      <c r="N239" s="151"/>
      <c r="O239" s="151"/>
      <c r="P239" s="151"/>
      <c r="Q239" s="151"/>
      <c r="R239" s="151"/>
      <c r="S239" s="151"/>
      <c r="T239" s="151"/>
      <c r="U239" s="151"/>
      <c r="V239" s="151"/>
      <c r="W239" s="151"/>
      <c r="X239" s="151"/>
      <c r="Y239" s="151"/>
      <c r="Z239" s="151"/>
      <c r="AA239" s="151"/>
      <c r="AB239" s="151"/>
      <c r="AC239" s="151"/>
      <c r="AD239" s="151"/>
      <c r="AE239" s="151"/>
      <c r="AF239" s="151"/>
      <c r="AG239" s="151"/>
      <c r="AH239" s="151"/>
      <c r="AI239" s="151"/>
      <c r="AJ239" s="376"/>
      <c r="AK239" s="284">
        <f t="shared" ref="AK239" si="153">H239+K239+N239+Q239+T239+W239+Z239+AC239+AF239</f>
        <v>0</v>
      </c>
      <c r="AL239" s="164" t="b">
        <f t="shared" ref="AL239" si="154">AK239=G239</f>
        <v>1</v>
      </c>
      <c r="AM239" s="284">
        <f t="shared" si="147"/>
        <v>0</v>
      </c>
      <c r="AN239" s="278"/>
      <c r="AO239" s="278"/>
      <c r="AP239" s="284">
        <f t="shared" si="110"/>
        <v>0</v>
      </c>
      <c r="AQ239" s="164" t="b">
        <f t="shared" si="111"/>
        <v>1</v>
      </c>
      <c r="AR239" s="278"/>
      <c r="AS239" s="278"/>
      <c r="AV239" s="42" t="b">
        <f t="shared" ref="AV239" si="155">G239=AU239</f>
        <v>1</v>
      </c>
      <c r="AW239" s="96">
        <f t="shared" si="151"/>
        <v>0</v>
      </c>
      <c r="AX239" s="118">
        <f t="shared" si="152"/>
        <v>0</v>
      </c>
      <c r="AY239" s="152" t="b">
        <f t="shared" si="150"/>
        <v>1</v>
      </c>
    </row>
    <row r="240" spans="1:51">
      <c r="A240" s="28"/>
      <c r="B240" s="11"/>
      <c r="C240" s="12"/>
      <c r="D240" s="12"/>
      <c r="E240" s="13"/>
      <c r="F240" s="81"/>
      <c r="G240" s="87"/>
      <c r="H240" s="87"/>
      <c r="I240" s="102"/>
      <c r="J240" s="102"/>
      <c r="K240" s="102"/>
      <c r="L240" s="102"/>
      <c r="M240" s="102"/>
      <c r="N240" s="102"/>
      <c r="O240" s="31"/>
      <c r="P240" s="31"/>
      <c r="Q240" s="102"/>
      <c r="R240" s="31"/>
      <c r="S240" s="31"/>
      <c r="T240" s="31"/>
      <c r="U240" s="31"/>
      <c r="V240" s="31"/>
      <c r="W240" s="31"/>
      <c r="X240" s="31"/>
      <c r="Y240" s="31"/>
      <c r="Z240" s="102"/>
      <c r="AA240" s="31"/>
      <c r="AB240" s="31"/>
      <c r="AC240" s="31"/>
      <c r="AD240" s="31"/>
      <c r="AE240" s="31"/>
      <c r="AF240" s="31"/>
      <c r="AG240" s="31"/>
      <c r="AH240" s="31"/>
      <c r="AI240" s="10"/>
      <c r="AJ240" s="372"/>
      <c r="AK240" s="284">
        <f t="shared" si="139"/>
        <v>0</v>
      </c>
      <c r="AL240" s="164" t="b">
        <f t="shared" si="140"/>
        <v>1</v>
      </c>
      <c r="AM240" s="284">
        <f t="shared" si="133"/>
        <v>0</v>
      </c>
      <c r="AN240" s="164"/>
      <c r="AO240" s="164"/>
      <c r="AP240" s="284">
        <f t="shared" si="110"/>
        <v>0</v>
      </c>
      <c r="AQ240" s="164" t="b">
        <f t="shared" si="111"/>
        <v>1</v>
      </c>
      <c r="AR240" s="164"/>
      <c r="AS240" s="164"/>
      <c r="AU240" s="33">
        <f t="shared" si="103"/>
        <v>0</v>
      </c>
      <c r="AV240" s="8" t="b">
        <f t="shared" si="104"/>
        <v>1</v>
      </c>
      <c r="AW240" s="96">
        <f t="shared" si="61"/>
        <v>0</v>
      </c>
      <c r="AX240" s="118">
        <f t="shared" si="62"/>
        <v>0</v>
      </c>
      <c r="AY240" s="152" t="b">
        <f t="shared" si="59"/>
        <v>1</v>
      </c>
    </row>
    <row r="241" spans="1:51" s="117" customFormat="1">
      <c r="A241" s="115"/>
      <c r="B241" s="108" t="s">
        <v>22</v>
      </c>
      <c r="C241" s="630" t="s">
        <v>102</v>
      </c>
      <c r="D241" s="651"/>
      <c r="E241" s="652"/>
      <c r="F241" s="109" t="s">
        <v>148</v>
      </c>
      <c r="G241" s="116">
        <f>G242</f>
        <v>400000000</v>
      </c>
      <c r="H241" s="116">
        <f t="shared" ref="H241:AH242" si="156">H242</f>
        <v>0</v>
      </c>
      <c r="I241" s="116">
        <f t="shared" si="156"/>
        <v>0</v>
      </c>
      <c r="J241" s="116">
        <f t="shared" si="156"/>
        <v>0</v>
      </c>
      <c r="K241" s="116">
        <f t="shared" si="156"/>
        <v>0</v>
      </c>
      <c r="L241" s="116">
        <f t="shared" si="156"/>
        <v>0</v>
      </c>
      <c r="M241" s="116">
        <f t="shared" si="156"/>
        <v>0</v>
      </c>
      <c r="N241" s="116">
        <f t="shared" si="156"/>
        <v>400000000</v>
      </c>
      <c r="O241" s="116">
        <f t="shared" si="156"/>
        <v>0</v>
      </c>
      <c r="P241" s="116">
        <f t="shared" si="156"/>
        <v>400000000</v>
      </c>
      <c r="Q241" s="116">
        <f t="shared" si="156"/>
        <v>0</v>
      </c>
      <c r="R241" s="116">
        <f t="shared" si="156"/>
        <v>0</v>
      </c>
      <c r="S241" s="116">
        <f t="shared" si="156"/>
        <v>0</v>
      </c>
      <c r="T241" s="116">
        <f t="shared" si="156"/>
        <v>0</v>
      </c>
      <c r="U241" s="116">
        <f t="shared" si="156"/>
        <v>0</v>
      </c>
      <c r="V241" s="116">
        <f t="shared" si="156"/>
        <v>0</v>
      </c>
      <c r="W241" s="116">
        <f t="shared" si="156"/>
        <v>0</v>
      </c>
      <c r="X241" s="116">
        <f t="shared" si="156"/>
        <v>0</v>
      </c>
      <c r="Y241" s="116">
        <f t="shared" si="156"/>
        <v>0</v>
      </c>
      <c r="Z241" s="116">
        <f t="shared" si="156"/>
        <v>0</v>
      </c>
      <c r="AA241" s="116">
        <f t="shared" si="156"/>
        <v>0</v>
      </c>
      <c r="AB241" s="116">
        <f t="shared" si="156"/>
        <v>0</v>
      </c>
      <c r="AC241" s="116">
        <f t="shared" si="156"/>
        <v>0</v>
      </c>
      <c r="AD241" s="116">
        <f t="shared" si="156"/>
        <v>0</v>
      </c>
      <c r="AE241" s="116">
        <f t="shared" si="156"/>
        <v>0</v>
      </c>
      <c r="AF241" s="116">
        <f t="shared" si="156"/>
        <v>0</v>
      </c>
      <c r="AG241" s="116">
        <f t="shared" si="156"/>
        <v>0</v>
      </c>
      <c r="AH241" s="116">
        <f t="shared" si="156"/>
        <v>0</v>
      </c>
      <c r="AI241" s="94"/>
      <c r="AJ241" s="373"/>
      <c r="AK241" s="284">
        <f t="shared" si="139"/>
        <v>400000000</v>
      </c>
      <c r="AL241" s="164" t="b">
        <f t="shared" si="140"/>
        <v>1</v>
      </c>
      <c r="AM241" s="284">
        <f t="shared" si="133"/>
        <v>0</v>
      </c>
      <c r="AN241" s="221"/>
      <c r="AO241" s="221"/>
      <c r="AP241" s="284">
        <f t="shared" si="110"/>
        <v>400000000</v>
      </c>
      <c r="AQ241" s="164" t="b">
        <f t="shared" si="111"/>
        <v>1</v>
      </c>
      <c r="AR241" s="221"/>
      <c r="AS241" s="221"/>
      <c r="AT241" s="236"/>
      <c r="AU241" s="118">
        <f t="shared" si="103"/>
        <v>800000000</v>
      </c>
      <c r="AV241" s="110" t="b">
        <f t="shared" si="104"/>
        <v>0</v>
      </c>
      <c r="AW241" s="96">
        <f t="shared" si="61"/>
        <v>0</v>
      </c>
      <c r="AX241" s="118">
        <f t="shared" si="62"/>
        <v>400000000</v>
      </c>
      <c r="AY241" s="152" t="b">
        <f t="shared" si="59"/>
        <v>1</v>
      </c>
    </row>
    <row r="242" spans="1:51">
      <c r="A242" s="28"/>
      <c r="B242" s="11"/>
      <c r="C242" s="12"/>
      <c r="D242" s="649" t="s">
        <v>15</v>
      </c>
      <c r="E242" s="650"/>
      <c r="F242" s="81" t="s">
        <v>130</v>
      </c>
      <c r="G242" s="87">
        <f>G243</f>
        <v>400000000</v>
      </c>
      <c r="H242" s="87">
        <f t="shared" si="156"/>
        <v>0</v>
      </c>
      <c r="I242" s="87">
        <f t="shared" si="156"/>
        <v>0</v>
      </c>
      <c r="J242" s="87">
        <f t="shared" si="156"/>
        <v>0</v>
      </c>
      <c r="K242" s="87">
        <f t="shared" si="156"/>
        <v>0</v>
      </c>
      <c r="L242" s="87">
        <f t="shared" si="156"/>
        <v>0</v>
      </c>
      <c r="M242" s="87">
        <f t="shared" si="156"/>
        <v>0</v>
      </c>
      <c r="N242" s="87">
        <f t="shared" si="156"/>
        <v>400000000</v>
      </c>
      <c r="O242" s="87">
        <f t="shared" si="156"/>
        <v>0</v>
      </c>
      <c r="P242" s="87">
        <f t="shared" si="156"/>
        <v>400000000</v>
      </c>
      <c r="Q242" s="87">
        <f t="shared" si="156"/>
        <v>0</v>
      </c>
      <c r="R242" s="87">
        <f t="shared" si="156"/>
        <v>0</v>
      </c>
      <c r="S242" s="87">
        <f t="shared" si="156"/>
        <v>0</v>
      </c>
      <c r="T242" s="87">
        <f t="shared" si="156"/>
        <v>0</v>
      </c>
      <c r="U242" s="87">
        <f t="shared" si="156"/>
        <v>0</v>
      </c>
      <c r="V242" s="87">
        <f t="shared" si="156"/>
        <v>0</v>
      </c>
      <c r="W242" s="87">
        <f t="shared" si="156"/>
        <v>0</v>
      </c>
      <c r="X242" s="87">
        <f t="shared" si="156"/>
        <v>0</v>
      </c>
      <c r="Y242" s="87">
        <f t="shared" si="156"/>
        <v>0</v>
      </c>
      <c r="Z242" s="87">
        <f t="shared" si="156"/>
        <v>0</v>
      </c>
      <c r="AA242" s="87">
        <f t="shared" si="156"/>
        <v>0</v>
      </c>
      <c r="AB242" s="87">
        <f t="shared" si="156"/>
        <v>0</v>
      </c>
      <c r="AC242" s="87">
        <f t="shared" si="156"/>
        <v>0</v>
      </c>
      <c r="AD242" s="87">
        <f t="shared" si="156"/>
        <v>0</v>
      </c>
      <c r="AE242" s="87">
        <f t="shared" si="156"/>
        <v>0</v>
      </c>
      <c r="AF242" s="87">
        <f t="shared" si="156"/>
        <v>0</v>
      </c>
      <c r="AG242" s="87">
        <f t="shared" si="156"/>
        <v>0</v>
      </c>
      <c r="AH242" s="87">
        <f t="shared" si="156"/>
        <v>0</v>
      </c>
      <c r="AI242" s="10"/>
      <c r="AJ242" s="372"/>
      <c r="AK242" s="284">
        <f t="shared" si="139"/>
        <v>400000000</v>
      </c>
      <c r="AL242" s="164" t="b">
        <f t="shared" si="140"/>
        <v>1</v>
      </c>
      <c r="AM242" s="284">
        <f t="shared" si="133"/>
        <v>0</v>
      </c>
      <c r="AN242" s="164"/>
      <c r="AO242" s="164"/>
      <c r="AP242" s="284">
        <f t="shared" si="110"/>
        <v>400000000</v>
      </c>
      <c r="AQ242" s="164" t="b">
        <f t="shared" si="111"/>
        <v>1</v>
      </c>
      <c r="AR242" s="164"/>
      <c r="AS242" s="164"/>
      <c r="AU242" s="33">
        <f t="shared" si="103"/>
        <v>800000000</v>
      </c>
      <c r="AV242" s="8" t="b">
        <f t="shared" si="104"/>
        <v>0</v>
      </c>
      <c r="AW242" s="96">
        <f t="shared" si="61"/>
        <v>0</v>
      </c>
      <c r="AX242" s="118">
        <f t="shared" si="62"/>
        <v>400000000</v>
      </c>
      <c r="AY242" s="152" t="b">
        <f t="shared" si="59"/>
        <v>1</v>
      </c>
    </row>
    <row r="243" spans="1:51" s="153" customFormat="1" ht="30">
      <c r="A243" s="605"/>
      <c r="B243" s="333"/>
      <c r="C243" s="334"/>
      <c r="D243" s="334"/>
      <c r="E243" s="88" t="s">
        <v>103</v>
      </c>
      <c r="F243" s="71" t="s">
        <v>104</v>
      </c>
      <c r="G243" s="69">
        <v>400000000</v>
      </c>
      <c r="H243" s="69"/>
      <c r="I243" s="70"/>
      <c r="J243" s="70">
        <f>H243-I243</f>
        <v>0</v>
      </c>
      <c r="K243" s="70"/>
      <c r="L243" s="70">
        <v>0</v>
      </c>
      <c r="M243" s="70">
        <f>K243-L243</f>
        <v>0</v>
      </c>
      <c r="N243" s="70">
        <v>400000000</v>
      </c>
      <c r="O243" s="70"/>
      <c r="P243" s="70">
        <f>N243-O243</f>
        <v>400000000</v>
      </c>
      <c r="Q243" s="70"/>
      <c r="R243" s="70"/>
      <c r="S243" s="70"/>
      <c r="T243" s="70"/>
      <c r="U243" s="70"/>
      <c r="V243" s="70"/>
      <c r="W243" s="70"/>
      <c r="X243" s="70"/>
      <c r="Y243" s="70"/>
      <c r="Z243" s="70"/>
      <c r="AA243" s="70"/>
      <c r="AB243" s="70">
        <f>Z243-AA243</f>
        <v>0</v>
      </c>
      <c r="AC243" s="70"/>
      <c r="AD243" s="70"/>
      <c r="AE243" s="70"/>
      <c r="AF243" s="70"/>
      <c r="AG243" s="70"/>
      <c r="AH243" s="70"/>
      <c r="AI243" s="71"/>
      <c r="AJ243" s="374"/>
      <c r="AK243" s="284">
        <f t="shared" si="139"/>
        <v>400000000</v>
      </c>
      <c r="AL243" s="164" t="b">
        <f t="shared" si="140"/>
        <v>1</v>
      </c>
      <c r="AM243" s="284">
        <f t="shared" si="133"/>
        <v>0</v>
      </c>
      <c r="AN243" s="232"/>
      <c r="AO243" s="232"/>
      <c r="AP243" s="284">
        <f t="shared" si="110"/>
        <v>400000000</v>
      </c>
      <c r="AQ243" s="164" t="b">
        <f t="shared" si="111"/>
        <v>1</v>
      </c>
      <c r="AR243" s="232"/>
      <c r="AS243" s="232"/>
      <c r="AU243" s="335">
        <f t="shared" si="103"/>
        <v>800000000</v>
      </c>
      <c r="AV243" s="72" t="b">
        <f t="shared" si="104"/>
        <v>0</v>
      </c>
      <c r="AW243" s="335">
        <f t="shared" si="61"/>
        <v>0</v>
      </c>
      <c r="AX243" s="336">
        <f t="shared" si="62"/>
        <v>400000000</v>
      </c>
      <c r="AY243" s="152" t="b">
        <f t="shared" ref="AY243:AY340" si="157">G243=AX243</f>
        <v>1</v>
      </c>
    </row>
    <row r="244" spans="1:51">
      <c r="A244" s="28"/>
      <c r="B244" s="11"/>
      <c r="C244" s="12"/>
      <c r="D244" s="12"/>
      <c r="E244" s="13"/>
      <c r="F244" s="81"/>
      <c r="G244" s="87"/>
      <c r="H244" s="87"/>
      <c r="I244" s="102"/>
      <c r="J244" s="102"/>
      <c r="K244" s="102"/>
      <c r="L244" s="102"/>
      <c r="M244" s="102"/>
      <c r="N244" s="102"/>
      <c r="O244" s="31"/>
      <c r="P244" s="31"/>
      <c r="Q244" s="102"/>
      <c r="R244" s="31"/>
      <c r="S244" s="31"/>
      <c r="T244" s="31"/>
      <c r="U244" s="31"/>
      <c r="V244" s="31"/>
      <c r="W244" s="31"/>
      <c r="X244" s="31"/>
      <c r="Y244" s="31"/>
      <c r="Z244" s="102"/>
      <c r="AA244" s="31"/>
      <c r="AB244" s="31"/>
      <c r="AC244" s="31"/>
      <c r="AD244" s="31"/>
      <c r="AE244" s="31"/>
      <c r="AF244" s="31"/>
      <c r="AG244" s="31"/>
      <c r="AH244" s="31"/>
      <c r="AI244" s="10"/>
      <c r="AJ244" s="372"/>
      <c r="AK244" s="284">
        <f t="shared" si="139"/>
        <v>0</v>
      </c>
      <c r="AL244" s="164" t="b">
        <f t="shared" si="140"/>
        <v>1</v>
      </c>
      <c r="AM244" s="284">
        <f t="shared" si="133"/>
        <v>0</v>
      </c>
      <c r="AN244" s="164"/>
      <c r="AO244" s="164"/>
      <c r="AP244" s="284">
        <f t="shared" ref="AP244:AP304" si="158">H244+K244+N244+Q244+T244+W244+Z244+AC244+AF244</f>
        <v>0</v>
      </c>
      <c r="AQ244" s="164" t="b">
        <f t="shared" si="111"/>
        <v>1</v>
      </c>
      <c r="AR244" s="164"/>
      <c r="AS244" s="164"/>
      <c r="AU244" s="33">
        <f t="shared" si="103"/>
        <v>0</v>
      </c>
      <c r="AV244" s="8" t="b">
        <f t="shared" si="104"/>
        <v>1</v>
      </c>
      <c r="AW244" s="96">
        <f t="shared" ref="AW244:AW344" si="159">I244+L244+O244+R244+U244+X244</f>
        <v>0</v>
      </c>
      <c r="AX244" s="118">
        <f t="shared" si="62"/>
        <v>0</v>
      </c>
      <c r="AY244" s="152" t="b">
        <f t="shared" si="157"/>
        <v>1</v>
      </c>
    </row>
    <row r="245" spans="1:51" s="117" customFormat="1">
      <c r="A245" s="115"/>
      <c r="B245" s="108" t="s">
        <v>22</v>
      </c>
      <c r="C245" s="630" t="s">
        <v>105</v>
      </c>
      <c r="D245" s="651"/>
      <c r="E245" s="652"/>
      <c r="F245" s="109" t="s">
        <v>149</v>
      </c>
      <c r="G245" s="116">
        <f>G246</f>
        <v>66200000</v>
      </c>
      <c r="H245" s="116">
        <f t="shared" ref="H245:AH245" si="160">H246</f>
        <v>66200000</v>
      </c>
      <c r="I245" s="116">
        <f t="shared" si="160"/>
        <v>0</v>
      </c>
      <c r="J245" s="116">
        <f t="shared" si="160"/>
        <v>66200000</v>
      </c>
      <c r="K245" s="116">
        <f t="shared" si="160"/>
        <v>0</v>
      </c>
      <c r="L245" s="116">
        <f t="shared" si="160"/>
        <v>3136100</v>
      </c>
      <c r="M245" s="116">
        <f t="shared" si="160"/>
        <v>-3136100</v>
      </c>
      <c r="N245" s="116">
        <f t="shared" si="160"/>
        <v>0</v>
      </c>
      <c r="O245" s="116">
        <f t="shared" si="160"/>
        <v>0</v>
      </c>
      <c r="P245" s="116">
        <f t="shared" si="160"/>
        <v>0</v>
      </c>
      <c r="Q245" s="116">
        <f t="shared" si="160"/>
        <v>0</v>
      </c>
      <c r="R245" s="116">
        <f t="shared" si="160"/>
        <v>0</v>
      </c>
      <c r="S245" s="116">
        <f t="shared" si="160"/>
        <v>0</v>
      </c>
      <c r="T245" s="116">
        <f t="shared" si="160"/>
        <v>0</v>
      </c>
      <c r="U245" s="116">
        <f t="shared" si="160"/>
        <v>0</v>
      </c>
      <c r="V245" s="116">
        <f t="shared" si="160"/>
        <v>0</v>
      </c>
      <c r="W245" s="116">
        <f t="shared" si="160"/>
        <v>0</v>
      </c>
      <c r="X245" s="116">
        <f t="shared" si="160"/>
        <v>0</v>
      </c>
      <c r="Y245" s="116">
        <f t="shared" si="160"/>
        <v>0</v>
      </c>
      <c r="Z245" s="116">
        <f t="shared" si="160"/>
        <v>0</v>
      </c>
      <c r="AA245" s="116">
        <f t="shared" si="160"/>
        <v>0</v>
      </c>
      <c r="AB245" s="116">
        <f t="shared" si="160"/>
        <v>0</v>
      </c>
      <c r="AC245" s="116">
        <f t="shared" si="160"/>
        <v>0</v>
      </c>
      <c r="AD245" s="116">
        <f t="shared" si="160"/>
        <v>0</v>
      </c>
      <c r="AE245" s="116">
        <f t="shared" si="160"/>
        <v>0</v>
      </c>
      <c r="AF245" s="116">
        <f t="shared" si="160"/>
        <v>0</v>
      </c>
      <c r="AG245" s="116">
        <f t="shared" si="160"/>
        <v>0</v>
      </c>
      <c r="AH245" s="116">
        <f t="shared" si="160"/>
        <v>0</v>
      </c>
      <c r="AI245" s="94"/>
      <c r="AJ245" s="373"/>
      <c r="AK245" s="284">
        <f t="shared" si="139"/>
        <v>66200000</v>
      </c>
      <c r="AL245" s="164" t="b">
        <f t="shared" si="140"/>
        <v>1</v>
      </c>
      <c r="AM245" s="284">
        <f t="shared" si="133"/>
        <v>0</v>
      </c>
      <c r="AN245" s="221"/>
      <c r="AO245" s="221"/>
      <c r="AP245" s="284">
        <f t="shared" si="158"/>
        <v>66200000</v>
      </c>
      <c r="AQ245" s="164" t="b">
        <f t="shared" ref="AQ245:AQ308" si="161">AP245=G245</f>
        <v>1</v>
      </c>
      <c r="AR245" s="221"/>
      <c r="AS245" s="221"/>
      <c r="AT245" s="236"/>
      <c r="AU245" s="118">
        <f t="shared" si="103"/>
        <v>66200000</v>
      </c>
      <c r="AV245" s="110" t="b">
        <f t="shared" si="104"/>
        <v>1</v>
      </c>
      <c r="AW245" s="96">
        <f t="shared" si="159"/>
        <v>3136100</v>
      </c>
      <c r="AX245" s="118">
        <f t="shared" ref="AX245:AX345" si="162">H245+K245+N245+Q245+T245+W245</f>
        <v>66200000</v>
      </c>
      <c r="AY245" s="152" t="b">
        <f t="shared" si="157"/>
        <v>1</v>
      </c>
    </row>
    <row r="246" spans="1:51" s="80" customFormat="1">
      <c r="A246" s="337"/>
      <c r="B246" s="338"/>
      <c r="C246" s="339"/>
      <c r="D246" s="645" t="s">
        <v>15</v>
      </c>
      <c r="E246" s="646"/>
      <c r="F246" s="81" t="s">
        <v>130</v>
      </c>
      <c r="G246" s="87">
        <f>SUM(G247:G249)</f>
        <v>66200000</v>
      </c>
      <c r="H246" s="87">
        <f t="shared" ref="H246:AH246" si="163">SUM(H247:H249)</f>
        <v>66200000</v>
      </c>
      <c r="I246" s="87">
        <f t="shared" si="163"/>
        <v>0</v>
      </c>
      <c r="J246" s="87">
        <f t="shared" si="163"/>
        <v>66200000</v>
      </c>
      <c r="K246" s="87">
        <f t="shared" si="163"/>
        <v>0</v>
      </c>
      <c r="L246" s="87">
        <f t="shared" si="163"/>
        <v>3136100</v>
      </c>
      <c r="M246" s="87">
        <f t="shared" si="163"/>
        <v>-3136100</v>
      </c>
      <c r="N246" s="87">
        <f t="shared" si="163"/>
        <v>0</v>
      </c>
      <c r="O246" s="87">
        <f t="shared" si="163"/>
        <v>0</v>
      </c>
      <c r="P246" s="87">
        <f t="shared" si="163"/>
        <v>0</v>
      </c>
      <c r="Q246" s="87">
        <f t="shared" si="163"/>
        <v>0</v>
      </c>
      <c r="R246" s="87">
        <f t="shared" si="163"/>
        <v>0</v>
      </c>
      <c r="S246" s="87">
        <f t="shared" si="163"/>
        <v>0</v>
      </c>
      <c r="T246" s="87">
        <f t="shared" si="163"/>
        <v>0</v>
      </c>
      <c r="U246" s="87">
        <f t="shared" si="163"/>
        <v>0</v>
      </c>
      <c r="V246" s="87">
        <f t="shared" si="163"/>
        <v>0</v>
      </c>
      <c r="W246" s="87">
        <f t="shared" si="163"/>
        <v>0</v>
      </c>
      <c r="X246" s="87">
        <f t="shared" si="163"/>
        <v>0</v>
      </c>
      <c r="Y246" s="87">
        <f t="shared" si="163"/>
        <v>0</v>
      </c>
      <c r="Z246" s="87">
        <f t="shared" si="163"/>
        <v>0</v>
      </c>
      <c r="AA246" s="87">
        <f t="shared" si="163"/>
        <v>0</v>
      </c>
      <c r="AB246" s="87">
        <f t="shared" si="163"/>
        <v>0</v>
      </c>
      <c r="AC246" s="87">
        <f t="shared" si="163"/>
        <v>0</v>
      </c>
      <c r="AD246" s="87">
        <f t="shared" si="163"/>
        <v>0</v>
      </c>
      <c r="AE246" s="87">
        <f t="shared" si="163"/>
        <v>0</v>
      </c>
      <c r="AF246" s="87">
        <f t="shared" si="163"/>
        <v>0</v>
      </c>
      <c r="AG246" s="87">
        <f t="shared" si="163"/>
        <v>0</v>
      </c>
      <c r="AH246" s="87">
        <f t="shared" si="163"/>
        <v>0</v>
      </c>
      <c r="AI246" s="81"/>
      <c r="AJ246" s="372"/>
      <c r="AK246" s="284">
        <f t="shared" si="139"/>
        <v>66200000</v>
      </c>
      <c r="AL246" s="164" t="b">
        <f t="shared" si="140"/>
        <v>1</v>
      </c>
      <c r="AM246" s="284">
        <f t="shared" si="133"/>
        <v>0</v>
      </c>
      <c r="AN246" s="164"/>
      <c r="AO246" s="164"/>
      <c r="AP246" s="284">
        <f t="shared" si="158"/>
        <v>66200000</v>
      </c>
      <c r="AQ246" s="164" t="b">
        <f t="shared" si="161"/>
        <v>1</v>
      </c>
      <c r="AR246" s="164"/>
      <c r="AS246" s="164"/>
      <c r="AU246" s="341">
        <f t="shared" si="103"/>
        <v>66200000</v>
      </c>
      <c r="AV246" s="59" t="b">
        <f t="shared" si="104"/>
        <v>1</v>
      </c>
      <c r="AW246" s="335">
        <f t="shared" si="159"/>
        <v>3136100</v>
      </c>
      <c r="AX246" s="336">
        <f t="shared" si="162"/>
        <v>66200000</v>
      </c>
      <c r="AY246" s="152" t="b">
        <f t="shared" si="157"/>
        <v>1</v>
      </c>
    </row>
    <row r="247" spans="1:51" s="153" customFormat="1">
      <c r="A247" s="605"/>
      <c r="B247" s="333"/>
      <c r="C247" s="334"/>
      <c r="D247" s="334"/>
      <c r="E247" s="88" t="s">
        <v>106</v>
      </c>
      <c r="F247" s="71" t="s">
        <v>107</v>
      </c>
      <c r="G247" s="69">
        <v>28000000</v>
      </c>
      <c r="H247" s="69">
        <v>28000000</v>
      </c>
      <c r="I247" s="70"/>
      <c r="J247" s="70">
        <f>H247-I247</f>
        <v>28000000</v>
      </c>
      <c r="K247" s="70"/>
      <c r="L247" s="70"/>
      <c r="M247" s="70">
        <f>K247-L247</f>
        <v>0</v>
      </c>
      <c r="N247" s="70"/>
      <c r="O247" s="70"/>
      <c r="P247" s="70"/>
      <c r="Q247" s="70"/>
      <c r="R247" s="70"/>
      <c r="S247" s="70"/>
      <c r="T247" s="70"/>
      <c r="U247" s="70"/>
      <c r="V247" s="70"/>
      <c r="W247" s="70"/>
      <c r="X247" s="70"/>
      <c r="Y247" s="70"/>
      <c r="Z247" s="70"/>
      <c r="AA247" s="70"/>
      <c r="AB247" s="70">
        <f>Z247-AA247</f>
        <v>0</v>
      </c>
      <c r="AC247" s="70"/>
      <c r="AD247" s="70"/>
      <c r="AE247" s="70"/>
      <c r="AF247" s="70"/>
      <c r="AG247" s="70"/>
      <c r="AH247" s="70"/>
      <c r="AI247" s="71"/>
      <c r="AJ247" s="374"/>
      <c r="AK247" s="284">
        <f t="shared" si="139"/>
        <v>28000000</v>
      </c>
      <c r="AL247" s="164" t="b">
        <f t="shared" si="140"/>
        <v>1</v>
      </c>
      <c r="AM247" s="284">
        <f t="shared" si="133"/>
        <v>0</v>
      </c>
      <c r="AN247" s="232"/>
      <c r="AO247" s="232"/>
      <c r="AP247" s="284">
        <f t="shared" si="158"/>
        <v>28000000</v>
      </c>
      <c r="AQ247" s="164" t="b">
        <f t="shared" si="161"/>
        <v>1</v>
      </c>
      <c r="AR247" s="232"/>
      <c r="AS247" s="232"/>
      <c r="AU247" s="335">
        <f t="shared" si="103"/>
        <v>28000000</v>
      </c>
      <c r="AV247" s="72" t="b">
        <f t="shared" si="104"/>
        <v>1</v>
      </c>
      <c r="AW247" s="335">
        <f t="shared" si="159"/>
        <v>0</v>
      </c>
      <c r="AX247" s="336">
        <f t="shared" si="162"/>
        <v>28000000</v>
      </c>
      <c r="AY247" s="152" t="b">
        <f t="shared" si="157"/>
        <v>1</v>
      </c>
    </row>
    <row r="248" spans="1:51" s="153" customFormat="1">
      <c r="A248" s="605"/>
      <c r="B248" s="333"/>
      <c r="C248" s="334"/>
      <c r="D248" s="334"/>
      <c r="E248" s="88" t="s">
        <v>108</v>
      </c>
      <c r="F248" s="71" t="s">
        <v>109</v>
      </c>
      <c r="G248" s="69">
        <v>30000000</v>
      </c>
      <c r="H248" s="69">
        <v>30000000</v>
      </c>
      <c r="I248" s="70"/>
      <c r="J248" s="70">
        <f t="shared" ref="J248:J249" si="164">H248-I248</f>
        <v>30000000</v>
      </c>
      <c r="K248" s="70"/>
      <c r="L248" s="70">
        <v>2759900</v>
      </c>
      <c r="M248" s="70">
        <f t="shared" ref="M248:M249" si="165">K248-L248</f>
        <v>-2759900</v>
      </c>
      <c r="N248" s="70"/>
      <c r="O248" s="70"/>
      <c r="P248" s="70"/>
      <c r="Q248" s="70"/>
      <c r="R248" s="70"/>
      <c r="S248" s="70"/>
      <c r="T248" s="70"/>
      <c r="U248" s="70"/>
      <c r="V248" s="70"/>
      <c r="W248" s="70"/>
      <c r="X248" s="70"/>
      <c r="Y248" s="70"/>
      <c r="Z248" s="70"/>
      <c r="AA248" s="70"/>
      <c r="AB248" s="70">
        <f t="shared" ref="AB248:AB249" si="166">Z248-AA248</f>
        <v>0</v>
      </c>
      <c r="AC248" s="70"/>
      <c r="AD248" s="70"/>
      <c r="AE248" s="70"/>
      <c r="AF248" s="70"/>
      <c r="AG248" s="70"/>
      <c r="AH248" s="70"/>
      <c r="AI248" s="71"/>
      <c r="AJ248" s="374"/>
      <c r="AK248" s="284">
        <f t="shared" si="139"/>
        <v>30000000</v>
      </c>
      <c r="AL248" s="164" t="b">
        <f t="shared" si="140"/>
        <v>1</v>
      </c>
      <c r="AM248" s="284">
        <f t="shared" si="133"/>
        <v>0</v>
      </c>
      <c r="AN248" s="232"/>
      <c r="AO248" s="232"/>
      <c r="AP248" s="284">
        <f t="shared" si="158"/>
        <v>30000000</v>
      </c>
      <c r="AQ248" s="164" t="b">
        <f t="shared" si="161"/>
        <v>1</v>
      </c>
      <c r="AR248" s="232"/>
      <c r="AS248" s="232"/>
      <c r="AU248" s="335">
        <f t="shared" si="103"/>
        <v>30000000</v>
      </c>
      <c r="AV248" s="72" t="b">
        <f t="shared" si="104"/>
        <v>1</v>
      </c>
      <c r="AW248" s="335">
        <f t="shared" si="159"/>
        <v>2759900</v>
      </c>
      <c r="AX248" s="336">
        <f t="shared" si="162"/>
        <v>30000000</v>
      </c>
      <c r="AY248" s="152" t="b">
        <f t="shared" si="157"/>
        <v>1</v>
      </c>
    </row>
    <row r="249" spans="1:51" s="153" customFormat="1">
      <c r="A249" s="605"/>
      <c r="B249" s="333"/>
      <c r="C249" s="334"/>
      <c r="D249" s="334"/>
      <c r="E249" s="88" t="s">
        <v>110</v>
      </c>
      <c r="F249" s="71" t="s">
        <v>111</v>
      </c>
      <c r="G249" s="69">
        <v>8200000</v>
      </c>
      <c r="H249" s="69">
        <v>8200000</v>
      </c>
      <c r="I249" s="70"/>
      <c r="J249" s="70">
        <f t="shared" si="164"/>
        <v>8200000</v>
      </c>
      <c r="K249" s="70"/>
      <c r="L249" s="70">
        <v>376200</v>
      </c>
      <c r="M249" s="70">
        <f t="shared" si="165"/>
        <v>-376200</v>
      </c>
      <c r="N249" s="70"/>
      <c r="O249" s="70"/>
      <c r="P249" s="70"/>
      <c r="Q249" s="70"/>
      <c r="R249" s="70"/>
      <c r="S249" s="70"/>
      <c r="T249" s="70"/>
      <c r="U249" s="70"/>
      <c r="V249" s="70"/>
      <c r="W249" s="70"/>
      <c r="X249" s="70"/>
      <c r="Y249" s="70"/>
      <c r="Z249" s="70"/>
      <c r="AA249" s="70"/>
      <c r="AB249" s="70">
        <f t="shared" si="166"/>
        <v>0</v>
      </c>
      <c r="AC249" s="70"/>
      <c r="AD249" s="70"/>
      <c r="AE249" s="70"/>
      <c r="AF249" s="70"/>
      <c r="AG249" s="70"/>
      <c r="AH249" s="70"/>
      <c r="AI249" s="71"/>
      <c r="AJ249" s="374"/>
      <c r="AK249" s="284">
        <f t="shared" si="139"/>
        <v>8200000</v>
      </c>
      <c r="AL249" s="164" t="b">
        <f t="shared" si="140"/>
        <v>1</v>
      </c>
      <c r="AM249" s="284">
        <f t="shared" si="133"/>
        <v>0</v>
      </c>
      <c r="AN249" s="232"/>
      <c r="AO249" s="232"/>
      <c r="AP249" s="284">
        <f t="shared" si="158"/>
        <v>8200000</v>
      </c>
      <c r="AQ249" s="164" t="b">
        <f t="shared" si="161"/>
        <v>1</v>
      </c>
      <c r="AR249" s="232"/>
      <c r="AS249" s="232"/>
      <c r="AU249" s="335">
        <f t="shared" si="103"/>
        <v>8200000</v>
      </c>
      <c r="AV249" s="72" t="b">
        <f t="shared" si="104"/>
        <v>1</v>
      </c>
      <c r="AW249" s="335">
        <f t="shared" si="159"/>
        <v>376200</v>
      </c>
      <c r="AX249" s="336">
        <f t="shared" si="162"/>
        <v>8200000</v>
      </c>
      <c r="AY249" s="152" t="b">
        <f t="shared" si="157"/>
        <v>1</v>
      </c>
    </row>
    <row r="250" spans="1:51" s="153" customFormat="1">
      <c r="A250" s="605"/>
      <c r="B250" s="333"/>
      <c r="C250" s="334"/>
      <c r="D250" s="334"/>
      <c r="E250" s="88"/>
      <c r="F250" s="71"/>
      <c r="G250" s="69"/>
      <c r="H250" s="69"/>
      <c r="I250" s="70"/>
      <c r="J250" s="70"/>
      <c r="K250" s="70"/>
      <c r="L250" s="70"/>
      <c r="M250" s="70"/>
      <c r="N250" s="70"/>
      <c r="O250" s="70"/>
      <c r="P250" s="70"/>
      <c r="Q250" s="70"/>
      <c r="R250" s="70"/>
      <c r="S250" s="70"/>
      <c r="T250" s="70"/>
      <c r="U250" s="70"/>
      <c r="V250" s="70"/>
      <c r="W250" s="70"/>
      <c r="X250" s="70"/>
      <c r="Y250" s="70"/>
      <c r="Z250" s="70"/>
      <c r="AA250" s="70"/>
      <c r="AB250" s="70"/>
      <c r="AC250" s="70"/>
      <c r="AD250" s="70"/>
      <c r="AE250" s="70"/>
      <c r="AF250" s="70"/>
      <c r="AG250" s="70"/>
      <c r="AH250" s="70"/>
      <c r="AI250" s="71"/>
      <c r="AJ250" s="374"/>
      <c r="AK250" s="284"/>
      <c r="AL250" s="164"/>
      <c r="AM250" s="284"/>
      <c r="AN250" s="232"/>
      <c r="AO250" s="232"/>
      <c r="AP250" s="284">
        <f t="shared" si="158"/>
        <v>0</v>
      </c>
      <c r="AQ250" s="164" t="b">
        <f t="shared" si="161"/>
        <v>1</v>
      </c>
      <c r="AR250" s="232"/>
      <c r="AS250" s="232"/>
      <c r="AU250" s="335"/>
      <c r="AV250" s="72"/>
      <c r="AW250" s="335"/>
      <c r="AX250" s="336"/>
      <c r="AY250" s="152"/>
    </row>
    <row r="251" spans="1:51" s="153" customFormat="1">
      <c r="A251" s="605"/>
      <c r="B251" s="333"/>
      <c r="C251" s="334"/>
      <c r="D251" s="334"/>
      <c r="E251" s="88"/>
      <c r="F251" s="71"/>
      <c r="G251" s="69"/>
      <c r="H251" s="69"/>
      <c r="I251" s="70"/>
      <c r="J251" s="70"/>
      <c r="K251" s="70"/>
      <c r="L251" s="70"/>
      <c r="M251" s="70"/>
      <c r="N251" s="70"/>
      <c r="O251" s="70"/>
      <c r="P251" s="70"/>
      <c r="Q251" s="70"/>
      <c r="R251" s="70"/>
      <c r="S251" s="70"/>
      <c r="T251" s="70"/>
      <c r="U251" s="70"/>
      <c r="V251" s="70"/>
      <c r="W251" s="70"/>
      <c r="X251" s="70"/>
      <c r="Y251" s="70"/>
      <c r="Z251" s="70"/>
      <c r="AA251" s="70"/>
      <c r="AB251" s="70"/>
      <c r="AC251" s="70"/>
      <c r="AD251" s="70"/>
      <c r="AE251" s="70"/>
      <c r="AF251" s="70"/>
      <c r="AG251" s="70"/>
      <c r="AH251" s="70"/>
      <c r="AI251" s="71"/>
      <c r="AJ251" s="374"/>
      <c r="AK251" s="284"/>
      <c r="AL251" s="164"/>
      <c r="AM251" s="284"/>
      <c r="AN251" s="232"/>
      <c r="AO251" s="232"/>
      <c r="AP251" s="284">
        <f t="shared" si="158"/>
        <v>0</v>
      </c>
      <c r="AQ251" s="164" t="b">
        <f t="shared" si="161"/>
        <v>1</v>
      </c>
      <c r="AR251" s="232"/>
      <c r="AS251" s="232"/>
      <c r="AU251" s="335"/>
      <c r="AV251" s="72"/>
      <c r="AW251" s="335"/>
      <c r="AX251" s="336"/>
      <c r="AY251" s="152"/>
    </row>
    <row r="252" spans="1:51" s="153" customFormat="1">
      <c r="A252" s="605"/>
      <c r="B252" s="333"/>
      <c r="C252" s="334"/>
      <c r="D252" s="334"/>
      <c r="E252" s="88"/>
      <c r="F252" s="71"/>
      <c r="G252" s="69"/>
      <c r="H252" s="69"/>
      <c r="I252" s="70"/>
      <c r="J252" s="70"/>
      <c r="K252" s="70"/>
      <c r="L252" s="70"/>
      <c r="M252" s="70"/>
      <c r="N252" s="70"/>
      <c r="O252" s="70"/>
      <c r="P252" s="70"/>
      <c r="Q252" s="70"/>
      <c r="R252" s="70"/>
      <c r="S252" s="70"/>
      <c r="T252" s="70"/>
      <c r="U252" s="70"/>
      <c r="V252" s="70"/>
      <c r="W252" s="70"/>
      <c r="X252" s="70"/>
      <c r="Y252" s="70"/>
      <c r="Z252" s="70"/>
      <c r="AA252" s="70"/>
      <c r="AB252" s="70"/>
      <c r="AC252" s="70"/>
      <c r="AD252" s="70"/>
      <c r="AE252" s="70"/>
      <c r="AF252" s="70"/>
      <c r="AG252" s="70"/>
      <c r="AH252" s="70"/>
      <c r="AI252" s="71"/>
      <c r="AJ252" s="374"/>
      <c r="AK252" s="284"/>
      <c r="AL252" s="164"/>
      <c r="AM252" s="284"/>
      <c r="AN252" s="232"/>
      <c r="AO252" s="232"/>
      <c r="AP252" s="284">
        <f t="shared" si="158"/>
        <v>0</v>
      </c>
      <c r="AQ252" s="164" t="b">
        <f t="shared" si="161"/>
        <v>1</v>
      </c>
      <c r="AR252" s="232"/>
      <c r="AS252" s="232"/>
      <c r="AU252" s="335"/>
      <c r="AV252" s="72"/>
      <c r="AW252" s="335"/>
      <c r="AX252" s="336"/>
      <c r="AY252" s="152"/>
    </row>
    <row r="253" spans="1:51" s="153" customFormat="1">
      <c r="A253" s="360"/>
      <c r="B253" s="177"/>
      <c r="C253" s="177"/>
      <c r="D253" s="177"/>
      <c r="E253" s="177"/>
      <c r="F253" s="177"/>
      <c r="G253" s="178"/>
      <c r="H253" s="178"/>
      <c r="I253" s="179"/>
      <c r="J253" s="179"/>
      <c r="K253" s="179"/>
      <c r="L253" s="179"/>
      <c r="M253" s="179"/>
      <c r="N253" s="179"/>
      <c r="O253" s="179"/>
      <c r="P253" s="179"/>
      <c r="Q253" s="179"/>
      <c r="R253" s="179"/>
      <c r="S253" s="179"/>
      <c r="T253" s="179"/>
      <c r="U253" s="179"/>
      <c r="V253" s="179"/>
      <c r="W253" s="179"/>
      <c r="X253" s="179"/>
      <c r="Y253" s="179"/>
      <c r="Z253" s="179"/>
      <c r="AA253" s="179"/>
      <c r="AB253" s="179"/>
      <c r="AC253" s="179"/>
      <c r="AD253" s="179"/>
      <c r="AE253" s="179"/>
      <c r="AF253" s="179"/>
      <c r="AG253" s="179"/>
      <c r="AH253" s="179"/>
      <c r="AI253" s="177"/>
      <c r="AJ253" s="374"/>
      <c r="AK253" s="284"/>
      <c r="AL253" s="164"/>
      <c r="AM253" s="284"/>
      <c r="AN253" s="232"/>
      <c r="AO253" s="232"/>
      <c r="AP253" s="284">
        <f t="shared" si="158"/>
        <v>0</v>
      </c>
      <c r="AQ253" s="164" t="b">
        <f t="shared" si="161"/>
        <v>1</v>
      </c>
      <c r="AR253" s="232"/>
      <c r="AS253" s="232"/>
      <c r="AU253" s="335"/>
      <c r="AV253" s="72"/>
      <c r="AW253" s="335"/>
      <c r="AX253" s="336"/>
      <c r="AY253" s="152"/>
    </row>
    <row r="254" spans="1:51" s="153" customFormat="1">
      <c r="A254" s="361"/>
      <c r="B254" s="232"/>
      <c r="C254" s="232"/>
      <c r="D254" s="232"/>
      <c r="E254" s="232"/>
      <c r="F254" s="232"/>
      <c r="G254" s="233"/>
      <c r="H254" s="233"/>
      <c r="I254" s="234"/>
      <c r="J254" s="234"/>
      <c r="K254" s="234"/>
      <c r="L254" s="234"/>
      <c r="M254" s="234"/>
      <c r="N254" s="234"/>
      <c r="O254" s="234"/>
      <c r="P254" s="234"/>
      <c r="Q254" s="234"/>
      <c r="R254" s="234"/>
      <c r="S254" s="234"/>
      <c r="T254" s="234"/>
      <c r="U254" s="234"/>
      <c r="V254" s="234"/>
      <c r="W254" s="234"/>
      <c r="X254" s="234"/>
      <c r="Y254" s="234"/>
      <c r="Z254" s="234"/>
      <c r="AA254" s="234"/>
      <c r="AB254" s="234"/>
      <c r="AC254" s="234"/>
      <c r="AD254" s="234"/>
      <c r="AE254" s="234"/>
      <c r="AF254" s="234"/>
      <c r="AG254" s="234"/>
      <c r="AH254" s="234"/>
      <c r="AI254" s="232"/>
      <c r="AJ254" s="374"/>
      <c r="AK254" s="284"/>
      <c r="AL254" s="164"/>
      <c r="AM254" s="284"/>
      <c r="AN254" s="232"/>
      <c r="AO254" s="232"/>
      <c r="AP254" s="284">
        <f t="shared" si="158"/>
        <v>0</v>
      </c>
      <c r="AQ254" s="164" t="b">
        <f t="shared" si="161"/>
        <v>1</v>
      </c>
      <c r="AR254" s="232"/>
      <c r="AS254" s="232"/>
      <c r="AU254" s="335"/>
      <c r="AV254" s="72"/>
      <c r="AW254" s="335"/>
      <c r="AX254" s="336"/>
      <c r="AY254" s="152"/>
    </row>
    <row r="255" spans="1:51" s="153" customFormat="1">
      <c r="A255" s="361"/>
      <c r="B255" s="232"/>
      <c r="C255" s="232"/>
      <c r="D255" s="232"/>
      <c r="E255" s="232"/>
      <c r="F255" s="232"/>
      <c r="G255" s="233"/>
      <c r="H255" s="233"/>
      <c r="I255" s="234"/>
      <c r="J255" s="234"/>
      <c r="K255" s="234"/>
      <c r="L255" s="234"/>
      <c r="M255" s="234"/>
      <c r="N255" s="234"/>
      <c r="O255" s="234"/>
      <c r="P255" s="234"/>
      <c r="Q255" s="234"/>
      <c r="R255" s="234"/>
      <c r="S255" s="234"/>
      <c r="T255" s="234"/>
      <c r="U255" s="234"/>
      <c r="V255" s="234"/>
      <c r="W255" s="234"/>
      <c r="X255" s="234"/>
      <c r="Y255" s="234"/>
      <c r="Z255" s="234"/>
      <c r="AA255" s="234"/>
      <c r="AB255" s="234"/>
      <c r="AC255" s="234"/>
      <c r="AD255" s="234"/>
      <c r="AE255" s="234"/>
      <c r="AF255" s="234"/>
      <c r="AG255" s="234"/>
      <c r="AH255" s="234"/>
      <c r="AI255" s="232"/>
      <c r="AJ255" s="374"/>
      <c r="AK255" s="284"/>
      <c r="AL255" s="164"/>
      <c r="AM255" s="284"/>
      <c r="AN255" s="232"/>
      <c r="AO255" s="232"/>
      <c r="AP255" s="284">
        <f t="shared" si="158"/>
        <v>0</v>
      </c>
      <c r="AQ255" s="164" t="b">
        <f t="shared" si="161"/>
        <v>1</v>
      </c>
      <c r="AR255" s="232"/>
      <c r="AS255" s="232"/>
      <c r="AU255" s="335"/>
      <c r="AV255" s="72"/>
      <c r="AW255" s="335"/>
      <c r="AX255" s="336"/>
      <c r="AY255" s="152"/>
    </row>
    <row r="256" spans="1:51" s="153" customFormat="1">
      <c r="A256" s="361"/>
      <c r="B256" s="232"/>
      <c r="C256" s="232"/>
      <c r="D256" s="232"/>
      <c r="E256" s="232"/>
      <c r="F256" s="232"/>
      <c r="G256" s="233"/>
      <c r="H256" s="233"/>
      <c r="I256" s="234"/>
      <c r="J256" s="234"/>
      <c r="K256" s="234"/>
      <c r="L256" s="234"/>
      <c r="M256" s="234"/>
      <c r="N256" s="234"/>
      <c r="O256" s="234"/>
      <c r="P256" s="234"/>
      <c r="Q256" s="234"/>
      <c r="R256" s="234"/>
      <c r="S256" s="234"/>
      <c r="T256" s="234"/>
      <c r="U256" s="234"/>
      <c r="V256" s="234"/>
      <c r="W256" s="234"/>
      <c r="X256" s="234"/>
      <c r="Y256" s="234"/>
      <c r="Z256" s="234"/>
      <c r="AA256" s="234"/>
      <c r="AB256" s="234"/>
      <c r="AC256" s="234"/>
      <c r="AD256" s="234"/>
      <c r="AE256" s="234"/>
      <c r="AF256" s="234"/>
      <c r="AG256" s="234"/>
      <c r="AH256" s="234"/>
      <c r="AI256" s="232"/>
      <c r="AJ256" s="374"/>
      <c r="AK256" s="284"/>
      <c r="AL256" s="164"/>
      <c r="AM256" s="284"/>
      <c r="AN256" s="232"/>
      <c r="AO256" s="232"/>
      <c r="AP256" s="284">
        <f t="shared" si="158"/>
        <v>0</v>
      </c>
      <c r="AQ256" s="164" t="b">
        <f t="shared" si="161"/>
        <v>1</v>
      </c>
      <c r="AR256" s="232"/>
      <c r="AS256" s="232"/>
      <c r="AU256" s="335"/>
      <c r="AV256" s="72"/>
      <c r="AW256" s="335"/>
      <c r="AX256" s="336"/>
      <c r="AY256" s="152"/>
    </row>
    <row r="257" spans="1:51" s="153" customFormat="1">
      <c r="A257" s="361"/>
      <c r="B257" s="232"/>
      <c r="C257" s="232"/>
      <c r="D257" s="232"/>
      <c r="E257" s="232"/>
      <c r="F257" s="232"/>
      <c r="G257" s="233"/>
      <c r="H257" s="233"/>
      <c r="I257" s="234"/>
      <c r="J257" s="234"/>
      <c r="K257" s="234"/>
      <c r="L257" s="234"/>
      <c r="M257" s="234"/>
      <c r="N257" s="234"/>
      <c r="O257" s="234"/>
      <c r="P257" s="234"/>
      <c r="Q257" s="234"/>
      <c r="R257" s="234"/>
      <c r="S257" s="234"/>
      <c r="T257" s="234"/>
      <c r="U257" s="234"/>
      <c r="V257" s="234"/>
      <c r="W257" s="234"/>
      <c r="X257" s="234"/>
      <c r="Y257" s="234"/>
      <c r="Z257" s="234"/>
      <c r="AA257" s="234"/>
      <c r="AB257" s="234"/>
      <c r="AC257" s="234"/>
      <c r="AD257" s="234"/>
      <c r="AE257" s="234"/>
      <c r="AF257" s="234"/>
      <c r="AG257" s="234"/>
      <c r="AH257" s="234"/>
      <c r="AI257" s="232"/>
      <c r="AJ257" s="374"/>
      <c r="AK257" s="284"/>
      <c r="AL257" s="164"/>
      <c r="AM257" s="284"/>
      <c r="AN257" s="232"/>
      <c r="AO257" s="232"/>
      <c r="AP257" s="284">
        <f t="shared" si="158"/>
        <v>0</v>
      </c>
      <c r="AQ257" s="164" t="b">
        <f t="shared" si="161"/>
        <v>1</v>
      </c>
      <c r="AR257" s="232"/>
      <c r="AS257" s="232"/>
      <c r="AU257" s="335"/>
      <c r="AV257" s="72"/>
      <c r="AW257" s="335"/>
      <c r="AX257" s="336"/>
      <c r="AY257" s="152"/>
    </row>
    <row r="258" spans="1:51" s="153" customFormat="1">
      <c r="A258" s="361"/>
      <c r="B258" s="232"/>
      <c r="C258" s="232"/>
      <c r="D258" s="232"/>
      <c r="E258" s="232"/>
      <c r="F258" s="232"/>
      <c r="G258" s="233"/>
      <c r="H258" s="233"/>
      <c r="I258" s="234"/>
      <c r="J258" s="234"/>
      <c r="K258" s="234"/>
      <c r="L258" s="234"/>
      <c r="M258" s="234"/>
      <c r="N258" s="234"/>
      <c r="O258" s="234"/>
      <c r="P258" s="234"/>
      <c r="Q258" s="234"/>
      <c r="R258" s="234"/>
      <c r="S258" s="234"/>
      <c r="T258" s="234"/>
      <c r="U258" s="234"/>
      <c r="V258" s="234"/>
      <c r="W258" s="234"/>
      <c r="X258" s="234"/>
      <c r="Y258" s="234"/>
      <c r="Z258" s="234"/>
      <c r="AA258" s="234"/>
      <c r="AB258" s="234"/>
      <c r="AC258" s="234"/>
      <c r="AD258" s="234"/>
      <c r="AE258" s="234"/>
      <c r="AF258" s="234"/>
      <c r="AG258" s="234"/>
      <c r="AH258" s="234"/>
      <c r="AI258" s="232"/>
      <c r="AJ258" s="374"/>
      <c r="AK258" s="284"/>
      <c r="AL258" s="164"/>
      <c r="AM258" s="284"/>
      <c r="AN258" s="232"/>
      <c r="AO258" s="232"/>
      <c r="AP258" s="284">
        <f t="shared" si="158"/>
        <v>0</v>
      </c>
      <c r="AQ258" s="164" t="b">
        <f t="shared" si="161"/>
        <v>1</v>
      </c>
      <c r="AR258" s="232"/>
      <c r="AS258" s="232"/>
      <c r="AU258" s="335"/>
      <c r="AV258" s="72"/>
      <c r="AW258" s="335"/>
      <c r="AX258" s="336"/>
      <c r="AY258" s="152"/>
    </row>
    <row r="259" spans="1:51" s="153" customFormat="1">
      <c r="A259" s="361"/>
      <c r="B259" s="232"/>
      <c r="C259" s="232"/>
      <c r="D259" s="232"/>
      <c r="E259" s="232"/>
      <c r="F259" s="232"/>
      <c r="G259" s="233"/>
      <c r="H259" s="233"/>
      <c r="I259" s="234"/>
      <c r="J259" s="234"/>
      <c r="K259" s="234"/>
      <c r="L259" s="234"/>
      <c r="M259" s="234"/>
      <c r="N259" s="234"/>
      <c r="O259" s="234"/>
      <c r="P259" s="234"/>
      <c r="Q259" s="234"/>
      <c r="R259" s="234"/>
      <c r="S259" s="234"/>
      <c r="T259" s="234"/>
      <c r="U259" s="234"/>
      <c r="V259" s="234"/>
      <c r="W259" s="234"/>
      <c r="X259" s="234"/>
      <c r="Y259" s="234"/>
      <c r="Z259" s="234"/>
      <c r="AA259" s="234"/>
      <c r="AB259" s="234"/>
      <c r="AC259" s="234"/>
      <c r="AD259" s="234"/>
      <c r="AE259" s="234"/>
      <c r="AF259" s="234"/>
      <c r="AG259" s="234"/>
      <c r="AH259" s="234"/>
      <c r="AI259" s="232"/>
      <c r="AJ259" s="374"/>
      <c r="AK259" s="284"/>
      <c r="AL259" s="164"/>
      <c r="AM259" s="284"/>
      <c r="AN259" s="232"/>
      <c r="AO259" s="232"/>
      <c r="AP259" s="284">
        <f t="shared" si="158"/>
        <v>0</v>
      </c>
      <c r="AQ259" s="164" t="b">
        <f t="shared" si="161"/>
        <v>1</v>
      </c>
      <c r="AR259" s="232"/>
      <c r="AS259" s="232"/>
      <c r="AU259" s="335"/>
      <c r="AV259" s="72"/>
      <c r="AW259" s="335"/>
      <c r="AX259" s="336"/>
      <c r="AY259" s="152"/>
    </row>
    <row r="260" spans="1:51" s="153" customFormat="1">
      <c r="A260" s="361"/>
      <c r="B260" s="232"/>
      <c r="C260" s="232"/>
      <c r="D260" s="232"/>
      <c r="E260" s="232"/>
      <c r="F260" s="232"/>
      <c r="G260" s="233"/>
      <c r="H260" s="233"/>
      <c r="I260" s="234"/>
      <c r="J260" s="234"/>
      <c r="K260" s="234"/>
      <c r="L260" s="234"/>
      <c r="M260" s="234"/>
      <c r="N260" s="234"/>
      <c r="O260" s="234"/>
      <c r="P260" s="234"/>
      <c r="Q260" s="234"/>
      <c r="R260" s="234"/>
      <c r="S260" s="234"/>
      <c r="T260" s="234"/>
      <c r="U260" s="234"/>
      <c r="V260" s="234"/>
      <c r="W260" s="234"/>
      <c r="X260" s="234"/>
      <c r="Y260" s="234"/>
      <c r="Z260" s="234"/>
      <c r="AA260" s="234"/>
      <c r="AB260" s="234"/>
      <c r="AC260" s="234"/>
      <c r="AD260" s="234"/>
      <c r="AE260" s="234"/>
      <c r="AF260" s="234"/>
      <c r="AG260" s="234"/>
      <c r="AH260" s="234"/>
      <c r="AI260" s="232"/>
      <c r="AJ260" s="374"/>
      <c r="AK260" s="284"/>
      <c r="AL260" s="164"/>
      <c r="AM260" s="284"/>
      <c r="AN260" s="232"/>
      <c r="AO260" s="232"/>
      <c r="AP260" s="284">
        <f t="shared" si="158"/>
        <v>0</v>
      </c>
      <c r="AQ260" s="164" t="b">
        <f t="shared" si="161"/>
        <v>1</v>
      </c>
      <c r="AR260" s="232"/>
      <c r="AS260" s="232"/>
      <c r="AU260" s="335"/>
      <c r="AV260" s="72"/>
      <c r="AW260" s="335"/>
      <c r="AX260" s="336"/>
      <c r="AY260" s="152"/>
    </row>
    <row r="261" spans="1:51" s="153" customFormat="1">
      <c r="A261" s="362"/>
      <c r="B261" s="183"/>
      <c r="C261" s="183"/>
      <c r="D261" s="183"/>
      <c r="E261" s="183"/>
      <c r="F261" s="183"/>
      <c r="G261" s="184"/>
      <c r="H261" s="184"/>
      <c r="I261" s="185"/>
      <c r="J261" s="185"/>
      <c r="K261" s="185"/>
      <c r="L261" s="185"/>
      <c r="M261" s="185"/>
      <c r="N261" s="185"/>
      <c r="O261" s="185"/>
      <c r="P261" s="185"/>
      <c r="Q261" s="185"/>
      <c r="R261" s="185"/>
      <c r="S261" s="185"/>
      <c r="T261" s="185"/>
      <c r="U261" s="185"/>
      <c r="V261" s="185"/>
      <c r="W261" s="185"/>
      <c r="X261" s="185"/>
      <c r="Y261" s="185"/>
      <c r="Z261" s="185"/>
      <c r="AA261" s="185"/>
      <c r="AB261" s="185"/>
      <c r="AC261" s="185"/>
      <c r="AD261" s="185"/>
      <c r="AE261" s="185"/>
      <c r="AF261" s="185"/>
      <c r="AG261" s="185"/>
      <c r="AH261" s="185"/>
      <c r="AI261" s="183"/>
      <c r="AJ261" s="374"/>
      <c r="AK261" s="284"/>
      <c r="AL261" s="164"/>
      <c r="AM261" s="284"/>
      <c r="AN261" s="232"/>
      <c r="AO261" s="232"/>
      <c r="AP261" s="284">
        <f t="shared" si="158"/>
        <v>0</v>
      </c>
      <c r="AQ261" s="164" t="b">
        <f t="shared" si="161"/>
        <v>1</v>
      </c>
      <c r="AR261" s="232"/>
      <c r="AS261" s="232"/>
      <c r="AU261" s="335"/>
      <c r="AV261" s="72"/>
      <c r="AW261" s="335"/>
      <c r="AX261" s="336"/>
      <c r="AY261" s="152"/>
    </row>
    <row r="262" spans="1:51" s="3" customFormat="1">
      <c r="A262" s="632" t="s">
        <v>0</v>
      </c>
      <c r="B262" s="632" t="s">
        <v>1</v>
      </c>
      <c r="C262" s="632"/>
      <c r="D262" s="632"/>
      <c r="E262" s="632"/>
      <c r="F262" s="632" t="s">
        <v>3</v>
      </c>
      <c r="G262" s="632" t="s">
        <v>4</v>
      </c>
      <c r="H262" s="637" t="s">
        <v>387</v>
      </c>
      <c r="I262" s="638"/>
      <c r="J262" s="638"/>
      <c r="K262" s="638"/>
      <c r="L262" s="638"/>
      <c r="M262" s="638"/>
      <c r="N262" s="638"/>
      <c r="O262" s="638"/>
      <c r="P262" s="638"/>
      <c r="Q262" s="638"/>
      <c r="R262" s="638"/>
      <c r="S262" s="638"/>
      <c r="T262" s="638"/>
      <c r="U262" s="638"/>
      <c r="V262" s="638"/>
      <c r="W262" s="638"/>
      <c r="X262" s="638"/>
      <c r="Y262" s="638"/>
      <c r="Z262" s="638"/>
      <c r="AA262" s="638"/>
      <c r="AB262" s="638"/>
      <c r="AC262" s="638"/>
      <c r="AD262" s="638"/>
      <c r="AE262" s="638"/>
      <c r="AF262" s="638"/>
      <c r="AG262" s="599"/>
      <c r="AH262" s="601"/>
      <c r="AI262" s="632" t="s">
        <v>11</v>
      </c>
      <c r="AJ262" s="375"/>
      <c r="AK262" s="284"/>
      <c r="AL262" s="164"/>
      <c r="AM262" s="328" t="e">
        <f t="shared" ref="AM262:AM265" si="167">G262-AK262</f>
        <v>#VALUE!</v>
      </c>
      <c r="AN262" s="311"/>
      <c r="AO262" s="311"/>
      <c r="AP262" s="284" t="e">
        <f t="shared" si="158"/>
        <v>#VALUE!</v>
      </c>
      <c r="AQ262" s="164" t="e">
        <f t="shared" si="161"/>
        <v>#VALUE!</v>
      </c>
      <c r="AR262" s="311"/>
      <c r="AS262" s="311"/>
      <c r="AT262" s="152"/>
      <c r="AW262" s="96">
        <f t="shared" ref="AW262" si="168">I262+L262+O262+R262+U262+X262</f>
        <v>0</v>
      </c>
      <c r="AX262" s="118" t="e">
        <f t="shared" ref="AX262" si="169">H262+K262+N262+Q262+T262+W262</f>
        <v>#VALUE!</v>
      </c>
      <c r="AY262" s="152" t="e">
        <f t="shared" ref="AY262:AY265" si="170">G262=AX262</f>
        <v>#VALUE!</v>
      </c>
    </row>
    <row r="263" spans="1:51" s="3" customFormat="1">
      <c r="A263" s="633"/>
      <c r="B263" s="633"/>
      <c r="C263" s="633"/>
      <c r="D263" s="633"/>
      <c r="E263" s="633"/>
      <c r="F263" s="633"/>
      <c r="G263" s="633"/>
      <c r="H263" s="634" t="s">
        <v>5</v>
      </c>
      <c r="I263" s="635"/>
      <c r="J263" s="636"/>
      <c r="K263" s="634" t="s">
        <v>240</v>
      </c>
      <c r="L263" s="635"/>
      <c r="M263" s="636"/>
      <c r="N263" s="634" t="s">
        <v>6</v>
      </c>
      <c r="O263" s="635"/>
      <c r="P263" s="636"/>
      <c r="Q263" s="634" t="s">
        <v>273</v>
      </c>
      <c r="R263" s="635"/>
      <c r="S263" s="636"/>
      <c r="T263" s="634" t="s">
        <v>9</v>
      </c>
      <c r="U263" s="635"/>
      <c r="V263" s="636"/>
      <c r="W263" s="637" t="s">
        <v>374</v>
      </c>
      <c r="X263" s="638"/>
      <c r="Y263" s="639"/>
      <c r="Z263" s="634" t="s">
        <v>272</v>
      </c>
      <c r="AA263" s="635"/>
      <c r="AB263" s="636"/>
      <c r="AC263" s="637" t="s">
        <v>375</v>
      </c>
      <c r="AD263" s="638"/>
      <c r="AE263" s="639"/>
      <c r="AF263" s="637" t="s">
        <v>376</v>
      </c>
      <c r="AG263" s="638"/>
      <c r="AH263" s="639"/>
      <c r="AI263" s="633"/>
      <c r="AJ263" s="375"/>
      <c r="AK263" s="284"/>
      <c r="AL263" s="164"/>
      <c r="AM263" s="328">
        <f t="shared" si="167"/>
        <v>0</v>
      </c>
      <c r="AN263" s="311"/>
      <c r="AO263" s="311"/>
      <c r="AP263" s="284" t="e">
        <f t="shared" si="158"/>
        <v>#VALUE!</v>
      </c>
      <c r="AQ263" s="164" t="e">
        <f t="shared" si="161"/>
        <v>#VALUE!</v>
      </c>
      <c r="AR263" s="311"/>
      <c r="AS263" s="311"/>
      <c r="AT263" s="152"/>
      <c r="AW263" s="96" t="e">
        <f>I263+L263+O263+R263+U263+W263</f>
        <v>#VALUE!</v>
      </c>
      <c r="AX263" s="118" t="e">
        <f>H263+K263+N263+Q263+T263+#REF!</f>
        <v>#VALUE!</v>
      </c>
      <c r="AY263" s="152" t="e">
        <f t="shared" si="170"/>
        <v>#VALUE!</v>
      </c>
    </row>
    <row r="264" spans="1:51">
      <c r="A264" s="142"/>
      <c r="B264" s="143"/>
      <c r="C264" s="144"/>
      <c r="D264" s="144"/>
      <c r="E264" s="145"/>
      <c r="F264" s="146"/>
      <c r="G264" s="146"/>
      <c r="H264" s="598" t="s">
        <v>237</v>
      </c>
      <c r="I264" s="141" t="s">
        <v>238</v>
      </c>
      <c r="J264" s="489" t="s">
        <v>235</v>
      </c>
      <c r="K264" s="598" t="s">
        <v>237</v>
      </c>
      <c r="L264" s="141" t="s">
        <v>238</v>
      </c>
      <c r="M264" s="489" t="s">
        <v>235</v>
      </c>
      <c r="N264" s="598" t="s">
        <v>237</v>
      </c>
      <c r="O264" s="141" t="s">
        <v>238</v>
      </c>
      <c r="P264" s="489" t="s">
        <v>235</v>
      </c>
      <c r="Q264" s="598" t="s">
        <v>237</v>
      </c>
      <c r="R264" s="141" t="s">
        <v>238</v>
      </c>
      <c r="S264" s="489" t="s">
        <v>235</v>
      </c>
      <c r="T264" s="598" t="s">
        <v>237</v>
      </c>
      <c r="U264" s="141" t="s">
        <v>238</v>
      </c>
      <c r="V264" s="489" t="s">
        <v>235</v>
      </c>
      <c r="W264" s="598" t="s">
        <v>237</v>
      </c>
      <c r="X264" s="141" t="s">
        <v>238</v>
      </c>
      <c r="Y264" s="489" t="s">
        <v>235</v>
      </c>
      <c r="Z264" s="598" t="s">
        <v>237</v>
      </c>
      <c r="AA264" s="141" t="s">
        <v>238</v>
      </c>
      <c r="AB264" s="489" t="s">
        <v>235</v>
      </c>
      <c r="AC264" s="598" t="s">
        <v>237</v>
      </c>
      <c r="AD264" s="141" t="s">
        <v>238</v>
      </c>
      <c r="AE264" s="489" t="s">
        <v>235</v>
      </c>
      <c r="AF264" s="598" t="s">
        <v>237</v>
      </c>
      <c r="AG264" s="141" t="s">
        <v>238</v>
      </c>
      <c r="AH264" s="489" t="s">
        <v>235</v>
      </c>
      <c r="AI264" s="146"/>
      <c r="AJ264" s="376"/>
      <c r="AK264" s="284"/>
      <c r="AL264" s="164"/>
      <c r="AM264" s="328">
        <f t="shared" si="167"/>
        <v>0</v>
      </c>
      <c r="AN264" s="278"/>
      <c r="AO264" s="278"/>
      <c r="AP264" s="284" t="e">
        <f t="shared" si="158"/>
        <v>#VALUE!</v>
      </c>
      <c r="AQ264" s="164" t="e">
        <f t="shared" si="161"/>
        <v>#VALUE!</v>
      </c>
      <c r="AR264" s="278"/>
      <c r="AS264" s="278"/>
      <c r="AW264" s="96" t="e">
        <f t="shared" ref="AW264:AW265" si="171">I264+L264+O264+R264+U264+X264</f>
        <v>#VALUE!</v>
      </c>
      <c r="AX264" s="118" t="e">
        <f t="shared" ref="AX264:AX265" si="172">H264+K264+N264+Q264+T264+W264</f>
        <v>#VALUE!</v>
      </c>
      <c r="AY264" s="152" t="e">
        <f t="shared" si="170"/>
        <v>#VALUE!</v>
      </c>
    </row>
    <row r="265" spans="1:51">
      <c r="A265" s="147"/>
      <c r="B265" s="148"/>
      <c r="C265" s="149"/>
      <c r="D265" s="149"/>
      <c r="E265" s="150"/>
      <c r="F265" s="151"/>
      <c r="G265" s="151"/>
      <c r="H265" s="151"/>
      <c r="I265" s="151"/>
      <c r="J265" s="151"/>
      <c r="K265" s="151"/>
      <c r="L265" s="151"/>
      <c r="M265" s="151"/>
      <c r="N265" s="151"/>
      <c r="O265" s="151"/>
      <c r="P265" s="151"/>
      <c r="Q265" s="151"/>
      <c r="R265" s="151"/>
      <c r="S265" s="151"/>
      <c r="T265" s="151"/>
      <c r="U265" s="151"/>
      <c r="V265" s="151"/>
      <c r="W265" s="151"/>
      <c r="X265" s="151"/>
      <c r="Y265" s="151"/>
      <c r="Z265" s="151"/>
      <c r="AA265" s="151"/>
      <c r="AB265" s="151"/>
      <c r="AC265" s="151"/>
      <c r="AD265" s="151"/>
      <c r="AE265" s="151"/>
      <c r="AF265" s="151"/>
      <c r="AG265" s="151"/>
      <c r="AH265" s="151"/>
      <c r="AI265" s="151"/>
      <c r="AJ265" s="376"/>
      <c r="AK265" s="284">
        <f t="shared" ref="AK265" si="173">H265+K265+N265+Q265+T265+W265+Z265+AC265+AF265</f>
        <v>0</v>
      </c>
      <c r="AL265" s="164" t="b">
        <f t="shared" ref="AL265" si="174">AK265=G265</f>
        <v>1</v>
      </c>
      <c r="AM265" s="284">
        <f t="shared" si="167"/>
        <v>0</v>
      </c>
      <c r="AN265" s="278"/>
      <c r="AO265" s="278"/>
      <c r="AP265" s="284">
        <f t="shared" si="158"/>
        <v>0</v>
      </c>
      <c r="AQ265" s="164" t="b">
        <f t="shared" si="161"/>
        <v>1</v>
      </c>
      <c r="AR265" s="278"/>
      <c r="AS265" s="278"/>
      <c r="AV265" s="42" t="b">
        <f t="shared" ref="AV265" si="175">G265=AU265</f>
        <v>1</v>
      </c>
      <c r="AW265" s="96">
        <f t="shared" si="171"/>
        <v>0</v>
      </c>
      <c r="AX265" s="118">
        <f t="shared" si="172"/>
        <v>0</v>
      </c>
      <c r="AY265" s="152" t="b">
        <f t="shared" si="170"/>
        <v>1</v>
      </c>
    </row>
    <row r="266" spans="1:51" s="117" customFormat="1">
      <c r="A266" s="115"/>
      <c r="B266" s="108" t="s">
        <v>22</v>
      </c>
      <c r="C266" s="630" t="s">
        <v>112</v>
      </c>
      <c r="D266" s="651"/>
      <c r="E266" s="652"/>
      <c r="F266" s="109" t="s">
        <v>150</v>
      </c>
      <c r="G266" s="116">
        <f t="shared" ref="G266:V267" si="176">G267</f>
        <v>5000000</v>
      </c>
      <c r="H266" s="116">
        <f t="shared" si="176"/>
        <v>0</v>
      </c>
      <c r="I266" s="116">
        <f t="shared" si="176"/>
        <v>0</v>
      </c>
      <c r="J266" s="116">
        <f t="shared" si="176"/>
        <v>0</v>
      </c>
      <c r="K266" s="116">
        <f t="shared" si="176"/>
        <v>0</v>
      </c>
      <c r="L266" s="116">
        <f t="shared" si="176"/>
        <v>0</v>
      </c>
      <c r="M266" s="116">
        <f t="shared" si="176"/>
        <v>0</v>
      </c>
      <c r="N266" s="116">
        <f t="shared" si="176"/>
        <v>5000000</v>
      </c>
      <c r="O266" s="116">
        <f t="shared" si="176"/>
        <v>0</v>
      </c>
      <c r="P266" s="116">
        <f t="shared" si="176"/>
        <v>0</v>
      </c>
      <c r="Q266" s="116">
        <f t="shared" si="176"/>
        <v>0</v>
      </c>
      <c r="R266" s="116">
        <f t="shared" si="176"/>
        <v>0</v>
      </c>
      <c r="S266" s="116">
        <f t="shared" si="176"/>
        <v>0</v>
      </c>
      <c r="T266" s="116">
        <f t="shared" si="176"/>
        <v>0</v>
      </c>
      <c r="U266" s="116">
        <f t="shared" si="176"/>
        <v>0</v>
      </c>
      <c r="V266" s="116">
        <f t="shared" si="176"/>
        <v>0</v>
      </c>
      <c r="W266" s="116">
        <f t="shared" ref="W266:AI267" si="177">W267</f>
        <v>0</v>
      </c>
      <c r="X266" s="116">
        <f t="shared" si="177"/>
        <v>0</v>
      </c>
      <c r="Y266" s="116">
        <f t="shared" si="177"/>
        <v>0</v>
      </c>
      <c r="Z266" s="116">
        <f t="shared" si="177"/>
        <v>0</v>
      </c>
      <c r="AA266" s="116">
        <f t="shared" si="177"/>
        <v>0</v>
      </c>
      <c r="AB266" s="116">
        <f t="shared" si="177"/>
        <v>0</v>
      </c>
      <c r="AC266" s="116">
        <f t="shared" si="177"/>
        <v>0</v>
      </c>
      <c r="AD266" s="116">
        <f t="shared" si="177"/>
        <v>0</v>
      </c>
      <c r="AE266" s="116">
        <f t="shared" si="177"/>
        <v>0</v>
      </c>
      <c r="AF266" s="116">
        <f t="shared" si="177"/>
        <v>0</v>
      </c>
      <c r="AG266" s="116">
        <f t="shared" si="177"/>
        <v>0</v>
      </c>
      <c r="AH266" s="116">
        <f t="shared" si="177"/>
        <v>0</v>
      </c>
      <c r="AI266" s="94"/>
      <c r="AJ266" s="373"/>
      <c r="AK266" s="284">
        <f t="shared" si="139"/>
        <v>5000000</v>
      </c>
      <c r="AL266" s="164" t="b">
        <f t="shared" si="140"/>
        <v>1</v>
      </c>
      <c r="AM266" s="284">
        <f t="shared" si="133"/>
        <v>0</v>
      </c>
      <c r="AN266" s="221"/>
      <c r="AO266" s="221"/>
      <c r="AP266" s="284">
        <f t="shared" si="158"/>
        <v>5000000</v>
      </c>
      <c r="AQ266" s="164" t="b">
        <f t="shared" si="161"/>
        <v>1</v>
      </c>
      <c r="AR266" s="221"/>
      <c r="AS266" s="221"/>
      <c r="AT266" s="236"/>
      <c r="AU266" s="118">
        <f t="shared" si="103"/>
        <v>5000000</v>
      </c>
      <c r="AV266" s="110" t="b">
        <f t="shared" si="104"/>
        <v>1</v>
      </c>
      <c r="AW266" s="96">
        <f t="shared" si="159"/>
        <v>0</v>
      </c>
      <c r="AX266" s="118">
        <f t="shared" si="162"/>
        <v>5000000</v>
      </c>
      <c r="AY266" s="152" t="b">
        <f t="shared" si="157"/>
        <v>1</v>
      </c>
    </row>
    <row r="267" spans="1:51">
      <c r="A267" s="28"/>
      <c r="B267" s="11"/>
      <c r="C267" s="12"/>
      <c r="D267" s="649" t="s">
        <v>15</v>
      </c>
      <c r="E267" s="650"/>
      <c r="F267" s="81" t="s">
        <v>130</v>
      </c>
      <c r="G267" s="87">
        <f t="shared" si="176"/>
        <v>5000000</v>
      </c>
      <c r="H267" s="87">
        <f t="shared" si="176"/>
        <v>0</v>
      </c>
      <c r="I267" s="87">
        <f t="shared" si="176"/>
        <v>0</v>
      </c>
      <c r="J267" s="87">
        <f t="shared" si="176"/>
        <v>0</v>
      </c>
      <c r="K267" s="87">
        <f t="shared" si="176"/>
        <v>0</v>
      </c>
      <c r="L267" s="87">
        <f t="shared" si="176"/>
        <v>0</v>
      </c>
      <c r="M267" s="87">
        <f t="shared" si="176"/>
        <v>0</v>
      </c>
      <c r="N267" s="87">
        <f t="shared" si="176"/>
        <v>5000000</v>
      </c>
      <c r="O267" s="87">
        <f t="shared" si="176"/>
        <v>0</v>
      </c>
      <c r="P267" s="87">
        <f t="shared" si="176"/>
        <v>0</v>
      </c>
      <c r="Q267" s="87">
        <f t="shared" si="176"/>
        <v>0</v>
      </c>
      <c r="R267" s="87">
        <f t="shared" si="176"/>
        <v>0</v>
      </c>
      <c r="S267" s="87">
        <f t="shared" si="176"/>
        <v>0</v>
      </c>
      <c r="T267" s="87">
        <f t="shared" si="176"/>
        <v>0</v>
      </c>
      <c r="U267" s="87">
        <f t="shared" si="176"/>
        <v>0</v>
      </c>
      <c r="V267" s="87">
        <f t="shared" si="176"/>
        <v>0</v>
      </c>
      <c r="W267" s="87">
        <f t="shared" si="177"/>
        <v>0</v>
      </c>
      <c r="X267" s="87">
        <f t="shared" si="177"/>
        <v>0</v>
      </c>
      <c r="Y267" s="87">
        <f t="shared" si="177"/>
        <v>0</v>
      </c>
      <c r="Z267" s="87">
        <f t="shared" si="177"/>
        <v>0</v>
      </c>
      <c r="AA267" s="87">
        <f t="shared" si="177"/>
        <v>0</v>
      </c>
      <c r="AB267" s="87">
        <f t="shared" si="177"/>
        <v>0</v>
      </c>
      <c r="AC267" s="87">
        <f t="shared" si="177"/>
        <v>0</v>
      </c>
      <c r="AD267" s="87">
        <f t="shared" si="177"/>
        <v>0</v>
      </c>
      <c r="AE267" s="87">
        <f t="shared" si="177"/>
        <v>0</v>
      </c>
      <c r="AF267" s="87">
        <f t="shared" si="177"/>
        <v>0</v>
      </c>
      <c r="AG267" s="87">
        <f t="shared" si="177"/>
        <v>0</v>
      </c>
      <c r="AH267" s="87">
        <f t="shared" si="177"/>
        <v>0</v>
      </c>
      <c r="AI267" s="87">
        <f t="shared" si="177"/>
        <v>0</v>
      </c>
      <c r="AJ267" s="372"/>
      <c r="AK267" s="284">
        <f t="shared" si="139"/>
        <v>5000000</v>
      </c>
      <c r="AL267" s="164" t="b">
        <f t="shared" si="140"/>
        <v>1</v>
      </c>
      <c r="AM267" s="284">
        <f t="shared" si="133"/>
        <v>0</v>
      </c>
      <c r="AN267" s="164"/>
      <c r="AO267" s="164"/>
      <c r="AP267" s="284">
        <f t="shared" si="158"/>
        <v>5000000</v>
      </c>
      <c r="AQ267" s="164" t="b">
        <f t="shared" si="161"/>
        <v>1</v>
      </c>
      <c r="AR267" s="164"/>
      <c r="AS267" s="164"/>
      <c r="AU267" s="33">
        <f t="shared" si="103"/>
        <v>5000000</v>
      </c>
      <c r="AV267" s="8" t="b">
        <f t="shared" si="104"/>
        <v>1</v>
      </c>
      <c r="AW267" s="96">
        <f t="shared" si="159"/>
        <v>0</v>
      </c>
      <c r="AX267" s="118">
        <f t="shared" si="162"/>
        <v>5000000</v>
      </c>
      <c r="AY267" s="152" t="b">
        <f t="shared" si="157"/>
        <v>1</v>
      </c>
    </row>
    <row r="268" spans="1:51" s="153" customFormat="1" ht="30">
      <c r="A268" s="605"/>
      <c r="B268" s="333"/>
      <c r="C268" s="334"/>
      <c r="D268" s="334"/>
      <c r="E268" s="88" t="s">
        <v>113</v>
      </c>
      <c r="F268" s="71" t="s">
        <v>114</v>
      </c>
      <c r="G268" s="69">
        <v>5000000</v>
      </c>
      <c r="H268" s="69"/>
      <c r="I268" s="70"/>
      <c r="J268" s="70">
        <f>H268-I268</f>
        <v>0</v>
      </c>
      <c r="K268" s="70"/>
      <c r="L268" s="70"/>
      <c r="M268" s="70"/>
      <c r="N268" s="70">
        <f>G268</f>
        <v>5000000</v>
      </c>
      <c r="O268" s="70"/>
      <c r="P268" s="70"/>
      <c r="Q268" s="70"/>
      <c r="R268" s="70"/>
      <c r="S268" s="70"/>
      <c r="T268" s="70"/>
      <c r="U268" s="70"/>
      <c r="V268" s="70"/>
      <c r="W268" s="70"/>
      <c r="X268" s="70"/>
      <c r="Y268" s="70"/>
      <c r="Z268" s="70"/>
      <c r="AA268" s="70"/>
      <c r="AB268" s="70"/>
      <c r="AC268" s="70"/>
      <c r="AD268" s="70"/>
      <c r="AE268" s="70"/>
      <c r="AF268" s="70"/>
      <c r="AG268" s="70"/>
      <c r="AH268" s="70"/>
      <c r="AI268" s="71"/>
      <c r="AJ268" s="374"/>
      <c r="AK268" s="284">
        <f t="shared" si="139"/>
        <v>5000000</v>
      </c>
      <c r="AL268" s="164" t="b">
        <f t="shared" si="140"/>
        <v>1</v>
      </c>
      <c r="AM268" s="284">
        <f t="shared" si="133"/>
        <v>0</v>
      </c>
      <c r="AN268" s="232"/>
      <c r="AO268" s="232"/>
      <c r="AP268" s="284">
        <f t="shared" si="158"/>
        <v>5000000</v>
      </c>
      <c r="AQ268" s="164" t="b">
        <f t="shared" si="161"/>
        <v>1</v>
      </c>
      <c r="AR268" s="232"/>
      <c r="AS268" s="232"/>
      <c r="AU268" s="335">
        <f t="shared" si="103"/>
        <v>5000000</v>
      </c>
      <c r="AV268" s="72" t="b">
        <f t="shared" si="104"/>
        <v>1</v>
      </c>
      <c r="AW268" s="335">
        <f t="shared" si="159"/>
        <v>0</v>
      </c>
      <c r="AX268" s="336">
        <f t="shared" si="162"/>
        <v>5000000</v>
      </c>
      <c r="AY268" s="152" t="b">
        <f t="shared" si="157"/>
        <v>1</v>
      </c>
    </row>
    <row r="269" spans="1:51">
      <c r="A269" s="28"/>
      <c r="B269" s="11"/>
      <c r="C269" s="12"/>
      <c r="D269" s="12"/>
      <c r="E269" s="13"/>
      <c r="F269" s="81"/>
      <c r="G269" s="87"/>
      <c r="H269" s="87"/>
      <c r="I269" s="102"/>
      <c r="J269" s="102"/>
      <c r="K269" s="102"/>
      <c r="L269" s="102"/>
      <c r="M269" s="102"/>
      <c r="N269" s="102"/>
      <c r="O269" s="31"/>
      <c r="P269" s="31"/>
      <c r="Q269" s="102"/>
      <c r="R269" s="31"/>
      <c r="S269" s="31"/>
      <c r="T269" s="31"/>
      <c r="U269" s="31"/>
      <c r="V269" s="31"/>
      <c r="W269" s="31"/>
      <c r="X269" s="31"/>
      <c r="Y269" s="31"/>
      <c r="Z269" s="102"/>
      <c r="AA269" s="31"/>
      <c r="AB269" s="31"/>
      <c r="AC269" s="31"/>
      <c r="AD269" s="31"/>
      <c r="AE269" s="31"/>
      <c r="AF269" s="31"/>
      <c r="AG269" s="31"/>
      <c r="AH269" s="31"/>
      <c r="AI269" s="10"/>
      <c r="AJ269" s="372"/>
      <c r="AK269" s="284">
        <f t="shared" si="139"/>
        <v>0</v>
      </c>
      <c r="AL269" s="164" t="b">
        <f t="shared" si="140"/>
        <v>1</v>
      </c>
      <c r="AM269" s="284">
        <f t="shared" si="133"/>
        <v>0</v>
      </c>
      <c r="AN269" s="164"/>
      <c r="AO269" s="164"/>
      <c r="AP269" s="284">
        <f t="shared" si="158"/>
        <v>0</v>
      </c>
      <c r="AQ269" s="164" t="b">
        <f t="shared" si="161"/>
        <v>1</v>
      </c>
      <c r="AR269" s="164"/>
      <c r="AS269" s="164"/>
      <c r="AU269" s="33">
        <f t="shared" si="103"/>
        <v>0</v>
      </c>
      <c r="AV269" s="8" t="b">
        <f t="shared" si="104"/>
        <v>1</v>
      </c>
      <c r="AW269" s="96">
        <f t="shared" si="159"/>
        <v>0</v>
      </c>
      <c r="AX269" s="118">
        <f t="shared" si="162"/>
        <v>0</v>
      </c>
      <c r="AY269" s="152" t="b">
        <f t="shared" si="157"/>
        <v>1</v>
      </c>
    </row>
    <row r="270" spans="1:51" s="117" customFormat="1">
      <c r="A270" s="115"/>
      <c r="B270" s="108" t="s">
        <v>22</v>
      </c>
      <c r="C270" s="630" t="s">
        <v>115</v>
      </c>
      <c r="D270" s="651"/>
      <c r="E270" s="652"/>
      <c r="F270" s="109" t="s">
        <v>151</v>
      </c>
      <c r="G270" s="116">
        <f t="shared" ref="G270:V271" si="178">G271</f>
        <v>13500000</v>
      </c>
      <c r="H270" s="116">
        <f t="shared" si="178"/>
        <v>13500000</v>
      </c>
      <c r="I270" s="116">
        <f t="shared" si="178"/>
        <v>0</v>
      </c>
      <c r="J270" s="116">
        <f t="shared" si="178"/>
        <v>13500000</v>
      </c>
      <c r="K270" s="116">
        <f t="shared" si="178"/>
        <v>0</v>
      </c>
      <c r="L270" s="116">
        <f t="shared" si="178"/>
        <v>0</v>
      </c>
      <c r="M270" s="116">
        <f t="shared" si="178"/>
        <v>0</v>
      </c>
      <c r="N270" s="116">
        <f t="shared" si="178"/>
        <v>0</v>
      </c>
      <c r="O270" s="116">
        <f t="shared" si="178"/>
        <v>0</v>
      </c>
      <c r="P270" s="116">
        <f t="shared" si="178"/>
        <v>0</v>
      </c>
      <c r="Q270" s="116">
        <f t="shared" si="178"/>
        <v>0</v>
      </c>
      <c r="R270" s="116">
        <f t="shared" si="178"/>
        <v>0</v>
      </c>
      <c r="S270" s="116">
        <f t="shared" si="178"/>
        <v>0</v>
      </c>
      <c r="T270" s="116">
        <f t="shared" si="178"/>
        <v>0</v>
      </c>
      <c r="U270" s="116">
        <f t="shared" si="178"/>
        <v>0</v>
      </c>
      <c r="V270" s="116">
        <f t="shared" si="178"/>
        <v>0</v>
      </c>
      <c r="W270" s="116">
        <f t="shared" ref="W270:AI271" si="179">W271</f>
        <v>0</v>
      </c>
      <c r="X270" s="116">
        <f t="shared" si="179"/>
        <v>0</v>
      </c>
      <c r="Y270" s="116">
        <f t="shared" si="179"/>
        <v>0</v>
      </c>
      <c r="Z270" s="116">
        <f t="shared" si="179"/>
        <v>0</v>
      </c>
      <c r="AA270" s="116">
        <f t="shared" si="179"/>
        <v>0</v>
      </c>
      <c r="AB270" s="116">
        <f t="shared" si="179"/>
        <v>0</v>
      </c>
      <c r="AC270" s="116">
        <f t="shared" si="179"/>
        <v>0</v>
      </c>
      <c r="AD270" s="116">
        <f t="shared" si="179"/>
        <v>0</v>
      </c>
      <c r="AE270" s="116">
        <f t="shared" si="179"/>
        <v>0</v>
      </c>
      <c r="AF270" s="116">
        <f t="shared" si="179"/>
        <v>0</v>
      </c>
      <c r="AG270" s="116">
        <f t="shared" si="179"/>
        <v>0</v>
      </c>
      <c r="AH270" s="116">
        <f t="shared" si="179"/>
        <v>0</v>
      </c>
      <c r="AI270" s="94"/>
      <c r="AJ270" s="373"/>
      <c r="AK270" s="284">
        <f t="shared" si="139"/>
        <v>13500000</v>
      </c>
      <c r="AL270" s="164" t="b">
        <f t="shared" si="140"/>
        <v>1</v>
      </c>
      <c r="AM270" s="284">
        <f t="shared" si="133"/>
        <v>0</v>
      </c>
      <c r="AN270" s="221"/>
      <c r="AO270" s="221"/>
      <c r="AP270" s="284">
        <f t="shared" si="158"/>
        <v>13500000</v>
      </c>
      <c r="AQ270" s="164" t="b">
        <f t="shared" si="161"/>
        <v>1</v>
      </c>
      <c r="AR270" s="221"/>
      <c r="AS270" s="221"/>
      <c r="AT270" s="236"/>
      <c r="AU270" s="118">
        <f t="shared" si="103"/>
        <v>13500000</v>
      </c>
      <c r="AV270" s="110" t="b">
        <f t="shared" si="104"/>
        <v>1</v>
      </c>
      <c r="AW270" s="96">
        <f t="shared" si="159"/>
        <v>0</v>
      </c>
      <c r="AX270" s="118">
        <f t="shared" si="162"/>
        <v>13500000</v>
      </c>
      <c r="AY270" s="152" t="b">
        <f t="shared" si="157"/>
        <v>1</v>
      </c>
    </row>
    <row r="271" spans="1:51">
      <c r="A271" s="28"/>
      <c r="B271" s="11"/>
      <c r="C271" s="12"/>
      <c r="D271" s="649" t="s">
        <v>15</v>
      </c>
      <c r="E271" s="650"/>
      <c r="F271" s="81" t="s">
        <v>130</v>
      </c>
      <c r="G271" s="87">
        <f t="shared" si="178"/>
        <v>13500000</v>
      </c>
      <c r="H271" s="87">
        <f t="shared" si="178"/>
        <v>13500000</v>
      </c>
      <c r="I271" s="87">
        <f t="shared" si="178"/>
        <v>0</v>
      </c>
      <c r="J271" s="87">
        <f t="shared" si="178"/>
        <v>13500000</v>
      </c>
      <c r="K271" s="87">
        <f t="shared" si="178"/>
        <v>0</v>
      </c>
      <c r="L271" s="87">
        <f t="shared" si="178"/>
        <v>0</v>
      </c>
      <c r="M271" s="87">
        <f t="shared" si="178"/>
        <v>0</v>
      </c>
      <c r="N271" s="87">
        <f t="shared" si="178"/>
        <v>0</v>
      </c>
      <c r="O271" s="87">
        <f t="shared" si="178"/>
        <v>0</v>
      </c>
      <c r="P271" s="87">
        <f t="shared" si="178"/>
        <v>0</v>
      </c>
      <c r="Q271" s="87">
        <f t="shared" si="178"/>
        <v>0</v>
      </c>
      <c r="R271" s="87">
        <f t="shared" si="178"/>
        <v>0</v>
      </c>
      <c r="S271" s="87">
        <f t="shared" si="178"/>
        <v>0</v>
      </c>
      <c r="T271" s="87">
        <f t="shared" si="178"/>
        <v>0</v>
      </c>
      <c r="U271" s="87">
        <f t="shared" si="178"/>
        <v>0</v>
      </c>
      <c r="V271" s="87">
        <f t="shared" si="178"/>
        <v>0</v>
      </c>
      <c r="W271" s="87">
        <f t="shared" si="179"/>
        <v>0</v>
      </c>
      <c r="X271" s="87">
        <f t="shared" si="179"/>
        <v>0</v>
      </c>
      <c r="Y271" s="87">
        <f t="shared" si="179"/>
        <v>0</v>
      </c>
      <c r="Z271" s="87">
        <f t="shared" si="179"/>
        <v>0</v>
      </c>
      <c r="AA271" s="87">
        <f t="shared" si="179"/>
        <v>0</v>
      </c>
      <c r="AB271" s="87">
        <f t="shared" si="179"/>
        <v>0</v>
      </c>
      <c r="AC271" s="87">
        <f t="shared" si="179"/>
        <v>0</v>
      </c>
      <c r="AD271" s="87">
        <f t="shared" si="179"/>
        <v>0</v>
      </c>
      <c r="AE271" s="87">
        <f t="shared" si="179"/>
        <v>0</v>
      </c>
      <c r="AF271" s="87">
        <f t="shared" si="179"/>
        <v>0</v>
      </c>
      <c r="AG271" s="87">
        <f t="shared" si="179"/>
        <v>0</v>
      </c>
      <c r="AH271" s="87">
        <f t="shared" si="179"/>
        <v>0</v>
      </c>
      <c r="AI271" s="87">
        <f t="shared" si="179"/>
        <v>0</v>
      </c>
      <c r="AJ271" s="372"/>
      <c r="AK271" s="284">
        <f t="shared" si="139"/>
        <v>13500000</v>
      </c>
      <c r="AL271" s="164" t="b">
        <f t="shared" si="140"/>
        <v>1</v>
      </c>
      <c r="AM271" s="284">
        <f t="shared" si="133"/>
        <v>0</v>
      </c>
      <c r="AN271" s="164"/>
      <c r="AO271" s="164"/>
      <c r="AP271" s="284">
        <f t="shared" si="158"/>
        <v>13500000</v>
      </c>
      <c r="AQ271" s="164" t="b">
        <f t="shared" si="161"/>
        <v>1</v>
      </c>
      <c r="AR271" s="164"/>
      <c r="AS271" s="164"/>
      <c r="AU271" s="33">
        <f t="shared" si="103"/>
        <v>13500000</v>
      </c>
      <c r="AV271" s="8" t="b">
        <f t="shared" si="104"/>
        <v>1</v>
      </c>
      <c r="AW271" s="96">
        <f t="shared" si="159"/>
        <v>0</v>
      </c>
      <c r="AX271" s="118">
        <f t="shared" si="162"/>
        <v>13500000</v>
      </c>
      <c r="AY271" s="152" t="b">
        <f t="shared" si="157"/>
        <v>1</v>
      </c>
    </row>
    <row r="272" spans="1:51" s="153" customFormat="1" ht="30">
      <c r="A272" s="605"/>
      <c r="B272" s="333"/>
      <c r="C272" s="334"/>
      <c r="D272" s="334"/>
      <c r="E272" s="88" t="s">
        <v>113</v>
      </c>
      <c r="F272" s="71" t="s">
        <v>114</v>
      </c>
      <c r="G272" s="69">
        <v>13500000</v>
      </c>
      <c r="H272" s="69">
        <v>13500000</v>
      </c>
      <c r="I272" s="70"/>
      <c r="J272" s="70">
        <f>H272-I272</f>
        <v>13500000</v>
      </c>
      <c r="K272" s="70"/>
      <c r="L272" s="70"/>
      <c r="M272" s="70">
        <f>K272-L272</f>
        <v>0</v>
      </c>
      <c r="N272" s="70"/>
      <c r="O272" s="70"/>
      <c r="P272" s="70"/>
      <c r="Q272" s="70"/>
      <c r="R272" s="70"/>
      <c r="S272" s="70"/>
      <c r="T272" s="70"/>
      <c r="U272" s="70"/>
      <c r="V272" s="70"/>
      <c r="W272" s="70"/>
      <c r="X272" s="70"/>
      <c r="Y272" s="70"/>
      <c r="Z272" s="70"/>
      <c r="AA272" s="70"/>
      <c r="AB272" s="70">
        <f>Z272-AA272</f>
        <v>0</v>
      </c>
      <c r="AC272" s="70"/>
      <c r="AD272" s="70"/>
      <c r="AE272" s="70"/>
      <c r="AF272" s="70"/>
      <c r="AG272" s="70"/>
      <c r="AH272" s="70"/>
      <c r="AI272" s="71"/>
      <c r="AJ272" s="374"/>
      <c r="AK272" s="284">
        <f t="shared" si="139"/>
        <v>13500000</v>
      </c>
      <c r="AL272" s="164" t="b">
        <f t="shared" si="140"/>
        <v>1</v>
      </c>
      <c r="AM272" s="284">
        <f t="shared" si="133"/>
        <v>0</v>
      </c>
      <c r="AN272" s="232"/>
      <c r="AO272" s="232"/>
      <c r="AP272" s="284">
        <f t="shared" si="158"/>
        <v>13500000</v>
      </c>
      <c r="AQ272" s="164" t="b">
        <f t="shared" si="161"/>
        <v>1</v>
      </c>
      <c r="AR272" s="232"/>
      <c r="AS272" s="232"/>
      <c r="AU272" s="335">
        <f t="shared" si="103"/>
        <v>13500000</v>
      </c>
      <c r="AV272" s="72" t="b">
        <f t="shared" si="104"/>
        <v>1</v>
      </c>
      <c r="AW272" s="335">
        <f t="shared" si="159"/>
        <v>0</v>
      </c>
      <c r="AX272" s="336">
        <f t="shared" si="162"/>
        <v>13500000</v>
      </c>
      <c r="AY272" s="152" t="b">
        <f t="shared" si="157"/>
        <v>1</v>
      </c>
    </row>
    <row r="273" spans="1:51">
      <c r="A273" s="28"/>
      <c r="B273" s="11"/>
      <c r="C273" s="12"/>
      <c r="D273" s="12"/>
      <c r="E273" s="13"/>
      <c r="F273" s="81"/>
      <c r="G273" s="87"/>
      <c r="H273" s="87"/>
      <c r="I273" s="102"/>
      <c r="J273" s="102"/>
      <c r="K273" s="102"/>
      <c r="L273" s="102"/>
      <c r="M273" s="102"/>
      <c r="N273" s="102"/>
      <c r="O273" s="31"/>
      <c r="P273" s="31"/>
      <c r="Q273" s="102"/>
      <c r="R273" s="31"/>
      <c r="S273" s="31"/>
      <c r="T273" s="31"/>
      <c r="U273" s="31"/>
      <c r="V273" s="31"/>
      <c r="W273" s="31"/>
      <c r="X273" s="31"/>
      <c r="Y273" s="31"/>
      <c r="Z273" s="102"/>
      <c r="AA273" s="31"/>
      <c r="AB273" s="31"/>
      <c r="AC273" s="31"/>
      <c r="AD273" s="31"/>
      <c r="AE273" s="31"/>
      <c r="AF273" s="31"/>
      <c r="AG273" s="31"/>
      <c r="AH273" s="31"/>
      <c r="AI273" s="10"/>
      <c r="AJ273" s="372"/>
      <c r="AK273" s="284">
        <f t="shared" si="139"/>
        <v>0</v>
      </c>
      <c r="AL273" s="164" t="b">
        <f t="shared" si="140"/>
        <v>1</v>
      </c>
      <c r="AM273" s="284">
        <f t="shared" si="133"/>
        <v>0</v>
      </c>
      <c r="AN273" s="164"/>
      <c r="AO273" s="164"/>
      <c r="AP273" s="284">
        <f t="shared" si="158"/>
        <v>0</v>
      </c>
      <c r="AQ273" s="164" t="b">
        <f t="shared" si="161"/>
        <v>1</v>
      </c>
      <c r="AR273" s="164"/>
      <c r="AS273" s="164"/>
      <c r="AU273" s="33">
        <f t="shared" si="103"/>
        <v>0</v>
      </c>
      <c r="AV273" s="8" t="b">
        <f t="shared" si="104"/>
        <v>1</v>
      </c>
      <c r="AW273" s="96">
        <f t="shared" si="159"/>
        <v>0</v>
      </c>
      <c r="AX273" s="118">
        <f t="shared" si="162"/>
        <v>0</v>
      </c>
      <c r="AY273" s="152" t="b">
        <f t="shared" si="157"/>
        <v>1</v>
      </c>
    </row>
    <row r="274" spans="1:51" s="117" customFormat="1">
      <c r="A274" s="115"/>
      <c r="B274" s="108" t="s">
        <v>22</v>
      </c>
      <c r="C274" s="630" t="s">
        <v>116</v>
      </c>
      <c r="D274" s="651"/>
      <c r="E274" s="652"/>
      <c r="F274" s="109" t="s">
        <v>152</v>
      </c>
      <c r="G274" s="116">
        <f>G275</f>
        <v>45435000</v>
      </c>
      <c r="H274" s="116">
        <f t="shared" ref="H274:AH274" si="180">H275</f>
        <v>45435000</v>
      </c>
      <c r="I274" s="116" t="e">
        <f t="shared" si="180"/>
        <v>#REF!</v>
      </c>
      <c r="J274" s="116" t="e">
        <f t="shared" si="180"/>
        <v>#REF!</v>
      </c>
      <c r="K274" s="116">
        <f t="shared" si="180"/>
        <v>0</v>
      </c>
      <c r="L274" s="116">
        <f t="shared" si="180"/>
        <v>0</v>
      </c>
      <c r="M274" s="116">
        <f t="shared" si="180"/>
        <v>0</v>
      </c>
      <c r="N274" s="116">
        <f t="shared" si="180"/>
        <v>0</v>
      </c>
      <c r="O274" s="116">
        <f t="shared" si="180"/>
        <v>0</v>
      </c>
      <c r="P274" s="116">
        <f t="shared" si="180"/>
        <v>0</v>
      </c>
      <c r="Q274" s="116">
        <f t="shared" si="180"/>
        <v>0</v>
      </c>
      <c r="R274" s="116">
        <f t="shared" si="180"/>
        <v>0</v>
      </c>
      <c r="S274" s="116">
        <f t="shared" si="180"/>
        <v>0</v>
      </c>
      <c r="T274" s="116">
        <f t="shared" si="180"/>
        <v>0</v>
      </c>
      <c r="U274" s="116">
        <f t="shared" si="180"/>
        <v>0</v>
      </c>
      <c r="V274" s="116">
        <f t="shared" si="180"/>
        <v>0</v>
      </c>
      <c r="W274" s="116">
        <f t="shared" si="180"/>
        <v>0</v>
      </c>
      <c r="X274" s="116">
        <f t="shared" si="180"/>
        <v>0</v>
      </c>
      <c r="Y274" s="116">
        <f t="shared" si="180"/>
        <v>0</v>
      </c>
      <c r="Z274" s="116">
        <f t="shared" si="180"/>
        <v>0</v>
      </c>
      <c r="AA274" s="116">
        <f t="shared" si="180"/>
        <v>0</v>
      </c>
      <c r="AB274" s="116">
        <f t="shared" si="180"/>
        <v>0</v>
      </c>
      <c r="AC274" s="116">
        <f t="shared" si="180"/>
        <v>0</v>
      </c>
      <c r="AD274" s="116">
        <f t="shared" si="180"/>
        <v>0</v>
      </c>
      <c r="AE274" s="116">
        <f t="shared" si="180"/>
        <v>0</v>
      </c>
      <c r="AF274" s="116">
        <f t="shared" si="180"/>
        <v>0</v>
      </c>
      <c r="AG274" s="116">
        <f t="shared" si="180"/>
        <v>0</v>
      </c>
      <c r="AH274" s="116">
        <f t="shared" si="180"/>
        <v>0</v>
      </c>
      <c r="AI274" s="94"/>
      <c r="AJ274" s="373"/>
      <c r="AK274" s="284">
        <f t="shared" si="139"/>
        <v>45435000</v>
      </c>
      <c r="AL274" s="164" t="b">
        <f t="shared" si="140"/>
        <v>1</v>
      </c>
      <c r="AM274" s="284">
        <f t="shared" si="133"/>
        <v>0</v>
      </c>
      <c r="AN274" s="221"/>
      <c r="AO274" s="221"/>
      <c r="AP274" s="284">
        <f t="shared" si="158"/>
        <v>45435000</v>
      </c>
      <c r="AQ274" s="164" t="b">
        <f t="shared" si="161"/>
        <v>1</v>
      </c>
      <c r="AR274" s="221"/>
      <c r="AS274" s="221"/>
      <c r="AT274" s="236"/>
      <c r="AU274" s="118" t="e">
        <f t="shared" si="103"/>
        <v>#REF!</v>
      </c>
      <c r="AV274" s="110" t="e">
        <f t="shared" si="104"/>
        <v>#REF!</v>
      </c>
      <c r="AW274" s="96" t="e">
        <f t="shared" si="159"/>
        <v>#REF!</v>
      </c>
      <c r="AX274" s="118">
        <f t="shared" si="162"/>
        <v>45435000</v>
      </c>
      <c r="AY274" s="152" t="b">
        <f t="shared" si="157"/>
        <v>1</v>
      </c>
    </row>
    <row r="275" spans="1:51" s="80" customFormat="1">
      <c r="A275" s="337"/>
      <c r="B275" s="338"/>
      <c r="C275" s="339"/>
      <c r="D275" s="645" t="s">
        <v>15</v>
      </c>
      <c r="E275" s="646"/>
      <c r="F275" s="81" t="s">
        <v>130</v>
      </c>
      <c r="G275" s="87">
        <f>SUM(G276:G278)</f>
        <v>45435000</v>
      </c>
      <c r="H275" s="87">
        <f t="shared" ref="H275:AI275" si="181">SUM(H276:H278)</f>
        <v>45435000</v>
      </c>
      <c r="I275" s="87" t="e">
        <f t="shared" si="181"/>
        <v>#REF!</v>
      </c>
      <c r="J275" s="87" t="e">
        <f t="shared" si="181"/>
        <v>#REF!</v>
      </c>
      <c r="K275" s="87">
        <f t="shared" si="181"/>
        <v>0</v>
      </c>
      <c r="L275" s="87">
        <f t="shared" si="181"/>
        <v>0</v>
      </c>
      <c r="M275" s="87">
        <f t="shared" si="181"/>
        <v>0</v>
      </c>
      <c r="N275" s="87">
        <f t="shared" si="181"/>
        <v>0</v>
      </c>
      <c r="O275" s="87">
        <f t="shared" si="181"/>
        <v>0</v>
      </c>
      <c r="P275" s="87">
        <f t="shared" si="181"/>
        <v>0</v>
      </c>
      <c r="Q275" s="87">
        <f t="shared" si="181"/>
        <v>0</v>
      </c>
      <c r="R275" s="87">
        <f t="shared" si="181"/>
        <v>0</v>
      </c>
      <c r="S275" s="87">
        <f t="shared" si="181"/>
        <v>0</v>
      </c>
      <c r="T275" s="87">
        <f t="shared" si="181"/>
        <v>0</v>
      </c>
      <c r="U275" s="87">
        <f t="shared" si="181"/>
        <v>0</v>
      </c>
      <c r="V275" s="87">
        <f t="shared" si="181"/>
        <v>0</v>
      </c>
      <c r="W275" s="87">
        <f t="shared" si="181"/>
        <v>0</v>
      </c>
      <c r="X275" s="87">
        <f t="shared" si="181"/>
        <v>0</v>
      </c>
      <c r="Y275" s="87">
        <f t="shared" si="181"/>
        <v>0</v>
      </c>
      <c r="Z275" s="87">
        <f t="shared" si="181"/>
        <v>0</v>
      </c>
      <c r="AA275" s="87">
        <f t="shared" si="181"/>
        <v>0</v>
      </c>
      <c r="AB275" s="87">
        <f t="shared" si="181"/>
        <v>0</v>
      </c>
      <c r="AC275" s="87">
        <f t="shared" si="181"/>
        <v>0</v>
      </c>
      <c r="AD275" s="87">
        <f t="shared" si="181"/>
        <v>0</v>
      </c>
      <c r="AE275" s="87">
        <f t="shared" si="181"/>
        <v>0</v>
      </c>
      <c r="AF275" s="87">
        <f t="shared" si="181"/>
        <v>0</v>
      </c>
      <c r="AG275" s="87">
        <f t="shared" si="181"/>
        <v>0</v>
      </c>
      <c r="AH275" s="87">
        <f t="shared" si="181"/>
        <v>0</v>
      </c>
      <c r="AI275" s="87">
        <f t="shared" si="181"/>
        <v>0</v>
      </c>
      <c r="AJ275" s="372"/>
      <c r="AK275" s="284">
        <f t="shared" si="139"/>
        <v>45435000</v>
      </c>
      <c r="AL275" s="164" t="b">
        <f t="shared" si="140"/>
        <v>1</v>
      </c>
      <c r="AM275" s="284">
        <f t="shared" si="133"/>
        <v>0</v>
      </c>
      <c r="AN275" s="164"/>
      <c r="AO275" s="164"/>
      <c r="AP275" s="284">
        <f t="shared" si="158"/>
        <v>45435000</v>
      </c>
      <c r="AQ275" s="164" t="b">
        <f t="shared" si="161"/>
        <v>1</v>
      </c>
      <c r="AR275" s="164"/>
      <c r="AS275" s="164"/>
      <c r="AU275" s="341" t="e">
        <f t="shared" si="103"/>
        <v>#REF!</v>
      </c>
      <c r="AV275" s="59" t="e">
        <f t="shared" si="104"/>
        <v>#REF!</v>
      </c>
      <c r="AW275" s="335" t="e">
        <f t="shared" si="159"/>
        <v>#REF!</v>
      </c>
      <c r="AX275" s="336">
        <f t="shared" si="162"/>
        <v>45435000</v>
      </c>
      <c r="AY275" s="152" t="b">
        <f t="shared" si="157"/>
        <v>1</v>
      </c>
    </row>
    <row r="276" spans="1:51" s="153" customFormat="1">
      <c r="A276" s="605"/>
      <c r="B276" s="333"/>
      <c r="C276" s="334"/>
      <c r="D276" s="334"/>
      <c r="E276" s="88" t="s">
        <v>17</v>
      </c>
      <c r="F276" s="71" t="s">
        <v>18</v>
      </c>
      <c r="G276" s="69">
        <v>40800000</v>
      </c>
      <c r="H276" s="69">
        <v>40800000</v>
      </c>
      <c r="I276" s="70" t="e">
        <f>#REF!+1400000+1400000</f>
        <v>#REF!</v>
      </c>
      <c r="J276" s="70" t="e">
        <f>H276-I276</f>
        <v>#REF!</v>
      </c>
      <c r="K276" s="70"/>
      <c r="L276" s="70"/>
      <c r="M276" s="70"/>
      <c r="N276" s="70"/>
      <c r="O276" s="70"/>
      <c r="P276" s="70"/>
      <c r="Q276" s="70"/>
      <c r="R276" s="70"/>
      <c r="S276" s="70"/>
      <c r="T276" s="70"/>
      <c r="U276" s="70"/>
      <c r="V276" s="70"/>
      <c r="W276" s="70"/>
      <c r="X276" s="70"/>
      <c r="Y276" s="70"/>
      <c r="Z276" s="70"/>
      <c r="AA276" s="70"/>
      <c r="AB276" s="70"/>
      <c r="AC276" s="70"/>
      <c r="AD276" s="70"/>
      <c r="AE276" s="70"/>
      <c r="AF276" s="70"/>
      <c r="AG276" s="70"/>
      <c r="AH276" s="70"/>
      <c r="AI276" s="71"/>
      <c r="AJ276" s="374"/>
      <c r="AK276" s="284">
        <f t="shared" si="139"/>
        <v>40800000</v>
      </c>
      <c r="AL276" s="164" t="b">
        <f t="shared" si="140"/>
        <v>1</v>
      </c>
      <c r="AM276" s="284">
        <f t="shared" si="133"/>
        <v>0</v>
      </c>
      <c r="AN276" s="232"/>
      <c r="AO276" s="232"/>
      <c r="AP276" s="284">
        <f t="shared" si="158"/>
        <v>40800000</v>
      </c>
      <c r="AQ276" s="164" t="b">
        <f t="shared" si="161"/>
        <v>1</v>
      </c>
      <c r="AR276" s="232"/>
      <c r="AS276" s="232"/>
      <c r="AU276" s="335" t="e">
        <f t="shared" si="103"/>
        <v>#REF!</v>
      </c>
      <c r="AV276" s="72" t="e">
        <f t="shared" si="104"/>
        <v>#REF!</v>
      </c>
      <c r="AW276" s="335" t="e">
        <f t="shared" si="159"/>
        <v>#REF!</v>
      </c>
      <c r="AX276" s="336">
        <f t="shared" si="162"/>
        <v>40800000</v>
      </c>
      <c r="AY276" s="152" t="b">
        <f t="shared" si="157"/>
        <v>1</v>
      </c>
    </row>
    <row r="277" spans="1:51" s="153" customFormat="1">
      <c r="A277" s="605"/>
      <c r="B277" s="333"/>
      <c r="C277" s="334"/>
      <c r="D277" s="334"/>
      <c r="E277" s="88" t="s">
        <v>31</v>
      </c>
      <c r="F277" s="71" t="s">
        <v>32</v>
      </c>
      <c r="G277" s="69">
        <v>625000</v>
      </c>
      <c r="H277" s="69">
        <v>625000</v>
      </c>
      <c r="I277" s="70"/>
      <c r="J277" s="70">
        <f t="shared" ref="J277:J278" si="182">H277-I277</f>
        <v>625000</v>
      </c>
      <c r="K277" s="70"/>
      <c r="L277" s="70"/>
      <c r="M277" s="70"/>
      <c r="N277" s="70"/>
      <c r="O277" s="70"/>
      <c r="P277" s="70"/>
      <c r="Q277" s="70"/>
      <c r="R277" s="70"/>
      <c r="S277" s="70"/>
      <c r="T277" s="70"/>
      <c r="U277" s="70"/>
      <c r="V277" s="70"/>
      <c r="W277" s="70"/>
      <c r="X277" s="70"/>
      <c r="Y277" s="70"/>
      <c r="Z277" s="70"/>
      <c r="AA277" s="70"/>
      <c r="AB277" s="70"/>
      <c r="AC277" s="70"/>
      <c r="AD277" s="70"/>
      <c r="AE277" s="70"/>
      <c r="AF277" s="70"/>
      <c r="AG277" s="70"/>
      <c r="AH277" s="70"/>
      <c r="AI277" s="71"/>
      <c r="AJ277" s="374"/>
      <c r="AK277" s="284">
        <f t="shared" si="139"/>
        <v>625000</v>
      </c>
      <c r="AL277" s="164" t="b">
        <f t="shared" si="140"/>
        <v>1</v>
      </c>
      <c r="AM277" s="284">
        <f t="shared" si="133"/>
        <v>0</v>
      </c>
      <c r="AN277" s="232"/>
      <c r="AO277" s="232"/>
      <c r="AP277" s="284">
        <f t="shared" si="158"/>
        <v>625000</v>
      </c>
      <c r="AQ277" s="164" t="b">
        <f t="shared" si="161"/>
        <v>1</v>
      </c>
      <c r="AR277" s="232"/>
      <c r="AS277" s="232"/>
      <c r="AU277" s="335">
        <f t="shared" si="103"/>
        <v>625000</v>
      </c>
      <c r="AV277" s="72" t="b">
        <f t="shared" si="104"/>
        <v>1</v>
      </c>
      <c r="AW277" s="335">
        <f t="shared" si="159"/>
        <v>0</v>
      </c>
      <c r="AX277" s="336">
        <f t="shared" si="162"/>
        <v>625000</v>
      </c>
      <c r="AY277" s="152" t="b">
        <f t="shared" si="157"/>
        <v>1</v>
      </c>
    </row>
    <row r="278" spans="1:51" s="153" customFormat="1">
      <c r="A278" s="605"/>
      <c r="B278" s="333"/>
      <c r="C278" s="334"/>
      <c r="D278" s="334"/>
      <c r="E278" s="88" t="s">
        <v>59</v>
      </c>
      <c r="F278" s="71" t="s">
        <v>60</v>
      </c>
      <c r="G278" s="69">
        <v>4010000</v>
      </c>
      <c r="H278" s="69">
        <v>4010000</v>
      </c>
      <c r="I278" s="70"/>
      <c r="J278" s="70">
        <f t="shared" si="182"/>
        <v>4010000</v>
      </c>
      <c r="K278" s="70"/>
      <c r="L278" s="70"/>
      <c r="M278" s="70"/>
      <c r="N278" s="70"/>
      <c r="O278" s="70"/>
      <c r="P278" s="70"/>
      <c r="Q278" s="70"/>
      <c r="R278" s="70"/>
      <c r="S278" s="70"/>
      <c r="T278" s="70"/>
      <c r="U278" s="70"/>
      <c r="V278" s="70"/>
      <c r="W278" s="70"/>
      <c r="X278" s="70"/>
      <c r="Y278" s="70"/>
      <c r="Z278" s="70"/>
      <c r="AA278" s="70"/>
      <c r="AB278" s="70"/>
      <c r="AC278" s="70"/>
      <c r="AD278" s="70"/>
      <c r="AE278" s="70"/>
      <c r="AF278" s="70"/>
      <c r="AG278" s="70"/>
      <c r="AH278" s="70"/>
      <c r="AI278" s="71"/>
      <c r="AJ278" s="374"/>
      <c r="AK278" s="284">
        <f t="shared" si="139"/>
        <v>4010000</v>
      </c>
      <c r="AL278" s="164" t="b">
        <f t="shared" si="140"/>
        <v>1</v>
      </c>
      <c r="AM278" s="284">
        <f t="shared" si="133"/>
        <v>0</v>
      </c>
      <c r="AN278" s="232"/>
      <c r="AO278" s="232"/>
      <c r="AP278" s="284">
        <f t="shared" si="158"/>
        <v>4010000</v>
      </c>
      <c r="AQ278" s="164" t="b">
        <f t="shared" si="161"/>
        <v>1</v>
      </c>
      <c r="AR278" s="232"/>
      <c r="AS278" s="232"/>
      <c r="AU278" s="335">
        <f t="shared" si="103"/>
        <v>4010000</v>
      </c>
      <c r="AV278" s="72" t="b">
        <f t="shared" si="104"/>
        <v>1</v>
      </c>
      <c r="AW278" s="335">
        <f t="shared" si="159"/>
        <v>0</v>
      </c>
      <c r="AX278" s="336">
        <f t="shared" si="162"/>
        <v>4010000</v>
      </c>
      <c r="AY278" s="152" t="b">
        <f t="shared" si="157"/>
        <v>1</v>
      </c>
    </row>
    <row r="279" spans="1:51">
      <c r="A279" s="28"/>
      <c r="B279" s="11"/>
      <c r="C279" s="12"/>
      <c r="D279" s="12"/>
      <c r="E279" s="13"/>
      <c r="F279" s="81"/>
      <c r="G279" s="87"/>
      <c r="H279" s="87"/>
      <c r="I279" s="102"/>
      <c r="J279" s="102"/>
      <c r="K279" s="102"/>
      <c r="L279" s="102"/>
      <c r="M279" s="102"/>
      <c r="N279" s="102"/>
      <c r="O279" s="31"/>
      <c r="P279" s="31"/>
      <c r="Q279" s="102"/>
      <c r="R279" s="31"/>
      <c r="S279" s="31"/>
      <c r="T279" s="31"/>
      <c r="U279" s="31"/>
      <c r="V279" s="31"/>
      <c r="W279" s="31"/>
      <c r="X279" s="31"/>
      <c r="Y279" s="31"/>
      <c r="Z279" s="102"/>
      <c r="AA279" s="31"/>
      <c r="AB279" s="31"/>
      <c r="AC279" s="31"/>
      <c r="AD279" s="31"/>
      <c r="AE279" s="31"/>
      <c r="AF279" s="31"/>
      <c r="AG279" s="31"/>
      <c r="AH279" s="31"/>
      <c r="AI279" s="10"/>
      <c r="AJ279" s="372"/>
      <c r="AK279" s="284">
        <f t="shared" si="139"/>
        <v>0</v>
      </c>
      <c r="AL279" s="164" t="b">
        <f t="shared" si="140"/>
        <v>1</v>
      </c>
      <c r="AM279" s="284">
        <f t="shared" si="133"/>
        <v>0</v>
      </c>
      <c r="AN279" s="164"/>
      <c r="AO279" s="164"/>
      <c r="AP279" s="284">
        <f t="shared" si="158"/>
        <v>0</v>
      </c>
      <c r="AQ279" s="164" t="b">
        <f t="shared" si="161"/>
        <v>1</v>
      </c>
      <c r="AR279" s="164"/>
      <c r="AS279" s="164"/>
      <c r="AU279" s="33">
        <f t="shared" si="103"/>
        <v>0</v>
      </c>
      <c r="AV279" s="8" t="b">
        <f t="shared" si="104"/>
        <v>1</v>
      </c>
      <c r="AW279" s="96">
        <f t="shared" si="159"/>
        <v>0</v>
      </c>
      <c r="AX279" s="118">
        <f t="shared" si="162"/>
        <v>0</v>
      </c>
      <c r="AY279" s="152" t="b">
        <f t="shared" si="157"/>
        <v>1</v>
      </c>
    </row>
    <row r="280" spans="1:51" s="16" customFormat="1">
      <c r="A280" s="26">
        <v>3</v>
      </c>
      <c r="B280" s="653" t="s">
        <v>120</v>
      </c>
      <c r="C280" s="654"/>
      <c r="D280" s="654"/>
      <c r="E280" s="655"/>
      <c r="F280" s="30"/>
      <c r="G280" s="17">
        <f>G281+G285+G290</f>
        <v>115750000</v>
      </c>
      <c r="H280" s="17">
        <f t="shared" ref="H280:AF280" si="183">H281+H285+H290</f>
        <v>0</v>
      </c>
      <c r="I280" s="17">
        <f t="shared" si="183"/>
        <v>0</v>
      </c>
      <c r="J280" s="17">
        <f t="shared" si="183"/>
        <v>0</v>
      </c>
      <c r="K280" s="17">
        <f t="shared" si="183"/>
        <v>0</v>
      </c>
      <c r="L280" s="17">
        <f t="shared" si="183"/>
        <v>37460000</v>
      </c>
      <c r="M280" s="17">
        <f t="shared" si="183"/>
        <v>-37460000</v>
      </c>
      <c r="N280" s="17">
        <f t="shared" si="183"/>
        <v>115750000</v>
      </c>
      <c r="O280" s="17">
        <f t="shared" si="183"/>
        <v>0</v>
      </c>
      <c r="P280" s="17">
        <f t="shared" si="183"/>
        <v>0</v>
      </c>
      <c r="Q280" s="17">
        <f t="shared" si="183"/>
        <v>0</v>
      </c>
      <c r="R280" s="17">
        <f t="shared" si="183"/>
        <v>0</v>
      </c>
      <c r="S280" s="17">
        <f t="shared" si="183"/>
        <v>0</v>
      </c>
      <c r="T280" s="17">
        <f t="shared" si="183"/>
        <v>0</v>
      </c>
      <c r="U280" s="17">
        <f t="shared" si="183"/>
        <v>0</v>
      </c>
      <c r="V280" s="17">
        <f t="shared" si="183"/>
        <v>0</v>
      </c>
      <c r="W280" s="17">
        <f t="shared" si="183"/>
        <v>0</v>
      </c>
      <c r="X280" s="17">
        <f t="shared" si="183"/>
        <v>0</v>
      </c>
      <c r="Y280" s="17">
        <f t="shared" si="183"/>
        <v>0</v>
      </c>
      <c r="Z280" s="17">
        <f t="shared" si="183"/>
        <v>0</v>
      </c>
      <c r="AA280" s="17">
        <f t="shared" si="183"/>
        <v>0</v>
      </c>
      <c r="AB280" s="17">
        <f t="shared" si="183"/>
        <v>0</v>
      </c>
      <c r="AC280" s="17">
        <f t="shared" si="183"/>
        <v>0</v>
      </c>
      <c r="AD280" s="17">
        <f t="shared" si="183"/>
        <v>0</v>
      </c>
      <c r="AE280" s="17">
        <f t="shared" si="183"/>
        <v>0</v>
      </c>
      <c r="AF280" s="17">
        <f t="shared" si="183"/>
        <v>0</v>
      </c>
      <c r="AG280" s="17">
        <f t="shared" ref="AG280:AH280" si="184">AG285+AG290</f>
        <v>0</v>
      </c>
      <c r="AH280" s="17">
        <f t="shared" si="184"/>
        <v>0</v>
      </c>
      <c r="AI280" s="15"/>
      <c r="AJ280" s="373"/>
      <c r="AK280" s="284">
        <f t="shared" si="139"/>
        <v>115750000</v>
      </c>
      <c r="AL280" s="164" t="b">
        <f t="shared" si="140"/>
        <v>1</v>
      </c>
      <c r="AM280" s="284">
        <f t="shared" si="133"/>
        <v>0</v>
      </c>
      <c r="AN280" s="221"/>
      <c r="AO280" s="221"/>
      <c r="AP280" s="284">
        <f t="shared" si="158"/>
        <v>115750000</v>
      </c>
      <c r="AQ280" s="164" t="b">
        <f t="shared" si="161"/>
        <v>1</v>
      </c>
      <c r="AR280" s="221"/>
      <c r="AS280" s="221"/>
      <c r="AT280" s="25"/>
      <c r="AU280" s="106">
        <f t="shared" si="103"/>
        <v>115750000</v>
      </c>
      <c r="AV280" s="16" t="b">
        <f t="shared" si="104"/>
        <v>1</v>
      </c>
      <c r="AW280" s="96">
        <f t="shared" si="159"/>
        <v>37460000</v>
      </c>
      <c r="AX280" s="118">
        <f t="shared" si="162"/>
        <v>115750000</v>
      </c>
      <c r="AY280" s="152" t="b">
        <f t="shared" si="157"/>
        <v>1</v>
      </c>
    </row>
    <row r="281" spans="1:51" s="446" customFormat="1">
      <c r="A281" s="119"/>
      <c r="B281" s="521" t="s">
        <v>22</v>
      </c>
      <c r="C281" s="630" t="s">
        <v>337</v>
      </c>
      <c r="D281" s="630"/>
      <c r="E281" s="631"/>
      <c r="F281" s="522" t="s">
        <v>369</v>
      </c>
      <c r="G281" s="116">
        <f>G282</f>
        <v>10000000</v>
      </c>
      <c r="H281" s="116">
        <f t="shared" ref="H281:AF282" si="185">H282</f>
        <v>0</v>
      </c>
      <c r="I281" s="116">
        <f t="shared" si="185"/>
        <v>0</v>
      </c>
      <c r="J281" s="116">
        <f t="shared" si="185"/>
        <v>0</v>
      </c>
      <c r="K281" s="116">
        <f t="shared" si="185"/>
        <v>0</v>
      </c>
      <c r="L281" s="116">
        <f t="shared" si="185"/>
        <v>0</v>
      </c>
      <c r="M281" s="116">
        <f t="shared" si="185"/>
        <v>0</v>
      </c>
      <c r="N281" s="116">
        <f t="shared" si="185"/>
        <v>10000000</v>
      </c>
      <c r="O281" s="116">
        <f t="shared" si="185"/>
        <v>0</v>
      </c>
      <c r="P281" s="116">
        <f t="shared" si="185"/>
        <v>0</v>
      </c>
      <c r="Q281" s="116">
        <f t="shared" si="185"/>
        <v>0</v>
      </c>
      <c r="R281" s="116">
        <f t="shared" si="185"/>
        <v>0</v>
      </c>
      <c r="S281" s="116">
        <f t="shared" si="185"/>
        <v>0</v>
      </c>
      <c r="T281" s="116">
        <f t="shared" si="185"/>
        <v>0</v>
      </c>
      <c r="U281" s="116">
        <f t="shared" si="185"/>
        <v>0</v>
      </c>
      <c r="V281" s="116">
        <f t="shared" si="185"/>
        <v>0</v>
      </c>
      <c r="W281" s="116">
        <f t="shared" si="185"/>
        <v>0</v>
      </c>
      <c r="X281" s="116">
        <f t="shared" si="185"/>
        <v>0</v>
      </c>
      <c r="Y281" s="116">
        <f t="shared" si="185"/>
        <v>0</v>
      </c>
      <c r="Z281" s="116">
        <f t="shared" si="185"/>
        <v>0</v>
      </c>
      <c r="AA281" s="116">
        <f t="shared" si="185"/>
        <v>0</v>
      </c>
      <c r="AB281" s="116">
        <f t="shared" si="185"/>
        <v>0</v>
      </c>
      <c r="AC281" s="116">
        <f t="shared" si="185"/>
        <v>0</v>
      </c>
      <c r="AD281" s="116">
        <f t="shared" si="185"/>
        <v>0</v>
      </c>
      <c r="AE281" s="116">
        <f t="shared" si="185"/>
        <v>0</v>
      </c>
      <c r="AF281" s="116">
        <f t="shared" si="185"/>
        <v>0</v>
      </c>
      <c r="AG281" s="116"/>
      <c r="AH281" s="116"/>
      <c r="AI281" s="94"/>
      <c r="AJ281" s="442"/>
      <c r="AK281" s="443"/>
      <c r="AL281" s="444"/>
      <c r="AM281" s="443"/>
      <c r="AN281" s="445"/>
      <c r="AO281" s="445"/>
      <c r="AP281" s="284">
        <f t="shared" si="158"/>
        <v>10000000</v>
      </c>
      <c r="AQ281" s="164" t="b">
        <f t="shared" si="161"/>
        <v>1</v>
      </c>
      <c r="AR281" s="445"/>
      <c r="AS281" s="445"/>
      <c r="AU281" s="447"/>
      <c r="AW281" s="448"/>
      <c r="AX281" s="447"/>
      <c r="AY281" s="449"/>
    </row>
    <row r="282" spans="1:51" s="446" customFormat="1">
      <c r="A282" s="435"/>
      <c r="B282" s="436"/>
      <c r="C282" s="645" t="s">
        <v>15</v>
      </c>
      <c r="D282" s="645"/>
      <c r="E282" s="645"/>
      <c r="F282" s="81" t="s">
        <v>130</v>
      </c>
      <c r="G282" s="440">
        <f>G283</f>
        <v>10000000</v>
      </c>
      <c r="H282" s="440">
        <f t="shared" si="185"/>
        <v>0</v>
      </c>
      <c r="I282" s="440">
        <f t="shared" si="185"/>
        <v>0</v>
      </c>
      <c r="J282" s="440">
        <f t="shared" si="185"/>
        <v>0</v>
      </c>
      <c r="K282" s="24">
        <f t="shared" si="185"/>
        <v>0</v>
      </c>
      <c r="L282" s="440">
        <f t="shared" si="185"/>
        <v>0</v>
      </c>
      <c r="M282" s="440">
        <f t="shared" si="185"/>
        <v>0</v>
      </c>
      <c r="N282" s="440">
        <f t="shared" si="185"/>
        <v>10000000</v>
      </c>
      <c r="O282" s="440">
        <f t="shared" si="185"/>
        <v>0</v>
      </c>
      <c r="P282" s="440">
        <f t="shared" si="185"/>
        <v>0</v>
      </c>
      <c r="Q282" s="24">
        <f t="shared" si="185"/>
        <v>0</v>
      </c>
      <c r="R282" s="440">
        <f t="shared" si="185"/>
        <v>0</v>
      </c>
      <c r="S282" s="440">
        <f t="shared" si="185"/>
        <v>0</v>
      </c>
      <c r="T282" s="440">
        <f t="shared" si="185"/>
        <v>0</v>
      </c>
      <c r="U282" s="440">
        <f t="shared" si="185"/>
        <v>0</v>
      </c>
      <c r="V282" s="440">
        <f t="shared" si="185"/>
        <v>0</v>
      </c>
      <c r="W282" s="440">
        <f t="shared" si="185"/>
        <v>0</v>
      </c>
      <c r="X282" s="440">
        <f t="shared" si="185"/>
        <v>0</v>
      </c>
      <c r="Y282" s="440">
        <f t="shared" si="185"/>
        <v>0</v>
      </c>
      <c r="Z282" s="24">
        <f t="shared" si="185"/>
        <v>0</v>
      </c>
      <c r="AA282" s="440">
        <f t="shared" si="185"/>
        <v>0</v>
      </c>
      <c r="AB282" s="440">
        <f t="shared" si="185"/>
        <v>0</v>
      </c>
      <c r="AC282" s="440">
        <f t="shared" si="185"/>
        <v>0</v>
      </c>
      <c r="AD282" s="440">
        <f t="shared" si="185"/>
        <v>0</v>
      </c>
      <c r="AE282" s="440">
        <f t="shared" si="185"/>
        <v>0</v>
      </c>
      <c r="AF282" s="440">
        <f t="shared" si="185"/>
        <v>0</v>
      </c>
      <c r="AG282" s="440"/>
      <c r="AH282" s="440"/>
      <c r="AI282" s="441"/>
      <c r="AJ282" s="442"/>
      <c r="AK282" s="443"/>
      <c r="AL282" s="444"/>
      <c r="AM282" s="443"/>
      <c r="AN282" s="445"/>
      <c r="AO282" s="445"/>
      <c r="AP282" s="284">
        <f t="shared" si="158"/>
        <v>10000000</v>
      </c>
      <c r="AQ282" s="164" t="b">
        <f t="shared" si="161"/>
        <v>1</v>
      </c>
      <c r="AR282" s="445"/>
      <c r="AS282" s="445"/>
      <c r="AU282" s="447"/>
      <c r="AW282" s="448"/>
      <c r="AX282" s="447"/>
      <c r="AY282" s="449"/>
    </row>
    <row r="283" spans="1:51" s="446" customFormat="1">
      <c r="A283" s="435"/>
      <c r="B283" s="436"/>
      <c r="C283" s="437"/>
      <c r="D283" s="437"/>
      <c r="E283" s="88" t="s">
        <v>335</v>
      </c>
      <c r="F283" s="71" t="s">
        <v>336</v>
      </c>
      <c r="G283" s="69">
        <v>10000000</v>
      </c>
      <c r="H283" s="440"/>
      <c r="I283" s="440"/>
      <c r="J283" s="440"/>
      <c r="K283" s="24"/>
      <c r="L283" s="440"/>
      <c r="M283" s="440"/>
      <c r="N283" s="440">
        <f>G283</f>
        <v>10000000</v>
      </c>
      <c r="O283" s="440"/>
      <c r="P283" s="440"/>
      <c r="Q283" s="24"/>
      <c r="R283" s="440"/>
      <c r="S283" s="440"/>
      <c r="T283" s="440"/>
      <c r="U283" s="440"/>
      <c r="V283" s="440"/>
      <c r="W283" s="440"/>
      <c r="X283" s="440"/>
      <c r="Y283" s="440"/>
      <c r="Z283" s="24"/>
      <c r="AA283" s="440"/>
      <c r="AB283" s="440"/>
      <c r="AC283" s="440"/>
      <c r="AD283" s="440"/>
      <c r="AE283" s="440"/>
      <c r="AF283" s="440"/>
      <c r="AG283" s="440"/>
      <c r="AH283" s="440"/>
      <c r="AI283" s="441"/>
      <c r="AJ283" s="442"/>
      <c r="AK283" s="443"/>
      <c r="AL283" s="444"/>
      <c r="AM283" s="443"/>
      <c r="AN283" s="445"/>
      <c r="AO283" s="445"/>
      <c r="AP283" s="284">
        <f t="shared" si="158"/>
        <v>10000000</v>
      </c>
      <c r="AQ283" s="164" t="b">
        <f t="shared" si="161"/>
        <v>1</v>
      </c>
      <c r="AR283" s="445"/>
      <c r="AS283" s="445"/>
      <c r="AU283" s="447"/>
      <c r="AW283" s="448"/>
      <c r="AX283" s="447"/>
      <c r="AY283" s="449"/>
    </row>
    <row r="284" spans="1:51" s="446" customFormat="1">
      <c r="A284" s="435"/>
      <c r="B284" s="436"/>
      <c r="C284" s="437"/>
      <c r="D284" s="437"/>
      <c r="E284" s="438"/>
      <c r="F284" s="439"/>
      <c r="G284" s="440"/>
      <c r="H284" s="440"/>
      <c r="I284" s="440"/>
      <c r="J284" s="440"/>
      <c r="K284" s="24"/>
      <c r="L284" s="440"/>
      <c r="M284" s="440"/>
      <c r="N284" s="440"/>
      <c r="O284" s="440"/>
      <c r="P284" s="440"/>
      <c r="Q284" s="24"/>
      <c r="R284" s="440"/>
      <c r="S284" s="440"/>
      <c r="T284" s="440"/>
      <c r="U284" s="440"/>
      <c r="V284" s="440"/>
      <c r="W284" s="440"/>
      <c r="X284" s="440"/>
      <c r="Y284" s="440"/>
      <c r="Z284" s="24"/>
      <c r="AA284" s="440"/>
      <c r="AB284" s="440"/>
      <c r="AC284" s="440"/>
      <c r="AD284" s="440"/>
      <c r="AE284" s="440"/>
      <c r="AF284" s="440"/>
      <c r="AG284" s="440"/>
      <c r="AH284" s="440"/>
      <c r="AI284" s="441"/>
      <c r="AJ284" s="442"/>
      <c r="AK284" s="443"/>
      <c r="AL284" s="444"/>
      <c r="AM284" s="443"/>
      <c r="AN284" s="445"/>
      <c r="AO284" s="445"/>
      <c r="AP284" s="284">
        <f t="shared" si="158"/>
        <v>0</v>
      </c>
      <c r="AQ284" s="164" t="b">
        <f t="shared" si="161"/>
        <v>1</v>
      </c>
      <c r="AR284" s="445"/>
      <c r="AS284" s="445"/>
      <c r="AU284" s="447"/>
      <c r="AW284" s="448"/>
      <c r="AX284" s="447"/>
      <c r="AY284" s="449"/>
    </row>
    <row r="285" spans="1:51" s="117" customFormat="1">
      <c r="A285" s="115"/>
      <c r="B285" s="108" t="s">
        <v>22</v>
      </c>
      <c r="C285" s="630" t="s">
        <v>117</v>
      </c>
      <c r="D285" s="651"/>
      <c r="E285" s="652"/>
      <c r="F285" s="109" t="s">
        <v>156</v>
      </c>
      <c r="G285" s="116">
        <f t="shared" ref="G285:AH285" si="186">G286</f>
        <v>60750000</v>
      </c>
      <c r="H285" s="116">
        <f t="shared" si="186"/>
        <v>0</v>
      </c>
      <c r="I285" s="116">
        <f t="shared" si="186"/>
        <v>0</v>
      </c>
      <c r="J285" s="116">
        <f t="shared" si="186"/>
        <v>0</v>
      </c>
      <c r="K285" s="116">
        <f t="shared" si="186"/>
        <v>0</v>
      </c>
      <c r="L285" s="116">
        <f t="shared" si="186"/>
        <v>20460000</v>
      </c>
      <c r="M285" s="116">
        <f t="shared" si="186"/>
        <v>-20460000</v>
      </c>
      <c r="N285" s="116">
        <f t="shared" si="186"/>
        <v>60750000</v>
      </c>
      <c r="O285" s="116">
        <f t="shared" si="186"/>
        <v>0</v>
      </c>
      <c r="P285" s="116">
        <f t="shared" si="186"/>
        <v>0</v>
      </c>
      <c r="Q285" s="116">
        <f t="shared" si="186"/>
        <v>0</v>
      </c>
      <c r="R285" s="116">
        <f t="shared" si="186"/>
        <v>0</v>
      </c>
      <c r="S285" s="116">
        <f t="shared" si="186"/>
        <v>0</v>
      </c>
      <c r="T285" s="116">
        <f t="shared" si="186"/>
        <v>0</v>
      </c>
      <c r="U285" s="116">
        <f t="shared" si="186"/>
        <v>0</v>
      </c>
      <c r="V285" s="116">
        <f t="shared" si="186"/>
        <v>0</v>
      </c>
      <c r="W285" s="116">
        <f t="shared" si="186"/>
        <v>0</v>
      </c>
      <c r="X285" s="116">
        <f t="shared" si="186"/>
        <v>0</v>
      </c>
      <c r="Y285" s="116">
        <f t="shared" si="186"/>
        <v>0</v>
      </c>
      <c r="Z285" s="116">
        <f t="shared" si="186"/>
        <v>0</v>
      </c>
      <c r="AA285" s="116">
        <f t="shared" si="186"/>
        <v>0</v>
      </c>
      <c r="AB285" s="116">
        <f t="shared" si="186"/>
        <v>0</v>
      </c>
      <c r="AC285" s="116">
        <f t="shared" si="186"/>
        <v>0</v>
      </c>
      <c r="AD285" s="116">
        <f t="shared" si="186"/>
        <v>0</v>
      </c>
      <c r="AE285" s="116">
        <f t="shared" si="186"/>
        <v>0</v>
      </c>
      <c r="AF285" s="116">
        <f t="shared" si="186"/>
        <v>0</v>
      </c>
      <c r="AG285" s="116">
        <f t="shared" si="186"/>
        <v>0</v>
      </c>
      <c r="AH285" s="116">
        <f t="shared" si="186"/>
        <v>0</v>
      </c>
      <c r="AI285" s="94"/>
      <c r="AJ285" s="373"/>
      <c r="AK285" s="284">
        <f t="shared" si="139"/>
        <v>60750000</v>
      </c>
      <c r="AL285" s="164" t="b">
        <f t="shared" si="140"/>
        <v>1</v>
      </c>
      <c r="AM285" s="284">
        <f t="shared" si="133"/>
        <v>0</v>
      </c>
      <c r="AN285" s="221"/>
      <c r="AO285" s="221"/>
      <c r="AP285" s="284">
        <f t="shared" si="158"/>
        <v>60750000</v>
      </c>
      <c r="AQ285" s="164" t="b">
        <f t="shared" si="161"/>
        <v>1</v>
      </c>
      <c r="AR285" s="221"/>
      <c r="AS285" s="221"/>
      <c r="AT285" s="236"/>
      <c r="AU285" s="118">
        <f t="shared" si="103"/>
        <v>60750000</v>
      </c>
      <c r="AV285" s="110" t="b">
        <f t="shared" si="104"/>
        <v>1</v>
      </c>
      <c r="AW285" s="96">
        <f t="shared" si="159"/>
        <v>20460000</v>
      </c>
      <c r="AX285" s="118">
        <f t="shared" si="162"/>
        <v>60750000</v>
      </c>
      <c r="AY285" s="152" t="b">
        <f t="shared" si="157"/>
        <v>1</v>
      </c>
    </row>
    <row r="286" spans="1:51" s="80" customFormat="1">
      <c r="A286" s="337"/>
      <c r="B286" s="338"/>
      <c r="C286" s="339"/>
      <c r="D286" s="665" t="s">
        <v>15</v>
      </c>
      <c r="E286" s="666"/>
      <c r="F286" s="81" t="s">
        <v>130</v>
      </c>
      <c r="G286" s="87">
        <f>SUM(G287:G288)</f>
        <v>60750000</v>
      </c>
      <c r="H286" s="87">
        <f t="shared" ref="H286:AF286" si="187">SUM(H287:H288)</f>
        <v>0</v>
      </c>
      <c r="I286" s="87">
        <f t="shared" si="187"/>
        <v>0</v>
      </c>
      <c r="J286" s="87">
        <f t="shared" si="187"/>
        <v>0</v>
      </c>
      <c r="K286" s="87">
        <f t="shared" si="187"/>
        <v>0</v>
      </c>
      <c r="L286" s="87">
        <f t="shared" si="187"/>
        <v>20460000</v>
      </c>
      <c r="M286" s="87">
        <f t="shared" si="187"/>
        <v>-20460000</v>
      </c>
      <c r="N286" s="87">
        <f t="shared" si="187"/>
        <v>60750000</v>
      </c>
      <c r="O286" s="87">
        <f t="shared" si="187"/>
        <v>0</v>
      </c>
      <c r="P286" s="87">
        <f t="shared" si="187"/>
        <v>0</v>
      </c>
      <c r="Q286" s="87">
        <f t="shared" si="187"/>
        <v>0</v>
      </c>
      <c r="R286" s="87">
        <f t="shared" si="187"/>
        <v>0</v>
      </c>
      <c r="S286" s="87">
        <f t="shared" si="187"/>
        <v>0</v>
      </c>
      <c r="T286" s="87">
        <f t="shared" si="187"/>
        <v>0</v>
      </c>
      <c r="U286" s="87">
        <f t="shared" si="187"/>
        <v>0</v>
      </c>
      <c r="V286" s="87">
        <f t="shared" si="187"/>
        <v>0</v>
      </c>
      <c r="W286" s="87">
        <f t="shared" si="187"/>
        <v>0</v>
      </c>
      <c r="X286" s="87">
        <f t="shared" si="187"/>
        <v>0</v>
      </c>
      <c r="Y286" s="87">
        <f t="shared" si="187"/>
        <v>0</v>
      </c>
      <c r="Z286" s="87">
        <f t="shared" si="187"/>
        <v>0</v>
      </c>
      <c r="AA286" s="87">
        <f t="shared" si="187"/>
        <v>0</v>
      </c>
      <c r="AB286" s="87">
        <f t="shared" si="187"/>
        <v>0</v>
      </c>
      <c r="AC286" s="87">
        <f t="shared" si="187"/>
        <v>0</v>
      </c>
      <c r="AD286" s="87">
        <f t="shared" si="187"/>
        <v>0</v>
      </c>
      <c r="AE286" s="87">
        <f t="shared" si="187"/>
        <v>0</v>
      </c>
      <c r="AF286" s="87">
        <f t="shared" si="187"/>
        <v>0</v>
      </c>
      <c r="AG286" s="87">
        <f t="shared" ref="AG286:AH286" si="188">AG287+AG289</f>
        <v>0</v>
      </c>
      <c r="AH286" s="87">
        <f t="shared" si="188"/>
        <v>0</v>
      </c>
      <c r="AI286" s="81"/>
      <c r="AJ286" s="372"/>
      <c r="AK286" s="284">
        <f t="shared" si="139"/>
        <v>60750000</v>
      </c>
      <c r="AL286" s="164" t="b">
        <f t="shared" si="140"/>
        <v>1</v>
      </c>
      <c r="AM286" s="284">
        <f t="shared" si="133"/>
        <v>0</v>
      </c>
      <c r="AN286" s="164"/>
      <c r="AO286" s="164"/>
      <c r="AP286" s="284">
        <f t="shared" si="158"/>
        <v>60750000</v>
      </c>
      <c r="AQ286" s="164" t="b">
        <f t="shared" si="161"/>
        <v>1</v>
      </c>
      <c r="AR286" s="164"/>
      <c r="AS286" s="164"/>
      <c r="AU286" s="341">
        <f t="shared" si="103"/>
        <v>60750000</v>
      </c>
      <c r="AV286" s="59" t="b">
        <f t="shared" si="104"/>
        <v>1</v>
      </c>
      <c r="AW286" s="335">
        <f t="shared" si="159"/>
        <v>20460000</v>
      </c>
      <c r="AX286" s="336">
        <f t="shared" si="162"/>
        <v>60750000</v>
      </c>
      <c r="AY286" s="152" t="b">
        <f t="shared" si="157"/>
        <v>1</v>
      </c>
    </row>
    <row r="287" spans="1:51" s="153" customFormat="1">
      <c r="A287" s="605"/>
      <c r="B287" s="333"/>
      <c r="C287" s="334"/>
      <c r="D287" s="232"/>
      <c r="E287" s="153" t="s">
        <v>118</v>
      </c>
      <c r="F287" s="451" t="s">
        <v>119</v>
      </c>
      <c r="G287" s="450">
        <v>31150000</v>
      </c>
      <c r="H287" s="69"/>
      <c r="I287" s="70"/>
      <c r="J287" s="70">
        <f>H287-I287</f>
        <v>0</v>
      </c>
      <c r="K287" s="70"/>
      <c r="L287" s="70">
        <v>20460000</v>
      </c>
      <c r="M287" s="70">
        <f>K287-L287</f>
        <v>-20460000</v>
      </c>
      <c r="N287" s="70">
        <f>G287</f>
        <v>31150000</v>
      </c>
      <c r="O287" s="70"/>
      <c r="P287" s="70"/>
      <c r="Q287" s="70"/>
      <c r="R287" s="70"/>
      <c r="S287" s="70"/>
      <c r="T287" s="70"/>
      <c r="U287" s="70"/>
      <c r="V287" s="70"/>
      <c r="W287" s="70"/>
      <c r="X287" s="70"/>
      <c r="Y287" s="70"/>
      <c r="Z287" s="70"/>
      <c r="AA287" s="70"/>
      <c r="AB287" s="70">
        <f>Z287-AA287</f>
        <v>0</v>
      </c>
      <c r="AC287" s="70"/>
      <c r="AD287" s="70"/>
      <c r="AE287" s="70"/>
      <c r="AF287" s="70"/>
      <c r="AG287" s="70"/>
      <c r="AH287" s="70"/>
      <c r="AI287" s="71"/>
      <c r="AJ287" s="374"/>
      <c r="AK287" s="284">
        <f t="shared" si="139"/>
        <v>31150000</v>
      </c>
      <c r="AL287" s="164" t="b">
        <f>AK287=G283</f>
        <v>0</v>
      </c>
      <c r="AM287" s="284">
        <f>G283-AK287</f>
        <v>-21150000</v>
      </c>
      <c r="AN287" s="232"/>
      <c r="AO287" s="232"/>
      <c r="AP287" s="284">
        <f t="shared" si="158"/>
        <v>31150000</v>
      </c>
      <c r="AQ287" s="164" t="b">
        <f t="shared" si="161"/>
        <v>1</v>
      </c>
      <c r="AR287" s="232"/>
      <c r="AS287" s="232"/>
      <c r="AU287" s="335">
        <f t="shared" si="103"/>
        <v>31150000</v>
      </c>
      <c r="AV287" s="72" t="b">
        <f>G283=AU287</f>
        <v>0</v>
      </c>
      <c r="AW287" s="335">
        <f t="shared" si="159"/>
        <v>20460000</v>
      </c>
      <c r="AX287" s="336">
        <f t="shared" si="162"/>
        <v>31150000</v>
      </c>
      <c r="AY287" s="152" t="b">
        <f>G283=AX287</f>
        <v>0</v>
      </c>
    </row>
    <row r="288" spans="1:51" s="153" customFormat="1">
      <c r="A288" s="605"/>
      <c r="B288" s="333"/>
      <c r="C288" s="334"/>
      <c r="D288" s="232"/>
      <c r="E288" s="153" t="s">
        <v>338</v>
      </c>
      <c r="F288" s="452" t="s">
        <v>339</v>
      </c>
      <c r="G288" s="453">
        <v>29600000</v>
      </c>
      <c r="H288" s="69"/>
      <c r="I288" s="70"/>
      <c r="J288" s="70"/>
      <c r="K288" s="70"/>
      <c r="L288" s="70"/>
      <c r="M288" s="70"/>
      <c r="N288" s="70">
        <f>G288</f>
        <v>29600000</v>
      </c>
      <c r="O288" s="70"/>
      <c r="P288" s="70"/>
      <c r="Q288" s="70"/>
      <c r="R288" s="70"/>
      <c r="S288" s="70"/>
      <c r="T288" s="70"/>
      <c r="U288" s="70"/>
      <c r="V288" s="70"/>
      <c r="W288" s="70"/>
      <c r="X288" s="70"/>
      <c r="Y288" s="70"/>
      <c r="Z288" s="70"/>
      <c r="AA288" s="70"/>
      <c r="AB288" s="70"/>
      <c r="AC288" s="70"/>
      <c r="AD288" s="70"/>
      <c r="AE288" s="70"/>
      <c r="AF288" s="70"/>
      <c r="AG288" s="70"/>
      <c r="AH288" s="70"/>
      <c r="AI288" s="71"/>
      <c r="AJ288" s="374"/>
      <c r="AK288" s="284"/>
      <c r="AL288" s="164"/>
      <c r="AM288" s="284"/>
      <c r="AN288" s="232"/>
      <c r="AO288" s="232"/>
      <c r="AP288" s="284">
        <f t="shared" si="158"/>
        <v>29600000</v>
      </c>
      <c r="AQ288" s="164" t="b">
        <f t="shared" si="161"/>
        <v>1</v>
      </c>
      <c r="AR288" s="232"/>
      <c r="AS288" s="232"/>
      <c r="AU288" s="335"/>
      <c r="AV288" s="72"/>
      <c r="AW288" s="335"/>
      <c r="AX288" s="336"/>
      <c r="AY288" s="152"/>
    </row>
    <row r="289" spans="1:51" s="153" customFormat="1">
      <c r="A289" s="605"/>
      <c r="B289" s="333"/>
      <c r="C289" s="334"/>
      <c r="D289" s="334"/>
      <c r="E289" s="88"/>
      <c r="F289" s="71"/>
      <c r="G289" s="69"/>
      <c r="H289" s="69"/>
      <c r="I289" s="70"/>
      <c r="J289" s="70"/>
      <c r="K289" s="70"/>
      <c r="L289" s="70"/>
      <c r="M289" s="70"/>
      <c r="N289" s="70"/>
      <c r="O289" s="70"/>
      <c r="P289" s="70"/>
      <c r="Q289" s="70"/>
      <c r="R289" s="70"/>
      <c r="S289" s="70"/>
      <c r="T289" s="70"/>
      <c r="U289" s="70"/>
      <c r="V289" s="70"/>
      <c r="W289" s="70"/>
      <c r="X289" s="70"/>
      <c r="Y289" s="70"/>
      <c r="Z289" s="70"/>
      <c r="AA289" s="70"/>
      <c r="AB289" s="70">
        <f>Z289-AA289</f>
        <v>0</v>
      </c>
      <c r="AC289" s="70"/>
      <c r="AD289" s="70"/>
      <c r="AE289" s="70"/>
      <c r="AF289" s="70"/>
      <c r="AG289" s="70"/>
      <c r="AH289" s="70"/>
      <c r="AI289" s="71"/>
      <c r="AJ289" s="374"/>
      <c r="AK289" s="284"/>
      <c r="AL289" s="164"/>
      <c r="AM289" s="284"/>
      <c r="AN289" s="232"/>
      <c r="AO289" s="232"/>
      <c r="AP289" s="284">
        <f t="shared" si="158"/>
        <v>0</v>
      </c>
      <c r="AQ289" s="164" t="b">
        <f t="shared" si="161"/>
        <v>1</v>
      </c>
      <c r="AR289" s="232"/>
      <c r="AS289" s="232"/>
      <c r="AU289" s="335"/>
      <c r="AV289" s="72"/>
      <c r="AW289" s="335"/>
      <c r="AX289" s="336"/>
      <c r="AY289" s="152"/>
    </row>
    <row r="290" spans="1:51" s="117" customFormat="1">
      <c r="A290" s="115"/>
      <c r="B290" s="108" t="s">
        <v>22</v>
      </c>
      <c r="C290" s="630" t="s">
        <v>121</v>
      </c>
      <c r="D290" s="651"/>
      <c r="E290" s="652"/>
      <c r="F290" s="109" t="s">
        <v>157</v>
      </c>
      <c r="G290" s="116">
        <f>G291</f>
        <v>45000000</v>
      </c>
      <c r="H290" s="116">
        <f t="shared" ref="H290:AH291" si="189">H291</f>
        <v>0</v>
      </c>
      <c r="I290" s="116">
        <f t="shared" si="189"/>
        <v>0</v>
      </c>
      <c r="J290" s="116">
        <f t="shared" si="189"/>
        <v>0</v>
      </c>
      <c r="K290" s="116">
        <f t="shared" si="189"/>
        <v>0</v>
      </c>
      <c r="L290" s="116">
        <f t="shared" si="189"/>
        <v>17000000</v>
      </c>
      <c r="M290" s="116">
        <f t="shared" si="189"/>
        <v>-17000000</v>
      </c>
      <c r="N290" s="116">
        <f t="shared" si="189"/>
        <v>45000000</v>
      </c>
      <c r="O290" s="116">
        <f t="shared" si="189"/>
        <v>0</v>
      </c>
      <c r="P290" s="116">
        <f t="shared" si="189"/>
        <v>0</v>
      </c>
      <c r="Q290" s="116">
        <f t="shared" si="189"/>
        <v>0</v>
      </c>
      <c r="R290" s="116">
        <f t="shared" si="189"/>
        <v>0</v>
      </c>
      <c r="S290" s="116">
        <f t="shared" si="189"/>
        <v>0</v>
      </c>
      <c r="T290" s="116">
        <f t="shared" si="189"/>
        <v>0</v>
      </c>
      <c r="U290" s="116">
        <f t="shared" si="189"/>
        <v>0</v>
      </c>
      <c r="V290" s="116">
        <f t="shared" si="189"/>
        <v>0</v>
      </c>
      <c r="W290" s="116">
        <f t="shared" si="189"/>
        <v>0</v>
      </c>
      <c r="X290" s="116">
        <f t="shared" si="189"/>
        <v>0</v>
      </c>
      <c r="Y290" s="116">
        <f t="shared" si="189"/>
        <v>0</v>
      </c>
      <c r="Z290" s="116">
        <f t="shared" si="189"/>
        <v>0</v>
      </c>
      <c r="AA290" s="116">
        <f t="shared" si="189"/>
        <v>0</v>
      </c>
      <c r="AB290" s="116">
        <f t="shared" si="189"/>
        <v>0</v>
      </c>
      <c r="AC290" s="116">
        <f t="shared" si="189"/>
        <v>0</v>
      </c>
      <c r="AD290" s="116">
        <f t="shared" si="189"/>
        <v>0</v>
      </c>
      <c r="AE290" s="116">
        <f t="shared" si="189"/>
        <v>0</v>
      </c>
      <c r="AF290" s="116">
        <f t="shared" si="189"/>
        <v>0</v>
      </c>
      <c r="AG290" s="116">
        <f t="shared" si="189"/>
        <v>0</v>
      </c>
      <c r="AH290" s="116">
        <f t="shared" si="189"/>
        <v>0</v>
      </c>
      <c r="AI290" s="94"/>
      <c r="AJ290" s="373"/>
      <c r="AK290" s="284">
        <f t="shared" ref="AK290:AK391" si="190">H290+K290+N290+Q290+T290+W290+Z290+AC290+AF290</f>
        <v>45000000</v>
      </c>
      <c r="AL290" s="164" t="b">
        <f t="shared" ref="AL290:AL392" si="191">AK290=G290</f>
        <v>1</v>
      </c>
      <c r="AM290" s="284">
        <f t="shared" ref="AM290:AM392" si="192">G290-AK290</f>
        <v>0</v>
      </c>
      <c r="AN290" s="221"/>
      <c r="AO290" s="221"/>
      <c r="AP290" s="284">
        <f t="shared" si="158"/>
        <v>45000000</v>
      </c>
      <c r="AQ290" s="164" t="b">
        <f t="shared" si="161"/>
        <v>1</v>
      </c>
      <c r="AR290" s="221"/>
      <c r="AS290" s="221"/>
      <c r="AT290" s="236"/>
      <c r="AU290" s="118">
        <f t="shared" si="103"/>
        <v>45000000</v>
      </c>
      <c r="AV290" s="110" t="b">
        <f t="shared" si="104"/>
        <v>1</v>
      </c>
      <c r="AW290" s="96">
        <f t="shared" si="159"/>
        <v>17000000</v>
      </c>
      <c r="AX290" s="118">
        <f t="shared" si="162"/>
        <v>45000000</v>
      </c>
      <c r="AY290" s="152" t="b">
        <f t="shared" si="157"/>
        <v>1</v>
      </c>
    </row>
    <row r="291" spans="1:51" s="80" customFormat="1">
      <c r="A291" s="337"/>
      <c r="B291" s="338"/>
      <c r="C291" s="339"/>
      <c r="D291" s="645" t="s">
        <v>15</v>
      </c>
      <c r="E291" s="646"/>
      <c r="F291" s="81" t="s">
        <v>130</v>
      </c>
      <c r="G291" s="87">
        <f>G292</f>
        <v>45000000</v>
      </c>
      <c r="H291" s="87">
        <f t="shared" si="189"/>
        <v>0</v>
      </c>
      <c r="I291" s="87">
        <f t="shared" si="189"/>
        <v>0</v>
      </c>
      <c r="J291" s="87">
        <f t="shared" si="189"/>
        <v>0</v>
      </c>
      <c r="K291" s="87">
        <f t="shared" si="189"/>
        <v>0</v>
      </c>
      <c r="L291" s="87">
        <f t="shared" si="189"/>
        <v>17000000</v>
      </c>
      <c r="M291" s="87">
        <f t="shared" si="189"/>
        <v>-17000000</v>
      </c>
      <c r="N291" s="87">
        <f t="shared" si="189"/>
        <v>45000000</v>
      </c>
      <c r="O291" s="87">
        <f t="shared" si="189"/>
        <v>0</v>
      </c>
      <c r="P291" s="87">
        <f t="shared" si="189"/>
        <v>0</v>
      </c>
      <c r="Q291" s="87">
        <f t="shared" si="189"/>
        <v>0</v>
      </c>
      <c r="R291" s="87">
        <f t="shared" si="189"/>
        <v>0</v>
      </c>
      <c r="S291" s="87">
        <f t="shared" si="189"/>
        <v>0</v>
      </c>
      <c r="T291" s="87">
        <f t="shared" si="189"/>
        <v>0</v>
      </c>
      <c r="U291" s="87">
        <f t="shared" si="189"/>
        <v>0</v>
      </c>
      <c r="V291" s="87">
        <f t="shared" si="189"/>
        <v>0</v>
      </c>
      <c r="W291" s="87">
        <f t="shared" si="189"/>
        <v>0</v>
      </c>
      <c r="X291" s="87">
        <f t="shared" si="189"/>
        <v>0</v>
      </c>
      <c r="Y291" s="87">
        <f t="shared" si="189"/>
        <v>0</v>
      </c>
      <c r="Z291" s="87">
        <f t="shared" si="189"/>
        <v>0</v>
      </c>
      <c r="AA291" s="87">
        <f t="shared" si="189"/>
        <v>0</v>
      </c>
      <c r="AB291" s="87">
        <f t="shared" si="189"/>
        <v>0</v>
      </c>
      <c r="AC291" s="87">
        <f t="shared" si="189"/>
        <v>0</v>
      </c>
      <c r="AD291" s="87">
        <f t="shared" si="189"/>
        <v>0</v>
      </c>
      <c r="AE291" s="87">
        <f t="shared" si="189"/>
        <v>0</v>
      </c>
      <c r="AF291" s="87">
        <f t="shared" si="189"/>
        <v>0</v>
      </c>
      <c r="AG291" s="87">
        <f t="shared" si="189"/>
        <v>0</v>
      </c>
      <c r="AH291" s="87">
        <f t="shared" si="189"/>
        <v>0</v>
      </c>
      <c r="AI291" s="87">
        <f t="shared" ref="AI291" si="193">AI292</f>
        <v>0</v>
      </c>
      <c r="AJ291" s="372"/>
      <c r="AK291" s="284">
        <f t="shared" si="190"/>
        <v>45000000</v>
      </c>
      <c r="AL291" s="164" t="b">
        <f t="shared" si="191"/>
        <v>1</v>
      </c>
      <c r="AM291" s="284">
        <f t="shared" si="192"/>
        <v>0</v>
      </c>
      <c r="AN291" s="164"/>
      <c r="AO291" s="164"/>
      <c r="AP291" s="284">
        <f t="shared" si="158"/>
        <v>45000000</v>
      </c>
      <c r="AQ291" s="164" t="b">
        <f t="shared" si="161"/>
        <v>1</v>
      </c>
      <c r="AR291" s="164"/>
      <c r="AS291" s="164"/>
      <c r="AU291" s="341">
        <f t="shared" si="103"/>
        <v>45000000</v>
      </c>
      <c r="AV291" s="59" t="b">
        <f t="shared" si="104"/>
        <v>1</v>
      </c>
      <c r="AW291" s="335">
        <f t="shared" si="159"/>
        <v>17000000</v>
      </c>
      <c r="AX291" s="336">
        <f t="shared" si="162"/>
        <v>45000000</v>
      </c>
      <c r="AY291" s="152" t="b">
        <f t="shared" si="157"/>
        <v>1</v>
      </c>
    </row>
    <row r="292" spans="1:51" s="153" customFormat="1">
      <c r="A292" s="605"/>
      <c r="B292" s="333"/>
      <c r="C292" s="334"/>
      <c r="D292" s="334"/>
      <c r="E292" s="88" t="s">
        <v>340</v>
      </c>
      <c r="F292" s="71" t="s">
        <v>341</v>
      </c>
      <c r="G292" s="69">
        <v>45000000</v>
      </c>
      <c r="H292" s="69"/>
      <c r="I292" s="70"/>
      <c r="J292" s="70">
        <f>H292-I292</f>
        <v>0</v>
      </c>
      <c r="K292" s="70"/>
      <c r="L292" s="70">
        <v>17000000</v>
      </c>
      <c r="M292" s="70">
        <f>K292-L292</f>
        <v>-17000000</v>
      </c>
      <c r="N292" s="70">
        <v>45000000</v>
      </c>
      <c r="O292" s="70"/>
      <c r="P292" s="70"/>
      <c r="Q292" s="70"/>
      <c r="R292" s="70"/>
      <c r="S292" s="70"/>
      <c r="T292" s="70"/>
      <c r="U292" s="70"/>
      <c r="V292" s="70"/>
      <c r="W292" s="70"/>
      <c r="X292" s="70"/>
      <c r="Y292" s="70"/>
      <c r="Z292" s="70"/>
      <c r="AA292" s="70"/>
      <c r="AB292" s="70"/>
      <c r="AC292" s="70"/>
      <c r="AD292" s="70"/>
      <c r="AE292" s="70"/>
      <c r="AF292" s="70"/>
      <c r="AG292" s="70"/>
      <c r="AH292" s="70"/>
      <c r="AI292" s="71"/>
      <c r="AJ292" s="374"/>
      <c r="AK292" s="284">
        <f t="shared" si="190"/>
        <v>45000000</v>
      </c>
      <c r="AL292" s="164" t="b">
        <f t="shared" si="191"/>
        <v>1</v>
      </c>
      <c r="AM292" s="284">
        <f t="shared" si="192"/>
        <v>0</v>
      </c>
      <c r="AN292" s="232"/>
      <c r="AO292" s="232"/>
      <c r="AP292" s="284">
        <f t="shared" si="158"/>
        <v>45000000</v>
      </c>
      <c r="AQ292" s="164" t="b">
        <f t="shared" si="161"/>
        <v>1</v>
      </c>
      <c r="AR292" s="232"/>
      <c r="AS292" s="232"/>
      <c r="AU292" s="335">
        <f t="shared" si="103"/>
        <v>45000000</v>
      </c>
      <c r="AV292" s="72" t="b">
        <f t="shared" si="104"/>
        <v>1</v>
      </c>
      <c r="AW292" s="335">
        <f t="shared" si="159"/>
        <v>17000000</v>
      </c>
      <c r="AX292" s="336">
        <f t="shared" si="162"/>
        <v>45000000</v>
      </c>
      <c r="AY292" s="152" t="b">
        <f t="shared" si="157"/>
        <v>1</v>
      </c>
    </row>
    <row r="293" spans="1:51">
      <c r="A293" s="28"/>
      <c r="B293" s="11"/>
      <c r="C293" s="12"/>
      <c r="D293" s="12"/>
      <c r="E293" s="13"/>
      <c r="F293" s="81"/>
      <c r="G293" s="87"/>
      <c r="H293" s="87"/>
      <c r="I293" s="102"/>
      <c r="J293" s="102"/>
      <c r="K293" s="102"/>
      <c r="L293" s="102"/>
      <c r="M293" s="102"/>
      <c r="N293" s="102"/>
      <c r="O293" s="31"/>
      <c r="P293" s="31"/>
      <c r="Q293" s="102"/>
      <c r="R293" s="31"/>
      <c r="S293" s="31"/>
      <c r="T293" s="31"/>
      <c r="U293" s="31"/>
      <c r="V293" s="31"/>
      <c r="W293" s="31"/>
      <c r="X293" s="31"/>
      <c r="Y293" s="31"/>
      <c r="Z293" s="102"/>
      <c r="AA293" s="31"/>
      <c r="AB293" s="31"/>
      <c r="AC293" s="31"/>
      <c r="AD293" s="31"/>
      <c r="AE293" s="31"/>
      <c r="AF293" s="31"/>
      <c r="AG293" s="31"/>
      <c r="AH293" s="31"/>
      <c r="AI293" s="10"/>
      <c r="AJ293" s="372"/>
      <c r="AK293" s="284">
        <f t="shared" si="190"/>
        <v>0</v>
      </c>
      <c r="AL293" s="164" t="b">
        <f t="shared" si="191"/>
        <v>1</v>
      </c>
      <c r="AM293" s="284">
        <f t="shared" si="192"/>
        <v>0</v>
      </c>
      <c r="AN293" s="164"/>
      <c r="AO293" s="164"/>
      <c r="AP293" s="284">
        <f t="shared" si="158"/>
        <v>0</v>
      </c>
      <c r="AQ293" s="164" t="b">
        <f t="shared" si="161"/>
        <v>1</v>
      </c>
      <c r="AR293" s="164"/>
      <c r="AS293" s="164"/>
      <c r="AU293" s="33">
        <f t="shared" si="103"/>
        <v>0</v>
      </c>
      <c r="AV293" s="8" t="b">
        <f t="shared" si="104"/>
        <v>1</v>
      </c>
      <c r="AW293" s="96">
        <f t="shared" si="159"/>
        <v>0</v>
      </c>
      <c r="AX293" s="118">
        <f t="shared" si="162"/>
        <v>0</v>
      </c>
      <c r="AY293" s="152" t="b">
        <f t="shared" si="157"/>
        <v>1</v>
      </c>
    </row>
    <row r="294" spans="1:51">
      <c r="A294" s="28"/>
      <c r="B294" s="11"/>
      <c r="C294" s="12"/>
      <c r="D294" s="12"/>
      <c r="E294" s="13"/>
      <c r="F294" s="81"/>
      <c r="G294" s="87"/>
      <c r="H294" s="87"/>
      <c r="I294" s="102"/>
      <c r="J294" s="102"/>
      <c r="K294" s="102"/>
      <c r="L294" s="102"/>
      <c r="M294" s="102"/>
      <c r="N294" s="102"/>
      <c r="O294" s="31"/>
      <c r="P294" s="31"/>
      <c r="Q294" s="102"/>
      <c r="R294" s="31"/>
      <c r="S294" s="31"/>
      <c r="T294" s="31"/>
      <c r="U294" s="31"/>
      <c r="V294" s="31"/>
      <c r="W294" s="31"/>
      <c r="X294" s="31"/>
      <c r="Y294" s="31"/>
      <c r="Z294" s="102"/>
      <c r="AA294" s="31"/>
      <c r="AB294" s="31"/>
      <c r="AC294" s="252"/>
      <c r="AD294" s="252"/>
      <c r="AE294" s="252"/>
      <c r="AF294" s="252"/>
      <c r="AG294" s="252"/>
      <c r="AH294" s="252"/>
      <c r="AI294" s="253"/>
      <c r="AJ294" s="372"/>
      <c r="AK294" s="284"/>
      <c r="AL294" s="164"/>
      <c r="AM294" s="284"/>
      <c r="AN294" s="164"/>
      <c r="AO294" s="164"/>
      <c r="AP294" s="284">
        <f t="shared" si="158"/>
        <v>0</v>
      </c>
      <c r="AQ294" s="164" t="b">
        <f t="shared" si="161"/>
        <v>1</v>
      </c>
      <c r="AR294" s="164"/>
      <c r="AS294" s="164"/>
      <c r="AU294" s="33"/>
      <c r="AV294" s="8"/>
      <c r="AW294" s="96"/>
      <c r="AX294" s="118"/>
      <c r="AY294" s="152"/>
    </row>
    <row r="295" spans="1:51">
      <c r="A295" s="158"/>
      <c r="B295" s="159"/>
      <c r="C295" s="159"/>
      <c r="D295" s="159"/>
      <c r="E295" s="159"/>
      <c r="F295" s="160"/>
      <c r="G295" s="172"/>
      <c r="H295" s="172"/>
      <c r="I295" s="161"/>
      <c r="J295" s="161"/>
      <c r="K295" s="161"/>
      <c r="L295" s="161"/>
      <c r="M295" s="161"/>
      <c r="N295" s="161"/>
      <c r="O295" s="162"/>
      <c r="P295" s="162"/>
      <c r="Q295" s="161"/>
      <c r="R295" s="162"/>
      <c r="S295" s="162"/>
      <c r="T295" s="162"/>
      <c r="U295" s="162"/>
      <c r="V295" s="162"/>
      <c r="W295" s="162"/>
      <c r="X295" s="162"/>
      <c r="Y295" s="162"/>
      <c r="Z295" s="161"/>
      <c r="AA295" s="162"/>
      <c r="AB295" s="162"/>
      <c r="AC295" s="162"/>
      <c r="AD295" s="162"/>
      <c r="AE295" s="162"/>
      <c r="AF295" s="162"/>
      <c r="AG295" s="162"/>
      <c r="AH295" s="162"/>
      <c r="AI295" s="159"/>
      <c r="AJ295" s="372"/>
      <c r="AK295" s="284"/>
      <c r="AL295" s="164"/>
      <c r="AM295" s="284"/>
      <c r="AN295" s="164"/>
      <c r="AO295" s="164"/>
      <c r="AP295" s="284">
        <f t="shared" si="158"/>
        <v>0</v>
      </c>
      <c r="AQ295" s="164" t="b">
        <f t="shared" si="161"/>
        <v>1</v>
      </c>
      <c r="AR295" s="164"/>
      <c r="AS295" s="164"/>
      <c r="AU295" s="33"/>
      <c r="AV295" s="8"/>
      <c r="AW295" s="96"/>
      <c r="AX295" s="118"/>
      <c r="AY295" s="152"/>
    </row>
    <row r="296" spans="1:51">
      <c r="A296" s="163"/>
      <c r="B296" s="14"/>
      <c r="C296" s="14"/>
      <c r="D296" s="14"/>
      <c r="E296" s="14"/>
      <c r="F296" s="164"/>
      <c r="G296" s="173"/>
      <c r="H296" s="173"/>
      <c r="I296" s="165"/>
      <c r="J296" s="165"/>
      <c r="K296" s="165"/>
      <c r="L296" s="165"/>
      <c r="M296" s="165"/>
      <c r="N296" s="165"/>
      <c r="O296" s="166"/>
      <c r="P296" s="166"/>
      <c r="Q296" s="165"/>
      <c r="R296" s="166"/>
      <c r="S296" s="166"/>
      <c r="T296" s="166"/>
      <c r="U296" s="166"/>
      <c r="V296" s="166"/>
      <c r="W296" s="166"/>
      <c r="X296" s="166"/>
      <c r="Y296" s="166"/>
      <c r="Z296" s="165"/>
      <c r="AA296" s="166"/>
      <c r="AB296" s="166"/>
      <c r="AC296" s="166"/>
      <c r="AD296" s="166"/>
      <c r="AE296" s="166"/>
      <c r="AF296" s="166"/>
      <c r="AG296" s="166"/>
      <c r="AH296" s="166"/>
      <c r="AI296" s="14"/>
      <c r="AJ296" s="372"/>
      <c r="AK296" s="284"/>
      <c r="AL296" s="164"/>
      <c r="AM296" s="284"/>
      <c r="AN296" s="164"/>
      <c r="AO296" s="164"/>
      <c r="AP296" s="284">
        <f t="shared" si="158"/>
        <v>0</v>
      </c>
      <c r="AQ296" s="164" t="b">
        <f t="shared" si="161"/>
        <v>1</v>
      </c>
      <c r="AR296" s="164"/>
      <c r="AS296" s="164"/>
      <c r="AU296" s="33"/>
      <c r="AV296" s="8"/>
      <c r="AW296" s="96"/>
      <c r="AX296" s="118"/>
      <c r="AY296" s="152"/>
    </row>
    <row r="297" spans="1:51">
      <c r="A297" s="163"/>
      <c r="B297" s="14"/>
      <c r="C297" s="14"/>
      <c r="D297" s="14"/>
      <c r="E297" s="14"/>
      <c r="F297" s="164"/>
      <c r="G297" s="173"/>
      <c r="H297" s="173"/>
      <c r="I297" s="165"/>
      <c r="J297" s="165"/>
      <c r="K297" s="165"/>
      <c r="L297" s="165"/>
      <c r="M297" s="165"/>
      <c r="N297" s="165"/>
      <c r="O297" s="166"/>
      <c r="P297" s="166"/>
      <c r="Q297" s="165"/>
      <c r="R297" s="166"/>
      <c r="S297" s="166"/>
      <c r="T297" s="166"/>
      <c r="U297" s="166"/>
      <c r="V297" s="166"/>
      <c r="W297" s="166"/>
      <c r="X297" s="166"/>
      <c r="Y297" s="166"/>
      <c r="Z297" s="165"/>
      <c r="AA297" s="166"/>
      <c r="AB297" s="166"/>
      <c r="AC297" s="166"/>
      <c r="AD297" s="166"/>
      <c r="AE297" s="166"/>
      <c r="AF297" s="166"/>
      <c r="AG297" s="166"/>
      <c r="AH297" s="166"/>
      <c r="AI297" s="14"/>
      <c r="AJ297" s="372"/>
      <c r="AK297" s="284"/>
      <c r="AL297" s="164"/>
      <c r="AM297" s="284"/>
      <c r="AN297" s="164"/>
      <c r="AO297" s="164"/>
      <c r="AP297" s="284">
        <f t="shared" si="158"/>
        <v>0</v>
      </c>
      <c r="AQ297" s="164" t="b">
        <f t="shared" si="161"/>
        <v>1</v>
      </c>
      <c r="AR297" s="164"/>
      <c r="AS297" s="164"/>
      <c r="AU297" s="33"/>
      <c r="AV297" s="8"/>
      <c r="AW297" s="96"/>
      <c r="AX297" s="118"/>
      <c r="AY297" s="152"/>
    </row>
    <row r="298" spans="1:51">
      <c r="A298" s="163"/>
      <c r="B298" s="14"/>
      <c r="C298" s="14"/>
      <c r="D298" s="14"/>
      <c r="E298" s="14"/>
      <c r="F298" s="164"/>
      <c r="G298" s="173"/>
      <c r="H298" s="173"/>
      <c r="I298" s="165"/>
      <c r="J298" s="165"/>
      <c r="K298" s="165"/>
      <c r="L298" s="165"/>
      <c r="M298" s="165"/>
      <c r="N298" s="165"/>
      <c r="O298" s="166"/>
      <c r="P298" s="166"/>
      <c r="Q298" s="165"/>
      <c r="R298" s="166"/>
      <c r="S298" s="166"/>
      <c r="T298" s="166"/>
      <c r="U298" s="166"/>
      <c r="V298" s="166"/>
      <c r="W298" s="166"/>
      <c r="X298" s="166"/>
      <c r="Y298" s="166"/>
      <c r="Z298" s="165"/>
      <c r="AA298" s="166"/>
      <c r="AB298" s="166"/>
      <c r="AC298" s="166"/>
      <c r="AD298" s="166"/>
      <c r="AE298" s="166"/>
      <c r="AF298" s="166"/>
      <c r="AG298" s="166"/>
      <c r="AH298" s="166"/>
      <c r="AI298" s="14"/>
      <c r="AJ298" s="372"/>
      <c r="AK298" s="284"/>
      <c r="AL298" s="164"/>
      <c r="AM298" s="284"/>
      <c r="AN298" s="164"/>
      <c r="AO298" s="164"/>
      <c r="AP298" s="284">
        <f t="shared" si="158"/>
        <v>0</v>
      </c>
      <c r="AQ298" s="164" t="b">
        <f t="shared" si="161"/>
        <v>1</v>
      </c>
      <c r="AR298" s="164"/>
      <c r="AS298" s="164"/>
      <c r="AU298" s="33"/>
      <c r="AV298" s="8"/>
      <c r="AW298" s="96"/>
      <c r="AX298" s="118"/>
      <c r="AY298" s="152"/>
    </row>
    <row r="299" spans="1:51">
      <c r="A299" s="163"/>
      <c r="B299" s="14"/>
      <c r="C299" s="14"/>
      <c r="D299" s="14"/>
      <c r="E299" s="14"/>
      <c r="F299" s="164"/>
      <c r="G299" s="173"/>
      <c r="H299" s="173"/>
      <c r="I299" s="165"/>
      <c r="J299" s="165"/>
      <c r="K299" s="165"/>
      <c r="L299" s="165"/>
      <c r="M299" s="165"/>
      <c r="N299" s="165"/>
      <c r="O299" s="166"/>
      <c r="P299" s="166"/>
      <c r="Q299" s="165"/>
      <c r="R299" s="166"/>
      <c r="S299" s="166"/>
      <c r="T299" s="166"/>
      <c r="U299" s="166"/>
      <c r="V299" s="166"/>
      <c r="W299" s="166"/>
      <c r="X299" s="166"/>
      <c r="Y299" s="166"/>
      <c r="Z299" s="165"/>
      <c r="AA299" s="166"/>
      <c r="AB299" s="166"/>
      <c r="AC299" s="166"/>
      <c r="AD299" s="166"/>
      <c r="AE299" s="166"/>
      <c r="AF299" s="166"/>
      <c r="AG299" s="166"/>
      <c r="AH299" s="166"/>
      <c r="AI299" s="14"/>
      <c r="AJ299" s="372"/>
      <c r="AK299" s="284"/>
      <c r="AL299" s="164"/>
      <c r="AM299" s="284"/>
      <c r="AN299" s="164"/>
      <c r="AO299" s="164"/>
      <c r="AP299" s="284">
        <f t="shared" si="158"/>
        <v>0</v>
      </c>
      <c r="AQ299" s="164" t="b">
        <f t="shared" si="161"/>
        <v>1</v>
      </c>
      <c r="AR299" s="164"/>
      <c r="AS299" s="164"/>
      <c r="AU299" s="33"/>
      <c r="AV299" s="8"/>
      <c r="AW299" s="96"/>
      <c r="AX299" s="118"/>
      <c r="AY299" s="152"/>
    </row>
    <row r="300" spans="1:51">
      <c r="A300" s="163"/>
      <c r="B300" s="14"/>
      <c r="C300" s="14"/>
      <c r="D300" s="14"/>
      <c r="E300" s="14"/>
      <c r="F300" s="164"/>
      <c r="G300" s="173"/>
      <c r="H300" s="173"/>
      <c r="I300" s="165"/>
      <c r="J300" s="165"/>
      <c r="K300" s="165"/>
      <c r="L300" s="165"/>
      <c r="M300" s="165"/>
      <c r="N300" s="165"/>
      <c r="O300" s="166"/>
      <c r="P300" s="166"/>
      <c r="Q300" s="165"/>
      <c r="R300" s="166"/>
      <c r="S300" s="166"/>
      <c r="T300" s="166"/>
      <c r="U300" s="166"/>
      <c r="V300" s="166"/>
      <c r="W300" s="166"/>
      <c r="X300" s="166"/>
      <c r="Y300" s="166"/>
      <c r="Z300" s="165"/>
      <c r="AA300" s="166"/>
      <c r="AB300" s="166"/>
      <c r="AC300" s="166"/>
      <c r="AD300" s="166"/>
      <c r="AE300" s="166"/>
      <c r="AF300" s="166"/>
      <c r="AG300" s="166"/>
      <c r="AH300" s="166"/>
      <c r="AI300" s="14"/>
      <c r="AJ300" s="372"/>
      <c r="AK300" s="284"/>
      <c r="AL300" s="164"/>
      <c r="AM300" s="284"/>
      <c r="AN300" s="164"/>
      <c r="AO300" s="164"/>
      <c r="AP300" s="284">
        <f t="shared" si="158"/>
        <v>0</v>
      </c>
      <c r="AQ300" s="164" t="b">
        <f t="shared" si="161"/>
        <v>1</v>
      </c>
      <c r="AR300" s="164"/>
      <c r="AS300" s="164"/>
      <c r="AU300" s="33"/>
      <c r="AV300" s="8"/>
      <c r="AW300" s="96"/>
      <c r="AX300" s="118"/>
      <c r="AY300" s="152"/>
    </row>
    <row r="301" spans="1:51">
      <c r="A301" s="163"/>
      <c r="B301" s="14"/>
      <c r="C301" s="14"/>
      <c r="D301" s="14"/>
      <c r="E301" s="14"/>
      <c r="F301" s="164"/>
      <c r="G301" s="173"/>
      <c r="H301" s="173"/>
      <c r="I301" s="165"/>
      <c r="J301" s="165"/>
      <c r="K301" s="165"/>
      <c r="L301" s="165"/>
      <c r="M301" s="165"/>
      <c r="N301" s="165"/>
      <c r="O301" s="166"/>
      <c r="P301" s="166"/>
      <c r="Q301" s="165"/>
      <c r="R301" s="166"/>
      <c r="S301" s="166"/>
      <c r="T301" s="166"/>
      <c r="U301" s="166"/>
      <c r="V301" s="166"/>
      <c r="W301" s="166"/>
      <c r="X301" s="166"/>
      <c r="Y301" s="166"/>
      <c r="Z301" s="165"/>
      <c r="AA301" s="166"/>
      <c r="AB301" s="166"/>
      <c r="AC301" s="166"/>
      <c r="AD301" s="166"/>
      <c r="AE301" s="166"/>
      <c r="AF301" s="166"/>
      <c r="AG301" s="166"/>
      <c r="AH301" s="166"/>
      <c r="AI301" s="14"/>
      <c r="AJ301" s="372"/>
      <c r="AK301" s="284"/>
      <c r="AL301" s="164"/>
      <c r="AM301" s="284"/>
      <c r="AN301" s="164"/>
      <c r="AO301" s="164"/>
      <c r="AP301" s="284">
        <f t="shared" si="158"/>
        <v>0</v>
      </c>
      <c r="AQ301" s="164" t="b">
        <f t="shared" si="161"/>
        <v>1</v>
      </c>
      <c r="AR301" s="164"/>
      <c r="AS301" s="164"/>
      <c r="AU301" s="33"/>
      <c r="AV301" s="8"/>
      <c r="AW301" s="96"/>
      <c r="AX301" s="118"/>
      <c r="AY301" s="152"/>
    </row>
    <row r="302" spans="1:51">
      <c r="A302" s="163"/>
      <c r="B302" s="14"/>
      <c r="C302" s="14"/>
      <c r="D302" s="14"/>
      <c r="E302" s="14"/>
      <c r="F302" s="164"/>
      <c r="G302" s="173"/>
      <c r="H302" s="173"/>
      <c r="I302" s="165"/>
      <c r="J302" s="165"/>
      <c r="K302" s="165"/>
      <c r="L302" s="165"/>
      <c r="M302" s="165"/>
      <c r="N302" s="165"/>
      <c r="O302" s="166"/>
      <c r="P302" s="166"/>
      <c r="Q302" s="165"/>
      <c r="R302" s="166"/>
      <c r="S302" s="166"/>
      <c r="T302" s="166"/>
      <c r="U302" s="166"/>
      <c r="V302" s="166"/>
      <c r="W302" s="166"/>
      <c r="X302" s="166"/>
      <c r="Y302" s="166"/>
      <c r="Z302" s="165"/>
      <c r="AA302" s="166"/>
      <c r="AB302" s="166"/>
      <c r="AC302" s="166"/>
      <c r="AD302" s="166"/>
      <c r="AE302" s="166"/>
      <c r="AF302" s="166"/>
      <c r="AG302" s="166"/>
      <c r="AH302" s="166"/>
      <c r="AI302" s="14"/>
      <c r="AJ302" s="372"/>
      <c r="AK302" s="284"/>
      <c r="AL302" s="164"/>
      <c r="AM302" s="284"/>
      <c r="AN302" s="164"/>
      <c r="AO302" s="164"/>
      <c r="AP302" s="284">
        <f t="shared" si="158"/>
        <v>0</v>
      </c>
      <c r="AQ302" s="164" t="b">
        <f t="shared" si="161"/>
        <v>1</v>
      </c>
      <c r="AR302" s="164"/>
      <c r="AS302" s="164"/>
      <c r="AU302" s="33"/>
      <c r="AV302" s="8"/>
      <c r="AW302" s="96"/>
      <c r="AX302" s="118"/>
      <c r="AY302" s="152"/>
    </row>
    <row r="303" spans="1:51">
      <c r="A303" s="163"/>
      <c r="B303" s="14"/>
      <c r="C303" s="14"/>
      <c r="D303" s="14"/>
      <c r="E303" s="14"/>
      <c r="F303" s="164"/>
      <c r="G303" s="173"/>
      <c r="H303" s="173"/>
      <c r="I303" s="165"/>
      <c r="J303" s="165"/>
      <c r="K303" s="165"/>
      <c r="L303" s="165"/>
      <c r="M303" s="165"/>
      <c r="N303" s="165"/>
      <c r="O303" s="166"/>
      <c r="P303" s="166"/>
      <c r="Q303" s="165"/>
      <c r="R303" s="166"/>
      <c r="S303" s="166"/>
      <c r="T303" s="166"/>
      <c r="U303" s="166"/>
      <c r="V303" s="166"/>
      <c r="W303" s="166"/>
      <c r="X303" s="166"/>
      <c r="Y303" s="166"/>
      <c r="Z303" s="165"/>
      <c r="AA303" s="166"/>
      <c r="AB303" s="166"/>
      <c r="AC303" s="166"/>
      <c r="AD303" s="166"/>
      <c r="AE303" s="166"/>
      <c r="AF303" s="166"/>
      <c r="AG303" s="166"/>
      <c r="AH303" s="166"/>
      <c r="AI303" s="14"/>
      <c r="AJ303" s="372"/>
      <c r="AK303" s="284"/>
      <c r="AL303" s="164"/>
      <c r="AM303" s="284"/>
      <c r="AN303" s="164"/>
      <c r="AO303" s="164"/>
      <c r="AP303" s="284">
        <f t="shared" si="158"/>
        <v>0</v>
      </c>
      <c r="AQ303" s="164" t="b">
        <f t="shared" si="161"/>
        <v>1</v>
      </c>
      <c r="AR303" s="164"/>
      <c r="AS303" s="164"/>
      <c r="AU303" s="33"/>
      <c r="AV303" s="8"/>
      <c r="AW303" s="96"/>
      <c r="AX303" s="118"/>
      <c r="AY303" s="152"/>
    </row>
    <row r="304" spans="1:51">
      <c r="A304" s="163"/>
      <c r="B304" s="14"/>
      <c r="C304" s="14"/>
      <c r="D304" s="14"/>
      <c r="E304" s="14"/>
      <c r="F304" s="164"/>
      <c r="G304" s="173"/>
      <c r="H304" s="173"/>
      <c r="I304" s="165"/>
      <c r="J304" s="165"/>
      <c r="K304" s="165"/>
      <c r="L304" s="165"/>
      <c r="M304" s="165"/>
      <c r="N304" s="165"/>
      <c r="O304" s="166"/>
      <c r="P304" s="166"/>
      <c r="Q304" s="165"/>
      <c r="R304" s="166"/>
      <c r="S304" s="166"/>
      <c r="T304" s="166"/>
      <c r="U304" s="166"/>
      <c r="V304" s="166"/>
      <c r="W304" s="166"/>
      <c r="X304" s="166"/>
      <c r="Y304" s="166"/>
      <c r="Z304" s="165"/>
      <c r="AA304" s="166"/>
      <c r="AB304" s="166"/>
      <c r="AC304" s="166"/>
      <c r="AD304" s="166"/>
      <c r="AE304" s="166"/>
      <c r="AF304" s="166"/>
      <c r="AG304" s="166"/>
      <c r="AH304" s="166"/>
      <c r="AI304" s="14"/>
      <c r="AJ304" s="372"/>
      <c r="AK304" s="284"/>
      <c r="AL304" s="164"/>
      <c r="AM304" s="284"/>
      <c r="AN304" s="164"/>
      <c r="AO304" s="164"/>
      <c r="AP304" s="284">
        <f t="shared" si="158"/>
        <v>0</v>
      </c>
      <c r="AQ304" s="164" t="b">
        <f t="shared" si="161"/>
        <v>1</v>
      </c>
      <c r="AR304" s="164"/>
      <c r="AS304" s="164"/>
      <c r="AU304" s="33"/>
      <c r="AV304" s="8"/>
      <c r="AW304" s="96"/>
      <c r="AX304" s="118"/>
      <c r="AY304" s="152"/>
    </row>
    <row r="305" spans="1:51">
      <c r="A305" s="163"/>
      <c r="B305" s="14"/>
      <c r="C305" s="14"/>
      <c r="D305" s="14"/>
      <c r="E305" s="14"/>
      <c r="F305" s="164"/>
      <c r="G305" s="173"/>
      <c r="H305" s="173"/>
      <c r="I305" s="165"/>
      <c r="J305" s="165"/>
      <c r="K305" s="165"/>
      <c r="L305" s="165"/>
      <c r="M305" s="165"/>
      <c r="N305" s="165"/>
      <c r="O305" s="166"/>
      <c r="P305" s="166"/>
      <c r="Q305" s="165"/>
      <c r="R305" s="166"/>
      <c r="S305" s="166"/>
      <c r="T305" s="166"/>
      <c r="U305" s="166"/>
      <c r="V305" s="166"/>
      <c r="W305" s="166"/>
      <c r="X305" s="166"/>
      <c r="Y305" s="166"/>
      <c r="Z305" s="165"/>
      <c r="AA305" s="166"/>
      <c r="AB305" s="166"/>
      <c r="AC305" s="166"/>
      <c r="AD305" s="166"/>
      <c r="AE305" s="166"/>
      <c r="AF305" s="166"/>
      <c r="AG305" s="166"/>
      <c r="AH305" s="166"/>
      <c r="AI305" s="14"/>
      <c r="AJ305" s="372"/>
      <c r="AK305" s="284"/>
      <c r="AL305" s="164"/>
      <c r="AM305" s="284"/>
      <c r="AN305" s="164"/>
      <c r="AO305" s="164"/>
      <c r="AP305" s="284"/>
      <c r="AQ305" s="164"/>
      <c r="AR305" s="164"/>
      <c r="AS305" s="164"/>
      <c r="AU305" s="33"/>
      <c r="AV305" s="8"/>
      <c r="AW305" s="96"/>
      <c r="AX305" s="118"/>
      <c r="AY305" s="152"/>
    </row>
    <row r="306" spans="1:51">
      <c r="A306" s="163"/>
      <c r="B306" s="14"/>
      <c r="C306" s="14"/>
      <c r="D306" s="14"/>
      <c r="E306" s="14"/>
      <c r="F306" s="164"/>
      <c r="G306" s="173"/>
      <c r="H306" s="173"/>
      <c r="I306" s="165"/>
      <c r="J306" s="165"/>
      <c r="K306" s="165"/>
      <c r="L306" s="165"/>
      <c r="M306" s="165"/>
      <c r="N306" s="165"/>
      <c r="O306" s="166"/>
      <c r="P306" s="166"/>
      <c r="Q306" s="165"/>
      <c r="R306" s="166"/>
      <c r="S306" s="166"/>
      <c r="T306" s="166"/>
      <c r="U306" s="166"/>
      <c r="V306" s="166"/>
      <c r="W306" s="166"/>
      <c r="X306" s="166"/>
      <c r="Y306" s="166"/>
      <c r="Z306" s="165"/>
      <c r="AA306" s="166"/>
      <c r="AB306" s="166"/>
      <c r="AC306" s="166"/>
      <c r="AD306" s="166"/>
      <c r="AE306" s="166"/>
      <c r="AF306" s="166"/>
      <c r="AG306" s="166"/>
      <c r="AH306" s="166"/>
      <c r="AI306" s="14"/>
      <c r="AJ306" s="372"/>
      <c r="AK306" s="284"/>
      <c r="AL306" s="164"/>
      <c r="AM306" s="284"/>
      <c r="AN306" s="164"/>
      <c r="AO306" s="164"/>
      <c r="AP306" s="284"/>
      <c r="AQ306" s="164"/>
      <c r="AR306" s="164"/>
      <c r="AS306" s="164"/>
      <c r="AU306" s="33"/>
      <c r="AV306" s="8"/>
      <c r="AW306" s="96"/>
      <c r="AX306" s="118"/>
      <c r="AY306" s="152"/>
    </row>
    <row r="307" spans="1:51">
      <c r="A307" s="163"/>
      <c r="B307" s="14"/>
      <c r="C307" s="14"/>
      <c r="D307" s="14"/>
      <c r="E307" s="14"/>
      <c r="F307" s="164"/>
      <c r="G307" s="173"/>
      <c r="H307" s="173"/>
      <c r="I307" s="165"/>
      <c r="J307" s="165"/>
      <c r="K307" s="165"/>
      <c r="L307" s="165"/>
      <c r="M307" s="165"/>
      <c r="N307" s="165"/>
      <c r="O307" s="166"/>
      <c r="P307" s="166"/>
      <c r="Q307" s="165"/>
      <c r="R307" s="166"/>
      <c r="S307" s="166"/>
      <c r="T307" s="166"/>
      <c r="U307" s="166"/>
      <c r="V307" s="166"/>
      <c r="W307" s="166"/>
      <c r="X307" s="166"/>
      <c r="Y307" s="166"/>
      <c r="Z307" s="165"/>
      <c r="AA307" s="166"/>
      <c r="AB307" s="166"/>
      <c r="AC307" s="166"/>
      <c r="AD307" s="166"/>
      <c r="AE307" s="166"/>
      <c r="AF307" s="166"/>
      <c r="AG307" s="166"/>
      <c r="AH307" s="166"/>
      <c r="AI307" s="14"/>
      <c r="AJ307" s="372"/>
      <c r="AK307" s="284"/>
      <c r="AL307" s="164"/>
      <c r="AM307" s="284"/>
      <c r="AN307" s="164"/>
      <c r="AO307" s="164"/>
      <c r="AP307" s="284"/>
      <c r="AQ307" s="164"/>
      <c r="AR307" s="164"/>
      <c r="AS307" s="164"/>
      <c r="AU307" s="33"/>
      <c r="AV307" s="8"/>
      <c r="AW307" s="96"/>
      <c r="AX307" s="118"/>
      <c r="AY307" s="152"/>
    </row>
    <row r="308" spans="1:51">
      <c r="A308" s="163"/>
      <c r="B308" s="14"/>
      <c r="C308" s="14"/>
      <c r="D308" s="14"/>
      <c r="E308" s="14"/>
      <c r="F308" s="164"/>
      <c r="G308" s="173"/>
      <c r="H308" s="173"/>
      <c r="I308" s="165"/>
      <c r="J308" s="165"/>
      <c r="K308" s="165"/>
      <c r="L308" s="165"/>
      <c r="M308" s="165"/>
      <c r="N308" s="165" t="s">
        <v>233</v>
      </c>
      <c r="O308" s="166"/>
      <c r="P308" s="166"/>
      <c r="Q308" s="165"/>
      <c r="R308" s="166"/>
      <c r="S308" s="166"/>
      <c r="T308" s="166"/>
      <c r="U308" s="166"/>
      <c r="V308" s="166"/>
      <c r="W308" s="166"/>
      <c r="X308" s="166"/>
      <c r="Y308" s="166"/>
      <c r="Z308" s="165"/>
      <c r="AA308" s="166"/>
      <c r="AB308" s="166"/>
      <c r="AC308" s="166"/>
      <c r="AD308" s="166"/>
      <c r="AE308" s="166"/>
      <c r="AF308" s="166"/>
      <c r="AG308" s="166"/>
      <c r="AH308" s="166"/>
      <c r="AI308" s="14"/>
      <c r="AJ308" s="372"/>
      <c r="AK308" s="284"/>
      <c r="AL308" s="164"/>
      <c r="AM308" s="284"/>
      <c r="AN308" s="164"/>
      <c r="AO308" s="164"/>
      <c r="AP308" s="284" t="e">
        <f t="shared" ref="AP308:AP371" si="194">H308+K308+N308+Q308+T308+W308+Z308+AC308+AF308</f>
        <v>#VALUE!</v>
      </c>
      <c r="AQ308" s="164" t="e">
        <f t="shared" si="161"/>
        <v>#VALUE!</v>
      </c>
      <c r="AR308" s="164"/>
      <c r="AS308" s="164"/>
      <c r="AU308" s="33"/>
      <c r="AV308" s="8"/>
      <c r="AW308" s="96"/>
      <c r="AX308" s="118"/>
      <c r="AY308" s="152"/>
    </row>
    <row r="309" spans="1:51">
      <c r="A309" s="163"/>
      <c r="B309" s="14"/>
      <c r="C309" s="14"/>
      <c r="D309" s="14"/>
      <c r="E309" s="14"/>
      <c r="F309" s="164"/>
      <c r="G309" s="173"/>
      <c r="H309" s="173"/>
      <c r="I309" s="165"/>
      <c r="J309" s="165"/>
      <c r="K309" s="165"/>
      <c r="L309" s="165"/>
      <c r="M309" s="165"/>
      <c r="N309" s="165"/>
      <c r="O309" s="166"/>
      <c r="P309" s="166"/>
      <c r="Q309" s="165"/>
      <c r="R309" s="166"/>
      <c r="S309" s="166"/>
      <c r="T309" s="166"/>
      <c r="U309" s="166"/>
      <c r="V309" s="166"/>
      <c r="W309" s="166"/>
      <c r="X309" s="166"/>
      <c r="Y309" s="166"/>
      <c r="Z309" s="165"/>
      <c r="AA309" s="166"/>
      <c r="AB309" s="166"/>
      <c r="AC309" s="166"/>
      <c r="AD309" s="166"/>
      <c r="AE309" s="166"/>
      <c r="AF309" s="166"/>
      <c r="AG309" s="166"/>
      <c r="AH309" s="166"/>
      <c r="AI309" s="14"/>
      <c r="AJ309" s="372"/>
      <c r="AK309" s="284"/>
      <c r="AL309" s="164"/>
      <c r="AM309" s="284"/>
      <c r="AN309" s="164"/>
      <c r="AO309" s="164"/>
      <c r="AP309" s="284">
        <f t="shared" si="194"/>
        <v>0</v>
      </c>
      <c r="AQ309" s="164" t="b">
        <f t="shared" ref="AQ309:AQ372" si="195">AP309=G309</f>
        <v>1</v>
      </c>
      <c r="AR309" s="164"/>
      <c r="AS309" s="164"/>
      <c r="AU309" s="33"/>
      <c r="AV309" s="8"/>
      <c r="AW309" s="96"/>
      <c r="AX309" s="118"/>
      <c r="AY309" s="152"/>
    </row>
    <row r="310" spans="1:51">
      <c r="A310" s="163"/>
      <c r="B310" s="14"/>
      <c r="C310" s="14"/>
      <c r="D310" s="14"/>
      <c r="E310" s="14"/>
      <c r="F310" s="164"/>
      <c r="G310" s="173"/>
      <c r="H310" s="173"/>
      <c r="I310" s="165"/>
      <c r="J310" s="165"/>
      <c r="K310" s="165"/>
      <c r="L310" s="165"/>
      <c r="M310" s="165"/>
      <c r="N310" s="165"/>
      <c r="O310" s="166"/>
      <c r="P310" s="166"/>
      <c r="Q310" s="165"/>
      <c r="R310" s="166"/>
      <c r="S310" s="166"/>
      <c r="T310" s="166"/>
      <c r="U310" s="166"/>
      <c r="V310" s="166"/>
      <c r="W310" s="166"/>
      <c r="X310" s="166"/>
      <c r="Y310" s="166"/>
      <c r="Z310" s="165"/>
      <c r="AA310" s="166"/>
      <c r="AB310" s="166"/>
      <c r="AC310" s="166"/>
      <c r="AD310" s="166"/>
      <c r="AE310" s="166"/>
      <c r="AF310" s="166"/>
      <c r="AG310" s="166"/>
      <c r="AH310" s="166"/>
      <c r="AI310" s="14"/>
      <c r="AJ310" s="372"/>
      <c r="AK310" s="284"/>
      <c r="AL310" s="164"/>
      <c r="AM310" s="284"/>
      <c r="AN310" s="164"/>
      <c r="AO310" s="164"/>
      <c r="AP310" s="284">
        <f t="shared" si="194"/>
        <v>0</v>
      </c>
      <c r="AQ310" s="164" t="b">
        <f t="shared" si="195"/>
        <v>1</v>
      </c>
      <c r="AR310" s="164"/>
      <c r="AS310" s="164"/>
      <c r="AU310" s="33"/>
      <c r="AV310" s="8"/>
      <c r="AW310" s="96"/>
      <c r="AX310" s="118"/>
      <c r="AY310" s="152"/>
    </row>
    <row r="311" spans="1:51">
      <c r="A311" s="163"/>
      <c r="B311" s="14"/>
      <c r="C311" s="14"/>
      <c r="D311" s="14"/>
      <c r="E311" s="14"/>
      <c r="F311" s="164"/>
      <c r="G311" s="173"/>
      <c r="H311" s="173"/>
      <c r="I311" s="165"/>
      <c r="J311" s="165"/>
      <c r="K311" s="165"/>
      <c r="L311" s="165"/>
      <c r="M311" s="165"/>
      <c r="N311" s="165"/>
      <c r="O311" s="166"/>
      <c r="P311" s="166"/>
      <c r="Q311" s="165"/>
      <c r="R311" s="166"/>
      <c r="S311" s="166"/>
      <c r="T311" s="166"/>
      <c r="U311" s="166"/>
      <c r="V311" s="166"/>
      <c r="W311" s="166"/>
      <c r="X311" s="166"/>
      <c r="Y311" s="166"/>
      <c r="Z311" s="165"/>
      <c r="AA311" s="166"/>
      <c r="AB311" s="166"/>
      <c r="AC311" s="166"/>
      <c r="AD311" s="166"/>
      <c r="AE311" s="166"/>
      <c r="AF311" s="166"/>
      <c r="AG311" s="166"/>
      <c r="AH311" s="166"/>
      <c r="AI311" s="14"/>
      <c r="AJ311" s="372"/>
      <c r="AK311" s="284"/>
      <c r="AL311" s="164"/>
      <c r="AM311" s="284"/>
      <c r="AN311" s="164"/>
      <c r="AO311" s="164"/>
      <c r="AP311" s="284">
        <f t="shared" si="194"/>
        <v>0</v>
      </c>
      <c r="AQ311" s="164" t="b">
        <f t="shared" si="195"/>
        <v>1</v>
      </c>
      <c r="AR311" s="164"/>
      <c r="AS311" s="164"/>
      <c r="AU311" s="33"/>
      <c r="AV311" s="8"/>
      <c r="AW311" s="96"/>
      <c r="AX311" s="118"/>
      <c r="AY311" s="152"/>
    </row>
    <row r="312" spans="1:51">
      <c r="A312" s="163"/>
      <c r="B312" s="14"/>
      <c r="C312" s="14"/>
      <c r="D312" s="14"/>
      <c r="E312" s="14"/>
      <c r="F312" s="164"/>
      <c r="G312" s="173"/>
      <c r="H312" s="173"/>
      <c r="I312" s="165"/>
      <c r="J312" s="165"/>
      <c r="K312" s="165"/>
      <c r="L312" s="165"/>
      <c r="M312" s="165"/>
      <c r="N312" s="165"/>
      <c r="O312" s="166"/>
      <c r="P312" s="166"/>
      <c r="Q312" s="165"/>
      <c r="R312" s="166"/>
      <c r="S312" s="166"/>
      <c r="T312" s="166"/>
      <c r="U312" s="166"/>
      <c r="V312" s="166"/>
      <c r="W312" s="166"/>
      <c r="X312" s="166"/>
      <c r="Y312" s="166"/>
      <c r="Z312" s="165"/>
      <c r="AA312" s="166"/>
      <c r="AB312" s="166"/>
      <c r="AC312" s="166"/>
      <c r="AD312" s="166"/>
      <c r="AE312" s="166"/>
      <c r="AF312" s="166"/>
      <c r="AG312" s="166"/>
      <c r="AH312" s="166"/>
      <c r="AI312" s="14"/>
      <c r="AJ312" s="372"/>
      <c r="AK312" s="284"/>
      <c r="AL312" s="164"/>
      <c r="AM312" s="284"/>
      <c r="AN312" s="164"/>
      <c r="AO312" s="164"/>
      <c r="AP312" s="284">
        <f t="shared" si="194"/>
        <v>0</v>
      </c>
      <c r="AQ312" s="164" t="b">
        <f t="shared" si="195"/>
        <v>1</v>
      </c>
      <c r="AR312" s="164"/>
      <c r="AS312" s="164"/>
      <c r="AU312" s="33"/>
      <c r="AV312" s="8"/>
      <c r="AW312" s="96"/>
      <c r="AX312" s="118"/>
      <c r="AY312" s="152"/>
    </row>
    <row r="313" spans="1:51">
      <c r="A313" s="163"/>
      <c r="B313" s="14"/>
      <c r="C313" s="14"/>
      <c r="D313" s="14"/>
      <c r="E313" s="14"/>
      <c r="F313" s="164"/>
      <c r="G313" s="173"/>
      <c r="H313" s="173"/>
      <c r="I313" s="165"/>
      <c r="J313" s="165"/>
      <c r="K313" s="165"/>
      <c r="L313" s="165"/>
      <c r="M313" s="165"/>
      <c r="N313" s="165"/>
      <c r="O313" s="166"/>
      <c r="P313" s="166"/>
      <c r="Q313" s="165"/>
      <c r="R313" s="166"/>
      <c r="S313" s="166"/>
      <c r="T313" s="166"/>
      <c r="U313" s="166"/>
      <c r="V313" s="166"/>
      <c r="W313" s="166"/>
      <c r="X313" s="166"/>
      <c r="Y313" s="166"/>
      <c r="Z313" s="165"/>
      <c r="AA313" s="166"/>
      <c r="AB313" s="166"/>
      <c r="AC313" s="171"/>
      <c r="AD313" s="171"/>
      <c r="AE313" s="171"/>
      <c r="AF313" s="171"/>
      <c r="AG313" s="171"/>
      <c r="AH313" s="171"/>
      <c r="AI313" s="168"/>
      <c r="AJ313" s="372"/>
      <c r="AK313" s="284"/>
      <c r="AL313" s="164"/>
      <c r="AM313" s="284"/>
      <c r="AN313" s="164"/>
      <c r="AO313" s="164"/>
      <c r="AP313" s="284">
        <f t="shared" si="194"/>
        <v>0</v>
      </c>
      <c r="AQ313" s="164" t="b">
        <f t="shared" si="195"/>
        <v>1</v>
      </c>
      <c r="AR313" s="164"/>
      <c r="AS313" s="164"/>
      <c r="AU313" s="33"/>
      <c r="AV313" s="8"/>
      <c r="AW313" s="96"/>
      <c r="AX313" s="118"/>
      <c r="AY313" s="152"/>
    </row>
    <row r="314" spans="1:51" s="3" customFormat="1">
      <c r="A314" s="632" t="s">
        <v>0</v>
      </c>
      <c r="B314" s="632" t="s">
        <v>1</v>
      </c>
      <c r="C314" s="632"/>
      <c r="D314" s="632"/>
      <c r="E314" s="632"/>
      <c r="F314" s="632" t="s">
        <v>3</v>
      </c>
      <c r="G314" s="632" t="s">
        <v>4</v>
      </c>
      <c r="H314" s="637" t="s">
        <v>387</v>
      </c>
      <c r="I314" s="638"/>
      <c r="J314" s="638"/>
      <c r="K314" s="638"/>
      <c r="L314" s="638"/>
      <c r="M314" s="638"/>
      <c r="N314" s="638"/>
      <c r="O314" s="638"/>
      <c r="P314" s="638"/>
      <c r="Q314" s="638"/>
      <c r="R314" s="638"/>
      <c r="S314" s="638"/>
      <c r="T314" s="638"/>
      <c r="U314" s="638"/>
      <c r="V314" s="638"/>
      <c r="W314" s="638"/>
      <c r="X314" s="638"/>
      <c r="Y314" s="638"/>
      <c r="Z314" s="638"/>
      <c r="AA314" s="638"/>
      <c r="AB314" s="638"/>
      <c r="AC314" s="638"/>
      <c r="AD314" s="638"/>
      <c r="AE314" s="638"/>
      <c r="AF314" s="638"/>
      <c r="AG314" s="599"/>
      <c r="AH314" s="601"/>
      <c r="AI314" s="632" t="s">
        <v>11</v>
      </c>
      <c r="AJ314" s="375"/>
      <c r="AK314" s="284"/>
      <c r="AL314" s="164"/>
      <c r="AM314" s="328" t="e">
        <f t="shared" ref="AM314:AM317" si="196">G314-AK314</f>
        <v>#VALUE!</v>
      </c>
      <c r="AN314" s="311"/>
      <c r="AO314" s="311"/>
      <c r="AP314" s="284" t="e">
        <f t="shared" si="194"/>
        <v>#VALUE!</v>
      </c>
      <c r="AQ314" s="164" t="e">
        <f t="shared" si="195"/>
        <v>#VALUE!</v>
      </c>
      <c r="AR314" s="311"/>
      <c r="AS314" s="311"/>
      <c r="AT314" s="152"/>
      <c r="AW314" s="96">
        <f t="shared" ref="AW314" si="197">I314+L314+O314+R314+U314+X314</f>
        <v>0</v>
      </c>
      <c r="AX314" s="118" t="e">
        <f t="shared" ref="AX314" si="198">H314+K314+N314+Q314+T314+W314</f>
        <v>#VALUE!</v>
      </c>
      <c r="AY314" s="152" t="e">
        <f t="shared" ref="AY314:AY317" si="199">G314=AX314</f>
        <v>#VALUE!</v>
      </c>
    </row>
    <row r="315" spans="1:51" s="3" customFormat="1">
      <c r="A315" s="633"/>
      <c r="B315" s="633"/>
      <c r="C315" s="633"/>
      <c r="D315" s="633"/>
      <c r="E315" s="633"/>
      <c r="F315" s="633"/>
      <c r="G315" s="633"/>
      <c r="H315" s="634" t="s">
        <v>5</v>
      </c>
      <c r="I315" s="635"/>
      <c r="J315" s="636"/>
      <c r="K315" s="634" t="s">
        <v>240</v>
      </c>
      <c r="L315" s="635"/>
      <c r="M315" s="636"/>
      <c r="N315" s="634" t="s">
        <v>6</v>
      </c>
      <c r="O315" s="635"/>
      <c r="P315" s="636"/>
      <c r="Q315" s="634" t="s">
        <v>273</v>
      </c>
      <c r="R315" s="635"/>
      <c r="S315" s="636"/>
      <c r="T315" s="634" t="s">
        <v>9</v>
      </c>
      <c r="U315" s="635"/>
      <c r="V315" s="636"/>
      <c r="W315" s="637" t="s">
        <v>374</v>
      </c>
      <c r="X315" s="638"/>
      <c r="Y315" s="639"/>
      <c r="Z315" s="634" t="s">
        <v>272</v>
      </c>
      <c r="AA315" s="635"/>
      <c r="AB315" s="636"/>
      <c r="AC315" s="637" t="s">
        <v>375</v>
      </c>
      <c r="AD315" s="638"/>
      <c r="AE315" s="639"/>
      <c r="AF315" s="637" t="s">
        <v>376</v>
      </c>
      <c r="AG315" s="638"/>
      <c r="AH315" s="639"/>
      <c r="AI315" s="633"/>
      <c r="AJ315" s="375"/>
      <c r="AK315" s="284"/>
      <c r="AL315" s="164"/>
      <c r="AM315" s="328">
        <f t="shared" si="196"/>
        <v>0</v>
      </c>
      <c r="AN315" s="311"/>
      <c r="AO315" s="311"/>
      <c r="AP315" s="284" t="e">
        <f t="shared" si="194"/>
        <v>#VALUE!</v>
      </c>
      <c r="AQ315" s="164" t="e">
        <f t="shared" si="195"/>
        <v>#VALUE!</v>
      </c>
      <c r="AR315" s="311"/>
      <c r="AS315" s="311"/>
      <c r="AT315" s="152"/>
      <c r="AW315" s="96" t="e">
        <f>I315+L315+O315+R315+U315+W315</f>
        <v>#VALUE!</v>
      </c>
      <c r="AX315" s="118" t="e">
        <f>H315+K315+N315+Q315+T315+#REF!</f>
        <v>#VALUE!</v>
      </c>
      <c r="AY315" s="152" t="e">
        <f t="shared" si="199"/>
        <v>#VALUE!</v>
      </c>
    </row>
    <row r="316" spans="1:51">
      <c r="A316" s="142"/>
      <c r="B316" s="143"/>
      <c r="C316" s="144"/>
      <c r="D316" s="144"/>
      <c r="E316" s="145"/>
      <c r="F316" s="146"/>
      <c r="G316" s="146"/>
      <c r="H316" s="598" t="s">
        <v>237</v>
      </c>
      <c r="I316" s="141" t="s">
        <v>238</v>
      </c>
      <c r="J316" s="489" t="s">
        <v>235</v>
      </c>
      <c r="K316" s="598" t="s">
        <v>237</v>
      </c>
      <c r="L316" s="141" t="s">
        <v>238</v>
      </c>
      <c r="M316" s="489" t="s">
        <v>235</v>
      </c>
      <c r="N316" s="598" t="s">
        <v>237</v>
      </c>
      <c r="O316" s="141" t="s">
        <v>238</v>
      </c>
      <c r="P316" s="489" t="s">
        <v>235</v>
      </c>
      <c r="Q316" s="598" t="s">
        <v>237</v>
      </c>
      <c r="R316" s="141" t="s">
        <v>238</v>
      </c>
      <c r="S316" s="489" t="s">
        <v>235</v>
      </c>
      <c r="T316" s="598" t="s">
        <v>237</v>
      </c>
      <c r="U316" s="141" t="s">
        <v>238</v>
      </c>
      <c r="V316" s="489" t="s">
        <v>235</v>
      </c>
      <c r="W316" s="598" t="s">
        <v>237</v>
      </c>
      <c r="X316" s="141" t="s">
        <v>238</v>
      </c>
      <c r="Y316" s="489" t="s">
        <v>235</v>
      </c>
      <c r="Z316" s="598" t="s">
        <v>237</v>
      </c>
      <c r="AA316" s="141" t="s">
        <v>238</v>
      </c>
      <c r="AB316" s="489" t="s">
        <v>235</v>
      </c>
      <c r="AC316" s="598" t="s">
        <v>237</v>
      </c>
      <c r="AD316" s="141" t="s">
        <v>238</v>
      </c>
      <c r="AE316" s="489" t="s">
        <v>235</v>
      </c>
      <c r="AF316" s="598" t="s">
        <v>237</v>
      </c>
      <c r="AG316" s="141" t="s">
        <v>238</v>
      </c>
      <c r="AH316" s="489" t="s">
        <v>235</v>
      </c>
      <c r="AI316" s="146"/>
      <c r="AJ316" s="376"/>
      <c r="AK316" s="284"/>
      <c r="AL316" s="164"/>
      <c r="AM316" s="328">
        <f t="shared" si="196"/>
        <v>0</v>
      </c>
      <c r="AN316" s="278"/>
      <c r="AO316" s="278"/>
      <c r="AP316" s="284" t="e">
        <f t="shared" si="194"/>
        <v>#VALUE!</v>
      </c>
      <c r="AQ316" s="164" t="e">
        <f t="shared" si="195"/>
        <v>#VALUE!</v>
      </c>
      <c r="AR316" s="278"/>
      <c r="AS316" s="278"/>
      <c r="AW316" s="96" t="e">
        <f t="shared" ref="AW316:AW317" si="200">I316+L316+O316+R316+U316+X316</f>
        <v>#VALUE!</v>
      </c>
      <c r="AX316" s="118" t="e">
        <f t="shared" ref="AX316:AX317" si="201">H316+K316+N316+Q316+T316+W316</f>
        <v>#VALUE!</v>
      </c>
      <c r="AY316" s="152" t="e">
        <f t="shared" si="199"/>
        <v>#VALUE!</v>
      </c>
    </row>
    <row r="317" spans="1:51">
      <c r="A317" s="147"/>
      <c r="B317" s="148"/>
      <c r="C317" s="149"/>
      <c r="D317" s="149"/>
      <c r="E317" s="150"/>
      <c r="F317" s="151"/>
      <c r="G317" s="151"/>
      <c r="H317" s="151"/>
      <c r="I317" s="151"/>
      <c r="J317" s="151"/>
      <c r="K317" s="151"/>
      <c r="L317" s="151"/>
      <c r="M317" s="151"/>
      <c r="N317" s="151"/>
      <c r="O317" s="151"/>
      <c r="P317" s="151"/>
      <c r="Q317" s="151"/>
      <c r="R317" s="151"/>
      <c r="S317" s="151"/>
      <c r="T317" s="151"/>
      <c r="U317" s="151"/>
      <c r="V317" s="151"/>
      <c r="W317" s="151"/>
      <c r="X317" s="151"/>
      <c r="Y317" s="151"/>
      <c r="Z317" s="151"/>
      <c r="AA317" s="151"/>
      <c r="AB317" s="151"/>
      <c r="AC317" s="151"/>
      <c r="AD317" s="151"/>
      <c r="AE317" s="151"/>
      <c r="AF317" s="151"/>
      <c r="AG317" s="151"/>
      <c r="AH317" s="151"/>
      <c r="AI317" s="151"/>
      <c r="AJ317" s="376"/>
      <c r="AK317" s="284">
        <f t="shared" ref="AK317" si="202">H317+K317+N317+Q317+T317+W317+Z317+AC317+AF317</f>
        <v>0</v>
      </c>
      <c r="AL317" s="164" t="b">
        <f t="shared" ref="AL317" si="203">AK317=G317</f>
        <v>1</v>
      </c>
      <c r="AM317" s="284">
        <f t="shared" si="196"/>
        <v>0</v>
      </c>
      <c r="AN317" s="278"/>
      <c r="AO317" s="278"/>
      <c r="AP317" s="284">
        <f t="shared" si="194"/>
        <v>0</v>
      </c>
      <c r="AQ317" s="164" t="b">
        <f t="shared" si="195"/>
        <v>1</v>
      </c>
      <c r="AR317" s="278"/>
      <c r="AS317" s="278"/>
      <c r="AV317" s="42" t="b">
        <f t="shared" ref="AV317:AV380" si="204">G317=AU317</f>
        <v>1</v>
      </c>
      <c r="AW317" s="96">
        <f t="shared" si="200"/>
        <v>0</v>
      </c>
      <c r="AX317" s="118">
        <f t="shared" si="201"/>
        <v>0</v>
      </c>
      <c r="AY317" s="152" t="b">
        <f t="shared" si="199"/>
        <v>1</v>
      </c>
    </row>
    <row r="318" spans="1:51" s="16" customFormat="1">
      <c r="A318" s="26">
        <v>4</v>
      </c>
      <c r="B318" s="653" t="s">
        <v>122</v>
      </c>
      <c r="C318" s="654"/>
      <c r="D318" s="654"/>
      <c r="E318" s="655"/>
      <c r="F318" s="30" t="s">
        <v>158</v>
      </c>
      <c r="G318" s="17">
        <f>G319</f>
        <v>193225400</v>
      </c>
      <c r="H318" s="17">
        <f t="shared" ref="H318:AH318" si="205">H319</f>
        <v>45000000</v>
      </c>
      <c r="I318" s="17" t="e">
        <f t="shared" si="205"/>
        <v>#REF!</v>
      </c>
      <c r="J318" s="17" t="e">
        <f t="shared" si="205"/>
        <v>#REF!</v>
      </c>
      <c r="K318" s="17">
        <f t="shared" si="205"/>
        <v>0</v>
      </c>
      <c r="L318" s="17" t="e">
        <f t="shared" si="205"/>
        <v>#REF!</v>
      </c>
      <c r="M318" s="17" t="e">
        <f t="shared" si="205"/>
        <v>#REF!</v>
      </c>
      <c r="N318" s="17">
        <f t="shared" si="205"/>
        <v>148225400</v>
      </c>
      <c r="O318" s="17">
        <f t="shared" si="205"/>
        <v>0</v>
      </c>
      <c r="P318" s="17">
        <f t="shared" si="205"/>
        <v>0</v>
      </c>
      <c r="Q318" s="17">
        <f t="shared" si="205"/>
        <v>0</v>
      </c>
      <c r="R318" s="17">
        <f t="shared" si="205"/>
        <v>0</v>
      </c>
      <c r="S318" s="17">
        <f t="shared" si="205"/>
        <v>0</v>
      </c>
      <c r="T318" s="17">
        <f t="shared" si="205"/>
        <v>0</v>
      </c>
      <c r="U318" s="17">
        <f t="shared" si="205"/>
        <v>0</v>
      </c>
      <c r="V318" s="17">
        <f t="shared" si="205"/>
        <v>0</v>
      </c>
      <c r="W318" s="17">
        <f t="shared" si="205"/>
        <v>0</v>
      </c>
      <c r="X318" s="17">
        <f t="shared" si="205"/>
        <v>0</v>
      </c>
      <c r="Y318" s="17">
        <f t="shared" si="205"/>
        <v>0</v>
      </c>
      <c r="Z318" s="17">
        <f t="shared" si="205"/>
        <v>0</v>
      </c>
      <c r="AA318" s="17">
        <f t="shared" si="205"/>
        <v>0</v>
      </c>
      <c r="AB318" s="17">
        <f t="shared" si="205"/>
        <v>0</v>
      </c>
      <c r="AC318" s="17">
        <f t="shared" si="205"/>
        <v>0</v>
      </c>
      <c r="AD318" s="17">
        <f t="shared" si="205"/>
        <v>0</v>
      </c>
      <c r="AE318" s="17">
        <f t="shared" si="205"/>
        <v>0</v>
      </c>
      <c r="AF318" s="17">
        <f t="shared" si="205"/>
        <v>0</v>
      </c>
      <c r="AG318" s="17">
        <f t="shared" si="205"/>
        <v>0</v>
      </c>
      <c r="AH318" s="17">
        <f t="shared" si="205"/>
        <v>0</v>
      </c>
      <c r="AI318" s="15"/>
      <c r="AJ318" s="373"/>
      <c r="AK318" s="284">
        <f t="shared" si="190"/>
        <v>193225400</v>
      </c>
      <c r="AL318" s="164" t="b">
        <f t="shared" si="191"/>
        <v>1</v>
      </c>
      <c r="AM318" s="284">
        <f t="shared" si="192"/>
        <v>0</v>
      </c>
      <c r="AN318" s="221"/>
      <c r="AO318" s="221"/>
      <c r="AP318" s="284">
        <f t="shared" si="194"/>
        <v>193225400</v>
      </c>
      <c r="AQ318" s="164" t="b">
        <f t="shared" si="195"/>
        <v>1</v>
      </c>
      <c r="AR318" s="221"/>
      <c r="AS318" s="221"/>
      <c r="AT318" s="25"/>
      <c r="AU318" s="104" t="e">
        <f t="shared" ref="AU318:AU351" si="206">SUM(I318:X318)</f>
        <v>#REF!</v>
      </c>
      <c r="AV318" s="105" t="e">
        <f t="shared" si="204"/>
        <v>#REF!</v>
      </c>
      <c r="AW318" s="96" t="e">
        <f t="shared" si="159"/>
        <v>#REF!</v>
      </c>
      <c r="AX318" s="118">
        <f t="shared" si="162"/>
        <v>193225400</v>
      </c>
      <c r="AY318" s="152" t="b">
        <f t="shared" si="157"/>
        <v>1</v>
      </c>
    </row>
    <row r="319" spans="1:51" s="117" customFormat="1">
      <c r="A319" s="115"/>
      <c r="B319" s="108" t="s">
        <v>22</v>
      </c>
      <c r="C319" s="630" t="s">
        <v>123</v>
      </c>
      <c r="D319" s="651"/>
      <c r="E319" s="652"/>
      <c r="F319" s="109" t="s">
        <v>159</v>
      </c>
      <c r="G319" s="116">
        <f>G320+G323</f>
        <v>193225400</v>
      </c>
      <c r="H319" s="116">
        <f t="shared" ref="H319:AF319" si="207">H320+H323</f>
        <v>45000000</v>
      </c>
      <c r="I319" s="116" t="e">
        <f t="shared" si="207"/>
        <v>#REF!</v>
      </c>
      <c r="J319" s="116" t="e">
        <f t="shared" si="207"/>
        <v>#REF!</v>
      </c>
      <c r="K319" s="116">
        <f t="shared" si="207"/>
        <v>0</v>
      </c>
      <c r="L319" s="116" t="e">
        <f t="shared" si="207"/>
        <v>#REF!</v>
      </c>
      <c r="M319" s="116" t="e">
        <f t="shared" si="207"/>
        <v>#REF!</v>
      </c>
      <c r="N319" s="116">
        <f t="shared" si="207"/>
        <v>148225400</v>
      </c>
      <c r="O319" s="116">
        <f t="shared" si="207"/>
        <v>0</v>
      </c>
      <c r="P319" s="116">
        <f t="shared" si="207"/>
        <v>0</v>
      </c>
      <c r="Q319" s="116">
        <f t="shared" si="207"/>
        <v>0</v>
      </c>
      <c r="R319" s="116">
        <f t="shared" si="207"/>
        <v>0</v>
      </c>
      <c r="S319" s="116">
        <f t="shared" si="207"/>
        <v>0</v>
      </c>
      <c r="T319" s="116">
        <f t="shared" si="207"/>
        <v>0</v>
      </c>
      <c r="U319" s="116">
        <f t="shared" si="207"/>
        <v>0</v>
      </c>
      <c r="V319" s="116">
        <f t="shared" si="207"/>
        <v>0</v>
      </c>
      <c r="W319" s="116">
        <f t="shared" si="207"/>
        <v>0</v>
      </c>
      <c r="X319" s="116">
        <f t="shared" si="207"/>
        <v>0</v>
      </c>
      <c r="Y319" s="116">
        <f t="shared" si="207"/>
        <v>0</v>
      </c>
      <c r="Z319" s="116">
        <f t="shared" si="207"/>
        <v>0</v>
      </c>
      <c r="AA319" s="116">
        <f t="shared" si="207"/>
        <v>0</v>
      </c>
      <c r="AB319" s="116">
        <f t="shared" si="207"/>
        <v>0</v>
      </c>
      <c r="AC319" s="116">
        <f t="shared" si="207"/>
        <v>0</v>
      </c>
      <c r="AD319" s="116">
        <f t="shared" si="207"/>
        <v>0</v>
      </c>
      <c r="AE319" s="116">
        <f t="shared" si="207"/>
        <v>0</v>
      </c>
      <c r="AF319" s="116">
        <f t="shared" si="207"/>
        <v>0</v>
      </c>
      <c r="AG319" s="116">
        <f t="shared" ref="AG319:AH319" si="208">AG323+AG320</f>
        <v>0</v>
      </c>
      <c r="AH319" s="116">
        <f t="shared" si="208"/>
        <v>0</v>
      </c>
      <c r="AI319" s="94"/>
      <c r="AJ319" s="373"/>
      <c r="AK319" s="284">
        <f t="shared" si="190"/>
        <v>193225400</v>
      </c>
      <c r="AL319" s="164" t="b">
        <f t="shared" si="191"/>
        <v>1</v>
      </c>
      <c r="AM319" s="284">
        <f t="shared" si="192"/>
        <v>0</v>
      </c>
      <c r="AN319" s="221"/>
      <c r="AO319" s="221"/>
      <c r="AP319" s="284">
        <f t="shared" si="194"/>
        <v>193225400</v>
      </c>
      <c r="AQ319" s="164" t="b">
        <f t="shared" si="195"/>
        <v>1</v>
      </c>
      <c r="AR319" s="221"/>
      <c r="AS319" s="221"/>
      <c r="AT319" s="236"/>
      <c r="AU319" s="118" t="e">
        <f t="shared" si="206"/>
        <v>#REF!</v>
      </c>
      <c r="AV319" s="110" t="e">
        <f t="shared" si="204"/>
        <v>#REF!</v>
      </c>
      <c r="AW319" s="96" t="e">
        <f t="shared" si="159"/>
        <v>#REF!</v>
      </c>
      <c r="AX319" s="118">
        <f t="shared" si="162"/>
        <v>193225400</v>
      </c>
      <c r="AY319" s="152" t="b">
        <f t="shared" si="157"/>
        <v>1</v>
      </c>
    </row>
    <row r="320" spans="1:51" s="152" customFormat="1">
      <c r="A320" s="352"/>
      <c r="B320" s="353"/>
      <c r="C320" s="20"/>
      <c r="D320" s="656" t="s">
        <v>14</v>
      </c>
      <c r="E320" s="657"/>
      <c r="F320" s="51" t="s">
        <v>131</v>
      </c>
      <c r="G320" s="24">
        <f>SUM(G321:G322)</f>
        <v>60000000</v>
      </c>
      <c r="H320" s="24">
        <f t="shared" ref="H320:AF320" si="209">SUM(H321:H322)</f>
        <v>13000000</v>
      </c>
      <c r="I320" s="24">
        <f t="shared" si="209"/>
        <v>0</v>
      </c>
      <c r="J320" s="24">
        <f t="shared" si="209"/>
        <v>0</v>
      </c>
      <c r="K320" s="24">
        <f t="shared" si="209"/>
        <v>0</v>
      </c>
      <c r="L320" s="24">
        <f t="shared" si="209"/>
        <v>0</v>
      </c>
      <c r="M320" s="24">
        <f t="shared" si="209"/>
        <v>0</v>
      </c>
      <c r="N320" s="24">
        <f t="shared" si="209"/>
        <v>47000000</v>
      </c>
      <c r="O320" s="24">
        <f t="shared" si="209"/>
        <v>0</v>
      </c>
      <c r="P320" s="24">
        <f t="shared" si="209"/>
        <v>0</v>
      </c>
      <c r="Q320" s="24">
        <f t="shared" si="209"/>
        <v>0</v>
      </c>
      <c r="R320" s="24">
        <f t="shared" si="209"/>
        <v>0</v>
      </c>
      <c r="S320" s="24">
        <f t="shared" si="209"/>
        <v>0</v>
      </c>
      <c r="T320" s="24">
        <f t="shared" si="209"/>
        <v>0</v>
      </c>
      <c r="U320" s="24">
        <f t="shared" si="209"/>
        <v>0</v>
      </c>
      <c r="V320" s="24">
        <f t="shared" si="209"/>
        <v>0</v>
      </c>
      <c r="W320" s="24">
        <f t="shared" si="209"/>
        <v>0</v>
      </c>
      <c r="X320" s="24">
        <f t="shared" si="209"/>
        <v>0</v>
      </c>
      <c r="Y320" s="24">
        <f t="shared" si="209"/>
        <v>0</v>
      </c>
      <c r="Z320" s="24">
        <f t="shared" si="209"/>
        <v>0</v>
      </c>
      <c r="AA320" s="24">
        <f t="shared" si="209"/>
        <v>0</v>
      </c>
      <c r="AB320" s="24">
        <f t="shared" si="209"/>
        <v>0</v>
      </c>
      <c r="AC320" s="24">
        <f t="shared" si="209"/>
        <v>0</v>
      </c>
      <c r="AD320" s="24">
        <f t="shared" si="209"/>
        <v>0</v>
      </c>
      <c r="AE320" s="24">
        <f t="shared" si="209"/>
        <v>0</v>
      </c>
      <c r="AF320" s="24">
        <f t="shared" si="209"/>
        <v>0</v>
      </c>
      <c r="AG320" s="24">
        <f t="shared" ref="AG320:AI320" si="210">AG322</f>
        <v>0</v>
      </c>
      <c r="AH320" s="24">
        <f t="shared" si="210"/>
        <v>0</v>
      </c>
      <c r="AI320" s="24">
        <f t="shared" si="210"/>
        <v>0</v>
      </c>
      <c r="AJ320" s="373"/>
      <c r="AK320" s="284"/>
      <c r="AL320" s="164"/>
      <c r="AM320" s="284"/>
      <c r="AN320" s="221"/>
      <c r="AO320" s="221"/>
      <c r="AP320" s="284">
        <f t="shared" si="194"/>
        <v>60000000</v>
      </c>
      <c r="AQ320" s="164" t="b">
        <f t="shared" si="195"/>
        <v>1</v>
      </c>
      <c r="AR320" s="221"/>
      <c r="AS320" s="221"/>
      <c r="AT320" s="236"/>
      <c r="AU320" s="336"/>
      <c r="AV320" s="25"/>
      <c r="AW320" s="335"/>
      <c r="AX320" s="336"/>
    </row>
    <row r="321" spans="1:51" s="152" customFormat="1">
      <c r="A321" s="352"/>
      <c r="B321" s="353"/>
      <c r="C321" s="20"/>
      <c r="D321" s="606"/>
      <c r="E321" s="454" t="s">
        <v>47</v>
      </c>
      <c r="F321" s="51" t="s">
        <v>48</v>
      </c>
      <c r="G321" s="455">
        <v>36000000</v>
      </c>
      <c r="H321" s="455">
        <v>9000000</v>
      </c>
      <c r="I321" s="24"/>
      <c r="J321" s="24"/>
      <c r="K321" s="24"/>
      <c r="L321" s="24"/>
      <c r="M321" s="24"/>
      <c r="N321" s="24">
        <f>G321-H321</f>
        <v>27000000</v>
      </c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  <c r="AE321" s="24"/>
      <c r="AF321" s="24"/>
      <c r="AG321" s="24"/>
      <c r="AH321" s="24"/>
      <c r="AI321" s="24"/>
      <c r="AJ321" s="373"/>
      <c r="AK321" s="284"/>
      <c r="AL321" s="164"/>
      <c r="AM321" s="284"/>
      <c r="AN321" s="221"/>
      <c r="AO321" s="221"/>
      <c r="AP321" s="284">
        <f t="shared" si="194"/>
        <v>36000000</v>
      </c>
      <c r="AQ321" s="164" t="b">
        <f t="shared" si="195"/>
        <v>1</v>
      </c>
      <c r="AR321" s="221"/>
      <c r="AS321" s="221"/>
      <c r="AT321" s="236"/>
      <c r="AU321" s="336"/>
      <c r="AV321" s="25"/>
      <c r="AW321" s="335"/>
      <c r="AX321" s="336"/>
    </row>
    <row r="322" spans="1:51" s="359" customFormat="1">
      <c r="A322" s="354"/>
      <c r="B322" s="355"/>
      <c r="C322" s="187"/>
      <c r="D322" s="363"/>
      <c r="E322" s="88" t="s">
        <v>166</v>
      </c>
      <c r="F322" s="71" t="s">
        <v>167</v>
      </c>
      <c r="G322" s="52">
        <v>24000000</v>
      </c>
      <c r="H322" s="52">
        <v>4000000</v>
      </c>
      <c r="I322" s="52"/>
      <c r="J322" s="52"/>
      <c r="K322" s="52"/>
      <c r="L322" s="52"/>
      <c r="M322" s="52"/>
      <c r="N322" s="52">
        <f>G322-H322</f>
        <v>20000000</v>
      </c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2"/>
      <c r="Z322" s="52"/>
      <c r="AA322" s="52"/>
      <c r="AB322" s="52">
        <f>Z322-AA322</f>
        <v>0</v>
      </c>
      <c r="AC322" s="52"/>
      <c r="AD322" s="52"/>
      <c r="AE322" s="52"/>
      <c r="AF322" s="52"/>
      <c r="AG322" s="52"/>
      <c r="AH322" s="52"/>
      <c r="AI322" s="51"/>
      <c r="AJ322" s="372"/>
      <c r="AK322" s="357"/>
      <c r="AL322" s="200"/>
      <c r="AM322" s="357"/>
      <c r="AN322" s="200"/>
      <c r="AO322" s="200"/>
      <c r="AP322" s="284">
        <f t="shared" si="194"/>
        <v>24000000</v>
      </c>
      <c r="AQ322" s="164" t="b">
        <f t="shared" si="195"/>
        <v>1</v>
      </c>
      <c r="AR322" s="200"/>
      <c r="AS322" s="200"/>
      <c r="AT322" s="358"/>
      <c r="AU322" s="64"/>
      <c r="AV322" s="54"/>
      <c r="AW322" s="335"/>
      <c r="AX322" s="64"/>
    </row>
    <row r="323" spans="1:51" s="80" customFormat="1">
      <c r="A323" s="337"/>
      <c r="B323" s="338"/>
      <c r="C323" s="339"/>
      <c r="D323" s="645" t="s">
        <v>15</v>
      </c>
      <c r="E323" s="646"/>
      <c r="F323" s="81" t="s">
        <v>130</v>
      </c>
      <c r="G323" s="87">
        <f>SUM(G324:G330)</f>
        <v>133225400</v>
      </c>
      <c r="H323" s="87">
        <f t="shared" ref="H323:AI323" si="211">SUM(H324:H330)</f>
        <v>32000000</v>
      </c>
      <c r="I323" s="87" t="e">
        <f t="shared" si="211"/>
        <v>#REF!</v>
      </c>
      <c r="J323" s="87" t="e">
        <f t="shared" si="211"/>
        <v>#REF!</v>
      </c>
      <c r="K323" s="87">
        <f t="shared" si="211"/>
        <v>0</v>
      </c>
      <c r="L323" s="87" t="e">
        <f t="shared" si="211"/>
        <v>#REF!</v>
      </c>
      <c r="M323" s="87" t="e">
        <f t="shared" si="211"/>
        <v>#REF!</v>
      </c>
      <c r="N323" s="87">
        <f t="shared" si="211"/>
        <v>101225400</v>
      </c>
      <c r="O323" s="87">
        <f t="shared" si="211"/>
        <v>0</v>
      </c>
      <c r="P323" s="87">
        <f t="shared" si="211"/>
        <v>0</v>
      </c>
      <c r="Q323" s="87">
        <f t="shared" si="211"/>
        <v>0</v>
      </c>
      <c r="R323" s="87">
        <f t="shared" si="211"/>
        <v>0</v>
      </c>
      <c r="S323" s="87">
        <f t="shared" si="211"/>
        <v>0</v>
      </c>
      <c r="T323" s="87">
        <f t="shared" si="211"/>
        <v>0</v>
      </c>
      <c r="U323" s="87">
        <f t="shared" si="211"/>
        <v>0</v>
      </c>
      <c r="V323" s="87">
        <f t="shared" si="211"/>
        <v>0</v>
      </c>
      <c r="W323" s="87">
        <f t="shared" si="211"/>
        <v>0</v>
      </c>
      <c r="X323" s="87">
        <f t="shared" si="211"/>
        <v>0</v>
      </c>
      <c r="Y323" s="87">
        <f t="shared" si="211"/>
        <v>0</v>
      </c>
      <c r="Z323" s="87">
        <f t="shared" si="211"/>
        <v>0</v>
      </c>
      <c r="AA323" s="87">
        <f t="shared" si="211"/>
        <v>0</v>
      </c>
      <c r="AB323" s="87">
        <f t="shared" si="211"/>
        <v>0</v>
      </c>
      <c r="AC323" s="87">
        <f t="shared" si="211"/>
        <v>0</v>
      </c>
      <c r="AD323" s="87">
        <f t="shared" si="211"/>
        <v>0</v>
      </c>
      <c r="AE323" s="87">
        <f t="shared" si="211"/>
        <v>0</v>
      </c>
      <c r="AF323" s="87">
        <f t="shared" si="211"/>
        <v>0</v>
      </c>
      <c r="AG323" s="87">
        <f t="shared" si="211"/>
        <v>0</v>
      </c>
      <c r="AH323" s="87">
        <f t="shared" si="211"/>
        <v>0</v>
      </c>
      <c r="AI323" s="87">
        <f t="shared" si="211"/>
        <v>0</v>
      </c>
      <c r="AJ323" s="372"/>
      <c r="AK323" s="284">
        <f t="shared" si="190"/>
        <v>133225400</v>
      </c>
      <c r="AL323" s="164" t="b">
        <f t="shared" si="191"/>
        <v>1</v>
      </c>
      <c r="AM323" s="284">
        <f t="shared" si="192"/>
        <v>0</v>
      </c>
      <c r="AN323" s="164"/>
      <c r="AO323" s="164"/>
      <c r="AP323" s="284">
        <f t="shared" si="194"/>
        <v>133225400</v>
      </c>
      <c r="AQ323" s="164" t="b">
        <f t="shared" si="195"/>
        <v>1</v>
      </c>
      <c r="AR323" s="164"/>
      <c r="AS323" s="164"/>
      <c r="AU323" s="341" t="e">
        <f t="shared" si="206"/>
        <v>#REF!</v>
      </c>
      <c r="AV323" s="59" t="e">
        <f t="shared" si="204"/>
        <v>#REF!</v>
      </c>
      <c r="AW323" s="335" t="e">
        <f t="shared" si="159"/>
        <v>#REF!</v>
      </c>
      <c r="AX323" s="336">
        <f t="shared" si="162"/>
        <v>133225400</v>
      </c>
      <c r="AY323" s="152" t="b">
        <f t="shared" si="157"/>
        <v>1</v>
      </c>
    </row>
    <row r="324" spans="1:51" s="153" customFormat="1">
      <c r="A324" s="605"/>
      <c r="B324" s="333"/>
      <c r="C324" s="334"/>
      <c r="D324" s="334"/>
      <c r="E324" s="88" t="s">
        <v>55</v>
      </c>
      <c r="F324" s="71" t="s">
        <v>56</v>
      </c>
      <c r="G324" s="69">
        <v>7757800</v>
      </c>
      <c r="H324" s="69">
        <v>4500000</v>
      </c>
      <c r="I324" s="70" t="e">
        <f>#REF!</f>
        <v>#REF!</v>
      </c>
      <c r="J324" s="70" t="e">
        <f>H324-I324</f>
        <v>#REF!</v>
      </c>
      <c r="K324" s="70"/>
      <c r="L324" s="70"/>
      <c r="M324" s="70">
        <f>K324-L324</f>
        <v>0</v>
      </c>
      <c r="N324" s="70">
        <f>G324-H324</f>
        <v>3257800</v>
      </c>
      <c r="O324" s="70"/>
      <c r="P324" s="70"/>
      <c r="Q324" s="70"/>
      <c r="R324" s="70"/>
      <c r="S324" s="70"/>
      <c r="T324" s="70"/>
      <c r="U324" s="70"/>
      <c r="V324" s="70"/>
      <c r="W324" s="70"/>
      <c r="X324" s="70"/>
      <c r="Y324" s="70"/>
      <c r="Z324" s="70"/>
      <c r="AA324" s="70"/>
      <c r="AB324" s="52">
        <f t="shared" ref="AB324:AB330" si="212">Z324-AA324</f>
        <v>0</v>
      </c>
      <c r="AC324" s="70"/>
      <c r="AD324" s="70"/>
      <c r="AE324" s="70"/>
      <c r="AF324" s="70"/>
      <c r="AG324" s="70"/>
      <c r="AH324" s="70"/>
      <c r="AI324" s="71"/>
      <c r="AJ324" s="377"/>
      <c r="AK324" s="284">
        <f t="shared" si="190"/>
        <v>7757800</v>
      </c>
      <c r="AL324" s="164" t="b">
        <f t="shared" si="191"/>
        <v>1</v>
      </c>
      <c r="AM324" s="284">
        <f t="shared" si="192"/>
        <v>0</v>
      </c>
      <c r="AN324" s="232"/>
      <c r="AO324" s="232"/>
      <c r="AP324" s="284">
        <f t="shared" si="194"/>
        <v>7757800</v>
      </c>
      <c r="AQ324" s="164" t="b">
        <f t="shared" si="195"/>
        <v>1</v>
      </c>
      <c r="AR324" s="232"/>
      <c r="AS324" s="232"/>
      <c r="AU324" s="335" t="e">
        <f t="shared" si="206"/>
        <v>#REF!</v>
      </c>
      <c r="AV324" s="72" t="e">
        <f t="shared" si="204"/>
        <v>#REF!</v>
      </c>
      <c r="AW324" s="335" t="e">
        <f t="shared" si="159"/>
        <v>#REF!</v>
      </c>
      <c r="AX324" s="336">
        <f t="shared" si="162"/>
        <v>7757800</v>
      </c>
      <c r="AY324" s="152" t="b">
        <f t="shared" si="157"/>
        <v>1</v>
      </c>
    </row>
    <row r="325" spans="1:51" s="153" customFormat="1">
      <c r="A325" s="605"/>
      <c r="B325" s="333"/>
      <c r="C325" s="334"/>
      <c r="D325" s="334"/>
      <c r="E325" s="88" t="s">
        <v>16</v>
      </c>
      <c r="F325" s="71" t="s">
        <v>19</v>
      </c>
      <c r="G325" s="69">
        <v>870000</v>
      </c>
      <c r="H325" s="69">
        <v>500000</v>
      </c>
      <c r="I325" s="70" t="e">
        <f>#REF!+525000-168000</f>
        <v>#REF!</v>
      </c>
      <c r="J325" s="70" t="e">
        <f t="shared" ref="J325:J330" si="213">H325-I325</f>
        <v>#REF!</v>
      </c>
      <c r="K325" s="70"/>
      <c r="L325" s="70">
        <v>168000</v>
      </c>
      <c r="M325" s="70">
        <f t="shared" ref="M325:M330" si="214">K325-L325</f>
        <v>-168000</v>
      </c>
      <c r="N325" s="70">
        <f t="shared" ref="N325:N330" si="215">G325-H325</f>
        <v>370000</v>
      </c>
      <c r="O325" s="70"/>
      <c r="P325" s="70"/>
      <c r="Q325" s="70"/>
      <c r="R325" s="70"/>
      <c r="S325" s="70"/>
      <c r="T325" s="70"/>
      <c r="U325" s="70"/>
      <c r="V325" s="70"/>
      <c r="W325" s="70"/>
      <c r="X325" s="70"/>
      <c r="Y325" s="70"/>
      <c r="Z325" s="70"/>
      <c r="AA325" s="70"/>
      <c r="AB325" s="52">
        <f t="shared" si="212"/>
        <v>0</v>
      </c>
      <c r="AC325" s="70"/>
      <c r="AD325" s="70"/>
      <c r="AE325" s="70"/>
      <c r="AF325" s="70"/>
      <c r="AG325" s="70"/>
      <c r="AH325" s="70"/>
      <c r="AI325" s="71"/>
      <c r="AJ325" s="377"/>
      <c r="AK325" s="284">
        <f t="shared" si="190"/>
        <v>870000</v>
      </c>
      <c r="AL325" s="164" t="b">
        <f t="shared" si="191"/>
        <v>1</v>
      </c>
      <c r="AM325" s="284">
        <f t="shared" si="192"/>
        <v>0</v>
      </c>
      <c r="AN325" s="232"/>
      <c r="AO325" s="232"/>
      <c r="AP325" s="284">
        <f t="shared" si="194"/>
        <v>870000</v>
      </c>
      <c r="AQ325" s="164" t="b">
        <f t="shared" si="195"/>
        <v>1</v>
      </c>
      <c r="AR325" s="232"/>
      <c r="AS325" s="232"/>
      <c r="AU325" s="335" t="e">
        <f t="shared" si="206"/>
        <v>#REF!</v>
      </c>
      <c r="AV325" s="72" t="e">
        <f t="shared" si="204"/>
        <v>#REF!</v>
      </c>
      <c r="AW325" s="335" t="e">
        <f t="shared" si="159"/>
        <v>#REF!</v>
      </c>
      <c r="AX325" s="336">
        <f t="shared" si="162"/>
        <v>870000</v>
      </c>
      <c r="AY325" s="152" t="b">
        <f t="shared" si="157"/>
        <v>1</v>
      </c>
    </row>
    <row r="326" spans="1:51" s="153" customFormat="1">
      <c r="A326" s="605"/>
      <c r="B326" s="333"/>
      <c r="C326" s="334"/>
      <c r="D326" s="334"/>
      <c r="E326" s="88" t="s">
        <v>17</v>
      </c>
      <c r="F326" s="71" t="s">
        <v>18</v>
      </c>
      <c r="G326" s="69">
        <v>57000000</v>
      </c>
      <c r="H326" s="69">
        <v>14250000</v>
      </c>
      <c r="I326" s="70"/>
      <c r="J326" s="70">
        <f t="shared" si="213"/>
        <v>14250000</v>
      </c>
      <c r="K326" s="70"/>
      <c r="L326" s="70" t="e">
        <f>#REF!+1400000+1400000+1400000</f>
        <v>#REF!</v>
      </c>
      <c r="M326" s="70" t="e">
        <f t="shared" si="214"/>
        <v>#REF!</v>
      </c>
      <c r="N326" s="70">
        <f t="shared" si="215"/>
        <v>42750000</v>
      </c>
      <c r="O326" s="70"/>
      <c r="P326" s="70"/>
      <c r="Q326" s="70"/>
      <c r="R326" s="70"/>
      <c r="S326" s="70"/>
      <c r="T326" s="70"/>
      <c r="U326" s="70"/>
      <c r="V326" s="70"/>
      <c r="W326" s="70"/>
      <c r="X326" s="70"/>
      <c r="Y326" s="70"/>
      <c r="Z326" s="70"/>
      <c r="AA326" s="70"/>
      <c r="AB326" s="52">
        <f t="shared" si="212"/>
        <v>0</v>
      </c>
      <c r="AC326" s="70"/>
      <c r="AD326" s="70"/>
      <c r="AE326" s="70"/>
      <c r="AF326" s="70"/>
      <c r="AG326" s="70"/>
      <c r="AH326" s="70"/>
      <c r="AI326" s="71"/>
      <c r="AJ326" s="377"/>
      <c r="AK326" s="284">
        <f t="shared" si="190"/>
        <v>57000000</v>
      </c>
      <c r="AL326" s="164" t="b">
        <f t="shared" si="191"/>
        <v>1</v>
      </c>
      <c r="AM326" s="284">
        <f t="shared" si="192"/>
        <v>0</v>
      </c>
      <c r="AN326" s="232"/>
      <c r="AO326" s="232"/>
      <c r="AP326" s="284">
        <f t="shared" si="194"/>
        <v>57000000</v>
      </c>
      <c r="AQ326" s="164" t="b">
        <f t="shared" si="195"/>
        <v>1</v>
      </c>
      <c r="AR326" s="232"/>
      <c r="AS326" s="232"/>
      <c r="AU326" s="335" t="e">
        <f t="shared" si="206"/>
        <v>#REF!</v>
      </c>
      <c r="AV326" s="72" t="e">
        <f t="shared" si="204"/>
        <v>#REF!</v>
      </c>
      <c r="AW326" s="335" t="e">
        <f t="shared" si="159"/>
        <v>#REF!</v>
      </c>
      <c r="AX326" s="336">
        <f t="shared" si="162"/>
        <v>57000000</v>
      </c>
      <c r="AY326" s="152" t="b">
        <f t="shared" si="157"/>
        <v>1</v>
      </c>
    </row>
    <row r="327" spans="1:51" s="153" customFormat="1">
      <c r="A327" s="605"/>
      <c r="B327" s="333"/>
      <c r="C327" s="334"/>
      <c r="D327" s="334"/>
      <c r="E327" s="88" t="s">
        <v>31</v>
      </c>
      <c r="F327" s="71" t="s">
        <v>32</v>
      </c>
      <c r="G327" s="69">
        <v>10150000</v>
      </c>
      <c r="H327" s="69">
        <v>5000000</v>
      </c>
      <c r="I327" s="70" t="e">
        <f>#REF!+286000</f>
        <v>#REF!</v>
      </c>
      <c r="J327" s="70" t="e">
        <f t="shared" si="213"/>
        <v>#REF!</v>
      </c>
      <c r="K327" s="70"/>
      <c r="L327" s="70"/>
      <c r="M327" s="70">
        <f t="shared" si="214"/>
        <v>0</v>
      </c>
      <c r="N327" s="70">
        <f t="shared" si="215"/>
        <v>5150000</v>
      </c>
      <c r="O327" s="70"/>
      <c r="P327" s="70"/>
      <c r="Q327" s="70"/>
      <c r="R327" s="70"/>
      <c r="S327" s="70"/>
      <c r="T327" s="70"/>
      <c r="U327" s="70"/>
      <c r="V327" s="70"/>
      <c r="W327" s="70"/>
      <c r="X327" s="70"/>
      <c r="Y327" s="70"/>
      <c r="Z327" s="70"/>
      <c r="AA327" s="70"/>
      <c r="AB327" s="52">
        <f t="shared" si="212"/>
        <v>0</v>
      </c>
      <c r="AC327" s="70"/>
      <c r="AD327" s="70"/>
      <c r="AE327" s="70"/>
      <c r="AF327" s="70"/>
      <c r="AG327" s="70"/>
      <c r="AH327" s="70"/>
      <c r="AI327" s="71"/>
      <c r="AJ327" s="377"/>
      <c r="AK327" s="284">
        <f t="shared" si="190"/>
        <v>10150000</v>
      </c>
      <c r="AL327" s="164" t="b">
        <f t="shared" si="191"/>
        <v>1</v>
      </c>
      <c r="AM327" s="284">
        <f t="shared" si="192"/>
        <v>0</v>
      </c>
      <c r="AN327" s="232"/>
      <c r="AO327" s="232"/>
      <c r="AP327" s="284">
        <f t="shared" si="194"/>
        <v>10150000</v>
      </c>
      <c r="AQ327" s="164" t="b">
        <f t="shared" si="195"/>
        <v>1</v>
      </c>
      <c r="AR327" s="232"/>
      <c r="AS327" s="232"/>
      <c r="AU327" s="335" t="e">
        <f t="shared" si="206"/>
        <v>#REF!</v>
      </c>
      <c r="AV327" s="72" t="e">
        <f t="shared" si="204"/>
        <v>#REF!</v>
      </c>
      <c r="AW327" s="335" t="e">
        <f t="shared" si="159"/>
        <v>#REF!</v>
      </c>
      <c r="AX327" s="336">
        <f t="shared" si="162"/>
        <v>10150000</v>
      </c>
      <c r="AY327" s="152" t="b">
        <f t="shared" si="157"/>
        <v>1</v>
      </c>
    </row>
    <row r="328" spans="1:51" s="153" customFormat="1">
      <c r="A328" s="605"/>
      <c r="B328" s="333"/>
      <c r="C328" s="334"/>
      <c r="D328" s="334"/>
      <c r="E328" s="88" t="s">
        <v>59</v>
      </c>
      <c r="F328" s="71" t="s">
        <v>60</v>
      </c>
      <c r="G328" s="69">
        <v>4400000</v>
      </c>
      <c r="H328" s="69">
        <v>3000000</v>
      </c>
      <c r="I328" s="70" t="e">
        <f>#REF!+783750</f>
        <v>#REF!</v>
      </c>
      <c r="J328" s="70" t="e">
        <f t="shared" si="213"/>
        <v>#REF!</v>
      </c>
      <c r="K328" s="70"/>
      <c r="L328" s="70"/>
      <c r="M328" s="70">
        <f t="shared" si="214"/>
        <v>0</v>
      </c>
      <c r="N328" s="70">
        <f t="shared" si="215"/>
        <v>1400000</v>
      </c>
      <c r="O328" s="70"/>
      <c r="P328" s="70"/>
      <c r="Q328" s="70"/>
      <c r="R328" s="70"/>
      <c r="S328" s="70"/>
      <c r="T328" s="70"/>
      <c r="U328" s="70"/>
      <c r="V328" s="70"/>
      <c r="W328" s="70"/>
      <c r="X328" s="70"/>
      <c r="Y328" s="70"/>
      <c r="Z328" s="70"/>
      <c r="AA328" s="70"/>
      <c r="AB328" s="52">
        <f t="shared" si="212"/>
        <v>0</v>
      </c>
      <c r="AC328" s="70"/>
      <c r="AD328" s="70"/>
      <c r="AE328" s="70"/>
      <c r="AF328" s="70"/>
      <c r="AG328" s="70"/>
      <c r="AH328" s="70"/>
      <c r="AI328" s="71"/>
      <c r="AJ328" s="377"/>
      <c r="AK328" s="284">
        <f t="shared" si="190"/>
        <v>4400000</v>
      </c>
      <c r="AL328" s="164" t="b">
        <f t="shared" si="191"/>
        <v>1</v>
      </c>
      <c r="AM328" s="284">
        <f t="shared" si="192"/>
        <v>0</v>
      </c>
      <c r="AN328" s="232"/>
      <c r="AO328" s="232"/>
      <c r="AP328" s="284">
        <f t="shared" si="194"/>
        <v>4400000</v>
      </c>
      <c r="AQ328" s="164" t="b">
        <f t="shared" si="195"/>
        <v>1</v>
      </c>
      <c r="AR328" s="232"/>
      <c r="AS328" s="232"/>
      <c r="AU328" s="335" t="e">
        <f t="shared" si="206"/>
        <v>#REF!</v>
      </c>
      <c r="AV328" s="72" t="e">
        <f t="shared" si="204"/>
        <v>#REF!</v>
      </c>
      <c r="AW328" s="335" t="e">
        <f t="shared" si="159"/>
        <v>#REF!</v>
      </c>
      <c r="AX328" s="336">
        <f t="shared" si="162"/>
        <v>4400000</v>
      </c>
      <c r="AY328" s="152" t="b">
        <f t="shared" si="157"/>
        <v>1</v>
      </c>
    </row>
    <row r="329" spans="1:51" s="153" customFormat="1">
      <c r="A329" s="605"/>
      <c r="B329" s="333"/>
      <c r="C329" s="334"/>
      <c r="D329" s="334"/>
      <c r="E329" s="88" t="s">
        <v>125</v>
      </c>
      <c r="F329" s="71" t="s">
        <v>126</v>
      </c>
      <c r="G329" s="69">
        <v>16875000</v>
      </c>
      <c r="H329" s="69">
        <v>2000000</v>
      </c>
      <c r="I329" s="70" t="e">
        <f>#REF!</f>
        <v>#REF!</v>
      </c>
      <c r="J329" s="70" t="e">
        <f t="shared" si="213"/>
        <v>#REF!</v>
      </c>
      <c r="K329" s="70"/>
      <c r="L329" s="70">
        <v>2037500</v>
      </c>
      <c r="M329" s="70">
        <f t="shared" si="214"/>
        <v>-2037500</v>
      </c>
      <c r="N329" s="70">
        <f t="shared" si="215"/>
        <v>14875000</v>
      </c>
      <c r="O329" s="70"/>
      <c r="P329" s="70"/>
      <c r="Q329" s="70"/>
      <c r="R329" s="70"/>
      <c r="S329" s="70"/>
      <c r="T329" s="70"/>
      <c r="U329" s="70"/>
      <c r="V329" s="70"/>
      <c r="W329" s="70"/>
      <c r="X329" s="70"/>
      <c r="Y329" s="70"/>
      <c r="Z329" s="70"/>
      <c r="AA329" s="70"/>
      <c r="AB329" s="52">
        <f t="shared" si="212"/>
        <v>0</v>
      </c>
      <c r="AC329" s="70"/>
      <c r="AD329" s="70"/>
      <c r="AE329" s="70"/>
      <c r="AF329" s="70"/>
      <c r="AG329" s="70"/>
      <c r="AH329" s="70"/>
      <c r="AI329" s="71"/>
      <c r="AJ329" s="377"/>
      <c r="AK329" s="284">
        <f t="shared" si="190"/>
        <v>16875000</v>
      </c>
      <c r="AL329" s="164" t="b">
        <f t="shared" si="191"/>
        <v>1</v>
      </c>
      <c r="AM329" s="284">
        <f t="shared" si="192"/>
        <v>0</v>
      </c>
      <c r="AN329" s="232"/>
      <c r="AO329" s="232"/>
      <c r="AP329" s="284">
        <f t="shared" si="194"/>
        <v>16875000</v>
      </c>
      <c r="AQ329" s="164" t="b">
        <f t="shared" si="195"/>
        <v>1</v>
      </c>
      <c r="AR329" s="232"/>
      <c r="AS329" s="232"/>
      <c r="AU329" s="335" t="e">
        <f t="shared" si="206"/>
        <v>#REF!</v>
      </c>
      <c r="AV329" s="72" t="e">
        <f t="shared" si="204"/>
        <v>#REF!</v>
      </c>
      <c r="AW329" s="335" t="e">
        <f t="shared" si="159"/>
        <v>#REF!</v>
      </c>
      <c r="AX329" s="336">
        <f t="shared" si="162"/>
        <v>16875000</v>
      </c>
      <c r="AY329" s="152" t="b">
        <f t="shared" si="157"/>
        <v>1</v>
      </c>
    </row>
    <row r="330" spans="1:51" s="153" customFormat="1">
      <c r="A330" s="605"/>
      <c r="B330" s="333"/>
      <c r="C330" s="334"/>
      <c r="D330" s="334"/>
      <c r="E330" s="88" t="s">
        <v>61</v>
      </c>
      <c r="F330" s="71" t="s">
        <v>62</v>
      </c>
      <c r="G330" s="69">
        <v>36172600</v>
      </c>
      <c r="H330" s="69">
        <v>2750000</v>
      </c>
      <c r="I330" s="70"/>
      <c r="J330" s="70">
        <f t="shared" si="213"/>
        <v>2750000</v>
      </c>
      <c r="K330" s="70"/>
      <c r="L330" s="70" t="e">
        <f>#REF!</f>
        <v>#REF!</v>
      </c>
      <c r="M330" s="70" t="e">
        <f t="shared" si="214"/>
        <v>#REF!</v>
      </c>
      <c r="N330" s="70">
        <f t="shared" si="215"/>
        <v>33422600</v>
      </c>
      <c r="O330" s="70"/>
      <c r="P330" s="70"/>
      <c r="Q330" s="70"/>
      <c r="R330" s="70"/>
      <c r="S330" s="70"/>
      <c r="T330" s="70"/>
      <c r="U330" s="70"/>
      <c r="V330" s="70"/>
      <c r="W330" s="70"/>
      <c r="X330" s="70"/>
      <c r="Y330" s="70"/>
      <c r="Z330" s="70"/>
      <c r="AA330" s="70"/>
      <c r="AB330" s="52">
        <f t="shared" si="212"/>
        <v>0</v>
      </c>
      <c r="AC330" s="70"/>
      <c r="AD330" s="70"/>
      <c r="AE330" s="70"/>
      <c r="AF330" s="70"/>
      <c r="AG330" s="70"/>
      <c r="AH330" s="70"/>
      <c r="AI330" s="71"/>
      <c r="AJ330" s="377"/>
      <c r="AK330" s="284">
        <f t="shared" si="190"/>
        <v>36172600</v>
      </c>
      <c r="AL330" s="164" t="b">
        <f t="shared" si="191"/>
        <v>1</v>
      </c>
      <c r="AM330" s="284">
        <f t="shared" si="192"/>
        <v>0</v>
      </c>
      <c r="AN330" s="232"/>
      <c r="AO330" s="232"/>
      <c r="AP330" s="284">
        <f t="shared" si="194"/>
        <v>36172600</v>
      </c>
      <c r="AQ330" s="164" t="b">
        <f t="shared" si="195"/>
        <v>1</v>
      </c>
      <c r="AR330" s="232"/>
      <c r="AS330" s="232"/>
      <c r="AU330" s="335" t="e">
        <f t="shared" si="206"/>
        <v>#REF!</v>
      </c>
      <c r="AV330" s="72" t="e">
        <f t="shared" si="204"/>
        <v>#REF!</v>
      </c>
      <c r="AW330" s="335" t="e">
        <f t="shared" si="159"/>
        <v>#REF!</v>
      </c>
      <c r="AX330" s="336">
        <f t="shared" si="162"/>
        <v>36172600</v>
      </c>
      <c r="AY330" s="152" t="b">
        <f t="shared" si="157"/>
        <v>1</v>
      </c>
    </row>
    <row r="331" spans="1:51" s="40" customFormat="1">
      <c r="A331" s="34"/>
      <c r="B331" s="35"/>
      <c r="C331" s="36"/>
      <c r="D331" s="36"/>
      <c r="E331" s="37"/>
      <c r="F331" s="71"/>
      <c r="G331" s="69"/>
      <c r="H331" s="69"/>
      <c r="I331" s="70"/>
      <c r="J331" s="70"/>
      <c r="K331" s="70"/>
      <c r="L331" s="70"/>
      <c r="M331" s="70"/>
      <c r="N331" s="70"/>
      <c r="O331" s="39"/>
      <c r="P331" s="39"/>
      <c r="Q331" s="70"/>
      <c r="R331" s="39"/>
      <c r="S331" s="39"/>
      <c r="T331" s="39"/>
      <c r="U331" s="39"/>
      <c r="V331" s="39"/>
      <c r="W331" s="39"/>
      <c r="X331" s="39"/>
      <c r="Y331" s="39"/>
      <c r="Z331" s="70"/>
      <c r="AA331" s="39"/>
      <c r="AB331" s="39"/>
      <c r="AC331" s="39"/>
      <c r="AD331" s="39"/>
      <c r="AE331" s="39"/>
      <c r="AF331" s="39"/>
      <c r="AG331" s="39"/>
      <c r="AH331" s="39"/>
      <c r="AI331" s="38"/>
      <c r="AJ331" s="377">
        <f t="shared" ref="AJ331:AJ352" si="216">I331+L331</f>
        <v>0</v>
      </c>
      <c r="AK331" s="284">
        <f t="shared" si="190"/>
        <v>0</v>
      </c>
      <c r="AL331" s="164" t="b">
        <f t="shared" si="191"/>
        <v>1</v>
      </c>
      <c r="AM331" s="284">
        <f t="shared" si="192"/>
        <v>0</v>
      </c>
      <c r="AN331" s="232"/>
      <c r="AO331" s="232"/>
      <c r="AP331" s="284">
        <f t="shared" si="194"/>
        <v>0</v>
      </c>
      <c r="AQ331" s="164" t="b">
        <f t="shared" si="195"/>
        <v>1</v>
      </c>
      <c r="AR331" s="232"/>
      <c r="AS331" s="232"/>
      <c r="AT331" s="153"/>
      <c r="AU331" s="41"/>
      <c r="AV331" s="42"/>
      <c r="AW331" s="96">
        <f t="shared" si="159"/>
        <v>0</v>
      </c>
      <c r="AX331" s="118">
        <f t="shared" si="162"/>
        <v>0</v>
      </c>
      <c r="AY331" s="152" t="b">
        <f t="shared" si="157"/>
        <v>1</v>
      </c>
    </row>
    <row r="332" spans="1:51" s="40" customFormat="1">
      <c r="A332" s="175"/>
      <c r="B332" s="176"/>
      <c r="C332" s="176"/>
      <c r="D332" s="176"/>
      <c r="E332" s="176"/>
      <c r="F332" s="177"/>
      <c r="G332" s="178"/>
      <c r="H332" s="178"/>
      <c r="I332" s="179"/>
      <c r="J332" s="179"/>
      <c r="K332" s="179"/>
      <c r="L332" s="179"/>
      <c r="M332" s="179"/>
      <c r="N332" s="179"/>
      <c r="O332" s="180"/>
      <c r="P332" s="180"/>
      <c r="Q332" s="179"/>
      <c r="R332" s="180"/>
      <c r="S332" s="180"/>
      <c r="T332" s="180"/>
      <c r="U332" s="180"/>
      <c r="V332" s="180"/>
      <c r="W332" s="180"/>
      <c r="X332" s="180"/>
      <c r="Y332" s="180"/>
      <c r="Z332" s="179"/>
      <c r="AA332" s="180"/>
      <c r="AB332" s="180"/>
      <c r="AC332" s="180"/>
      <c r="AD332" s="180"/>
      <c r="AE332" s="180"/>
      <c r="AF332" s="180"/>
      <c r="AG332" s="180"/>
      <c r="AH332" s="180"/>
      <c r="AI332" s="176"/>
      <c r="AJ332" s="377">
        <f t="shared" si="216"/>
        <v>0</v>
      </c>
      <c r="AK332" s="284">
        <f t="shared" si="190"/>
        <v>0</v>
      </c>
      <c r="AL332" s="164" t="b">
        <f t="shared" si="191"/>
        <v>1</v>
      </c>
      <c r="AM332" s="284">
        <f t="shared" si="192"/>
        <v>0</v>
      </c>
      <c r="AN332" s="232"/>
      <c r="AO332" s="232"/>
      <c r="AP332" s="284">
        <f t="shared" si="194"/>
        <v>0</v>
      </c>
      <c r="AQ332" s="164" t="b">
        <f t="shared" si="195"/>
        <v>1</v>
      </c>
      <c r="AR332" s="232"/>
      <c r="AS332" s="232"/>
      <c r="AT332" s="153"/>
      <c r="AU332" s="41"/>
      <c r="AV332" s="42"/>
      <c r="AW332" s="96">
        <f t="shared" si="159"/>
        <v>0</v>
      </c>
      <c r="AX332" s="118">
        <f t="shared" si="162"/>
        <v>0</v>
      </c>
      <c r="AY332" s="152" t="b">
        <f t="shared" si="157"/>
        <v>1</v>
      </c>
    </row>
    <row r="333" spans="1:51" s="40" customFormat="1">
      <c r="A333" s="231"/>
      <c r="B333" s="44"/>
      <c r="C333" s="44"/>
      <c r="D333" s="44"/>
      <c r="E333" s="44"/>
      <c r="F333" s="232"/>
      <c r="G333" s="233"/>
      <c r="H333" s="293">
        <f>I333+3200000</f>
        <v>24266600</v>
      </c>
      <c r="I333" s="294">
        <v>21066600</v>
      </c>
      <c r="J333" s="294" t="e">
        <f>I347+L347</f>
        <v>#REF!</v>
      </c>
      <c r="K333" s="294"/>
      <c r="L333" s="294">
        <v>3200000</v>
      </c>
      <c r="M333" s="294">
        <f>L333-1333400</f>
        <v>1866600</v>
      </c>
      <c r="N333" s="294">
        <f>L333-M333</f>
        <v>1333400</v>
      </c>
      <c r="O333" s="235"/>
      <c r="P333" s="235"/>
      <c r="Q333" s="234"/>
      <c r="R333" s="235"/>
      <c r="S333" s="235"/>
      <c r="T333" s="235"/>
      <c r="U333" s="235"/>
      <c r="V333" s="235"/>
      <c r="W333" s="235"/>
      <c r="X333" s="235"/>
      <c r="Y333" s="235"/>
      <c r="Z333" s="234"/>
      <c r="AA333" s="235"/>
      <c r="AB333" s="235"/>
      <c r="AC333" s="235"/>
      <c r="AD333" s="235"/>
      <c r="AE333" s="235"/>
      <c r="AF333" s="235"/>
      <c r="AG333" s="235"/>
      <c r="AH333" s="235"/>
      <c r="AI333" s="44"/>
      <c r="AJ333" s="377">
        <f t="shared" si="216"/>
        <v>24266600</v>
      </c>
      <c r="AK333" s="284">
        <f t="shared" si="190"/>
        <v>25600000</v>
      </c>
      <c r="AL333" s="164" t="b">
        <f t="shared" si="191"/>
        <v>0</v>
      </c>
      <c r="AM333" s="284">
        <f t="shared" si="192"/>
        <v>-25600000</v>
      </c>
      <c r="AN333" s="232"/>
      <c r="AO333" s="232"/>
      <c r="AP333" s="284">
        <f t="shared" si="194"/>
        <v>25600000</v>
      </c>
      <c r="AQ333" s="164" t="b">
        <f t="shared" si="195"/>
        <v>0</v>
      </c>
      <c r="AR333" s="232"/>
      <c r="AS333" s="232"/>
      <c r="AT333" s="153"/>
      <c r="AU333" s="41"/>
      <c r="AV333" s="42"/>
      <c r="AW333" s="96">
        <f t="shared" si="159"/>
        <v>24266600</v>
      </c>
      <c r="AX333" s="118">
        <f t="shared" si="162"/>
        <v>25600000</v>
      </c>
      <c r="AY333" s="152" t="b">
        <f t="shared" si="157"/>
        <v>0</v>
      </c>
    </row>
    <row r="334" spans="1:51" s="40" customFormat="1">
      <c r="A334" s="181"/>
      <c r="B334" s="182"/>
      <c r="C334" s="182"/>
      <c r="D334" s="182"/>
      <c r="E334" s="182"/>
      <c r="F334" s="183"/>
      <c r="G334" s="184"/>
      <c r="H334" s="184"/>
      <c r="I334" s="185"/>
      <c r="J334" s="185"/>
      <c r="K334" s="185"/>
      <c r="L334" s="185"/>
      <c r="M334" s="185"/>
      <c r="N334" s="185"/>
      <c r="O334" s="186"/>
      <c r="P334" s="186"/>
      <c r="Q334" s="185"/>
      <c r="R334" s="186"/>
      <c r="S334" s="186"/>
      <c r="T334" s="186"/>
      <c r="U334" s="186" t="e">
        <f>10000000-I351</f>
        <v>#REF!</v>
      </c>
      <c r="V334" s="186"/>
      <c r="W334" s="186"/>
      <c r="X334" s="186"/>
      <c r="Y334" s="186"/>
      <c r="Z334" s="185"/>
      <c r="AA334" s="186"/>
      <c r="AB334" s="186"/>
      <c r="AC334" s="186"/>
      <c r="AD334" s="186"/>
      <c r="AE334" s="186"/>
      <c r="AF334" s="186"/>
      <c r="AG334" s="186"/>
      <c r="AH334" s="186"/>
      <c r="AI334" s="182"/>
      <c r="AJ334" s="377">
        <f t="shared" si="216"/>
        <v>0</v>
      </c>
      <c r="AK334" s="284">
        <f t="shared" si="190"/>
        <v>0</v>
      </c>
      <c r="AL334" s="164" t="b">
        <f t="shared" si="191"/>
        <v>1</v>
      </c>
      <c r="AM334" s="284">
        <f t="shared" si="192"/>
        <v>0</v>
      </c>
      <c r="AN334" s="232"/>
      <c r="AO334" s="232"/>
      <c r="AP334" s="284">
        <f t="shared" si="194"/>
        <v>0</v>
      </c>
      <c r="AQ334" s="164" t="b">
        <f t="shared" si="195"/>
        <v>1</v>
      </c>
      <c r="AR334" s="232"/>
      <c r="AS334" s="232"/>
      <c r="AT334" s="153"/>
      <c r="AU334" s="41"/>
      <c r="AV334" s="42"/>
      <c r="AW334" s="96" t="e">
        <f t="shared" si="159"/>
        <v>#REF!</v>
      </c>
      <c r="AX334" s="118">
        <f t="shared" si="162"/>
        <v>0</v>
      </c>
      <c r="AY334" s="152" t="b">
        <f t="shared" si="157"/>
        <v>1</v>
      </c>
    </row>
    <row r="335" spans="1:51" s="3" customFormat="1">
      <c r="A335" s="632" t="s">
        <v>0</v>
      </c>
      <c r="B335" s="632" t="s">
        <v>1</v>
      </c>
      <c r="C335" s="632"/>
      <c r="D335" s="632"/>
      <c r="E335" s="632"/>
      <c r="F335" s="632" t="s">
        <v>3</v>
      </c>
      <c r="G335" s="632" t="s">
        <v>4</v>
      </c>
      <c r="H335" s="637" t="s">
        <v>387</v>
      </c>
      <c r="I335" s="638"/>
      <c r="J335" s="638"/>
      <c r="K335" s="638"/>
      <c r="L335" s="638"/>
      <c r="M335" s="638"/>
      <c r="N335" s="638"/>
      <c r="O335" s="638"/>
      <c r="P335" s="638"/>
      <c r="Q335" s="638"/>
      <c r="R335" s="638"/>
      <c r="S335" s="638"/>
      <c r="T335" s="638"/>
      <c r="U335" s="638"/>
      <c r="V335" s="638"/>
      <c r="W335" s="638"/>
      <c r="X335" s="638"/>
      <c r="Y335" s="638"/>
      <c r="Z335" s="638"/>
      <c r="AA335" s="638"/>
      <c r="AB335" s="638"/>
      <c r="AC335" s="638"/>
      <c r="AD335" s="638"/>
      <c r="AE335" s="638"/>
      <c r="AF335" s="638"/>
      <c r="AG335" s="599"/>
      <c r="AH335" s="601"/>
      <c r="AI335" s="632" t="s">
        <v>11</v>
      </c>
      <c r="AJ335" s="375"/>
      <c r="AK335" s="284"/>
      <c r="AL335" s="164"/>
      <c r="AM335" s="328" t="e">
        <f t="shared" si="192"/>
        <v>#VALUE!</v>
      </c>
      <c r="AN335" s="311"/>
      <c r="AO335" s="311"/>
      <c r="AP335" s="284" t="e">
        <f t="shared" si="194"/>
        <v>#VALUE!</v>
      </c>
      <c r="AQ335" s="164" t="e">
        <f t="shared" si="195"/>
        <v>#VALUE!</v>
      </c>
      <c r="AR335" s="311"/>
      <c r="AS335" s="311"/>
      <c r="AT335" s="152"/>
      <c r="AW335" s="96">
        <f t="shared" si="159"/>
        <v>0</v>
      </c>
      <c r="AX335" s="118" t="e">
        <f t="shared" si="162"/>
        <v>#VALUE!</v>
      </c>
      <c r="AY335" s="152" t="e">
        <f t="shared" si="157"/>
        <v>#VALUE!</v>
      </c>
    </row>
    <row r="336" spans="1:51" s="3" customFormat="1">
      <c r="A336" s="633"/>
      <c r="B336" s="633"/>
      <c r="C336" s="633"/>
      <c r="D336" s="633"/>
      <c r="E336" s="633"/>
      <c r="F336" s="633"/>
      <c r="G336" s="633"/>
      <c r="H336" s="634" t="s">
        <v>5</v>
      </c>
      <c r="I336" s="635"/>
      <c r="J336" s="636"/>
      <c r="K336" s="634" t="s">
        <v>240</v>
      </c>
      <c r="L336" s="635"/>
      <c r="M336" s="636"/>
      <c r="N336" s="634" t="s">
        <v>6</v>
      </c>
      <c r="O336" s="635"/>
      <c r="P336" s="636"/>
      <c r="Q336" s="634" t="s">
        <v>273</v>
      </c>
      <c r="R336" s="635"/>
      <c r="S336" s="636"/>
      <c r="T336" s="634" t="s">
        <v>9</v>
      </c>
      <c r="U336" s="635"/>
      <c r="V336" s="636"/>
      <c r="W336" s="637" t="s">
        <v>374</v>
      </c>
      <c r="X336" s="638"/>
      <c r="Y336" s="639"/>
      <c r="Z336" s="634" t="s">
        <v>272</v>
      </c>
      <c r="AA336" s="635"/>
      <c r="AB336" s="636"/>
      <c r="AC336" s="637" t="s">
        <v>375</v>
      </c>
      <c r="AD336" s="638"/>
      <c r="AE336" s="639"/>
      <c r="AF336" s="637" t="s">
        <v>376</v>
      </c>
      <c r="AG336" s="638"/>
      <c r="AH336" s="639"/>
      <c r="AI336" s="633"/>
      <c r="AJ336" s="375"/>
      <c r="AK336" s="284"/>
      <c r="AL336" s="164"/>
      <c r="AM336" s="328">
        <f t="shared" si="192"/>
        <v>0</v>
      </c>
      <c r="AN336" s="311"/>
      <c r="AO336" s="311"/>
      <c r="AP336" s="284" t="e">
        <f t="shared" si="194"/>
        <v>#VALUE!</v>
      </c>
      <c r="AQ336" s="164" t="e">
        <f t="shared" si="195"/>
        <v>#VALUE!</v>
      </c>
      <c r="AR336" s="311"/>
      <c r="AS336" s="311"/>
      <c r="AT336" s="152"/>
      <c r="AW336" s="96" t="e">
        <f>I336+L336+O336+R336+U336+W336</f>
        <v>#VALUE!</v>
      </c>
      <c r="AX336" s="118" t="e">
        <f>H336+K336+N336+Q336+T336+#REF!</f>
        <v>#VALUE!</v>
      </c>
      <c r="AY336" s="152" t="e">
        <f t="shared" si="157"/>
        <v>#VALUE!</v>
      </c>
    </row>
    <row r="337" spans="1:51">
      <c r="A337" s="142"/>
      <c r="B337" s="143"/>
      <c r="C337" s="144"/>
      <c r="D337" s="144"/>
      <c r="E337" s="145"/>
      <c r="F337" s="146"/>
      <c r="G337" s="146"/>
      <c r="H337" s="598" t="s">
        <v>237</v>
      </c>
      <c r="I337" s="141" t="s">
        <v>238</v>
      </c>
      <c r="J337" s="489" t="s">
        <v>235</v>
      </c>
      <c r="K337" s="598" t="s">
        <v>237</v>
      </c>
      <c r="L337" s="141" t="s">
        <v>238</v>
      </c>
      <c r="M337" s="489" t="s">
        <v>235</v>
      </c>
      <c r="N337" s="598" t="s">
        <v>237</v>
      </c>
      <c r="O337" s="141" t="s">
        <v>238</v>
      </c>
      <c r="P337" s="489" t="s">
        <v>235</v>
      </c>
      <c r="Q337" s="598" t="s">
        <v>237</v>
      </c>
      <c r="R337" s="141" t="s">
        <v>238</v>
      </c>
      <c r="S337" s="489" t="s">
        <v>235</v>
      </c>
      <c r="T337" s="598" t="s">
        <v>237</v>
      </c>
      <c r="U337" s="141" t="s">
        <v>238</v>
      </c>
      <c r="V337" s="489" t="s">
        <v>235</v>
      </c>
      <c r="W337" s="598" t="s">
        <v>237</v>
      </c>
      <c r="X337" s="141" t="s">
        <v>238</v>
      </c>
      <c r="Y337" s="489" t="s">
        <v>235</v>
      </c>
      <c r="Z337" s="598" t="s">
        <v>237</v>
      </c>
      <c r="AA337" s="141" t="s">
        <v>238</v>
      </c>
      <c r="AB337" s="489" t="s">
        <v>235</v>
      </c>
      <c r="AC337" s="598" t="s">
        <v>237</v>
      </c>
      <c r="AD337" s="141" t="s">
        <v>238</v>
      </c>
      <c r="AE337" s="489" t="s">
        <v>235</v>
      </c>
      <c r="AF337" s="598" t="s">
        <v>237</v>
      </c>
      <c r="AG337" s="141" t="s">
        <v>238</v>
      </c>
      <c r="AH337" s="489" t="s">
        <v>235</v>
      </c>
      <c r="AI337" s="146"/>
      <c r="AJ337" s="376"/>
      <c r="AK337" s="284"/>
      <c r="AL337" s="164"/>
      <c r="AM337" s="328">
        <f t="shared" si="192"/>
        <v>0</v>
      </c>
      <c r="AN337" s="278"/>
      <c r="AO337" s="278"/>
      <c r="AP337" s="284" t="e">
        <f t="shared" si="194"/>
        <v>#VALUE!</v>
      </c>
      <c r="AQ337" s="164" t="e">
        <f t="shared" si="195"/>
        <v>#VALUE!</v>
      </c>
      <c r="AR337" s="278"/>
      <c r="AS337" s="278"/>
      <c r="AW337" s="96" t="e">
        <f t="shared" ref="AW337" si="217">I337+L337+O337+R337+U337+X337</f>
        <v>#VALUE!</v>
      </c>
      <c r="AX337" s="118" t="e">
        <f t="shared" ref="AX337" si="218">H337+K337+N337+Q337+T337+W337</f>
        <v>#VALUE!</v>
      </c>
      <c r="AY337" s="152" t="e">
        <f t="shared" si="157"/>
        <v>#VALUE!</v>
      </c>
    </row>
    <row r="338" spans="1:51">
      <c r="A338" s="147"/>
      <c r="B338" s="148"/>
      <c r="C338" s="149"/>
      <c r="D338" s="149"/>
      <c r="E338" s="150"/>
      <c r="F338" s="151"/>
      <c r="G338" s="151"/>
      <c r="H338" s="151"/>
      <c r="I338" s="151"/>
      <c r="J338" s="151"/>
      <c r="K338" s="151"/>
      <c r="L338" s="151"/>
      <c r="M338" s="151"/>
      <c r="N338" s="151"/>
      <c r="O338" s="151"/>
      <c r="P338" s="151"/>
      <c r="Q338" s="151"/>
      <c r="R338" s="151"/>
      <c r="S338" s="151"/>
      <c r="T338" s="151"/>
      <c r="U338" s="151"/>
      <c r="V338" s="151"/>
      <c r="W338" s="151"/>
      <c r="X338" s="151"/>
      <c r="Y338" s="151"/>
      <c r="Z338" s="151"/>
      <c r="AA338" s="151"/>
      <c r="AB338" s="151"/>
      <c r="AC338" s="151"/>
      <c r="AD338" s="151"/>
      <c r="AE338" s="151"/>
      <c r="AF338" s="151"/>
      <c r="AG338" s="151"/>
      <c r="AH338" s="151"/>
      <c r="AI338" s="151"/>
      <c r="AJ338" s="377">
        <f t="shared" si="216"/>
        <v>0</v>
      </c>
      <c r="AK338" s="284">
        <f t="shared" si="190"/>
        <v>0</v>
      </c>
      <c r="AL338" s="164" t="b">
        <f t="shared" si="191"/>
        <v>1</v>
      </c>
      <c r="AM338" s="284">
        <f t="shared" si="192"/>
        <v>0</v>
      </c>
      <c r="AN338" s="278"/>
      <c r="AO338" s="278"/>
      <c r="AP338" s="284">
        <f t="shared" si="194"/>
        <v>0</v>
      </c>
      <c r="AQ338" s="164" t="b">
        <f t="shared" si="195"/>
        <v>1</v>
      </c>
      <c r="AR338" s="278"/>
      <c r="AS338" s="278"/>
      <c r="AV338" s="42" t="b">
        <f t="shared" ref="AV338" si="219">G338=AU338</f>
        <v>1</v>
      </c>
      <c r="AW338" s="96">
        <f t="shared" si="159"/>
        <v>0</v>
      </c>
      <c r="AX338" s="118">
        <f t="shared" si="162"/>
        <v>0</v>
      </c>
      <c r="AY338" s="152" t="b">
        <f t="shared" si="157"/>
        <v>1</v>
      </c>
    </row>
    <row r="339" spans="1:51" s="16" customFormat="1">
      <c r="A339" s="26">
        <v>5</v>
      </c>
      <c r="B339" s="653" t="s">
        <v>128</v>
      </c>
      <c r="C339" s="654"/>
      <c r="D339" s="654"/>
      <c r="E339" s="655"/>
      <c r="F339" s="30" t="s">
        <v>160</v>
      </c>
      <c r="G339" s="17">
        <f>G340</f>
        <v>196427200</v>
      </c>
      <c r="H339" s="17">
        <f t="shared" ref="H339:AH339" si="220">H340</f>
        <v>68350000</v>
      </c>
      <c r="I339" s="17" t="e">
        <f t="shared" si="220"/>
        <v>#REF!</v>
      </c>
      <c r="J339" s="17" t="e">
        <f t="shared" si="220"/>
        <v>#REF!</v>
      </c>
      <c r="K339" s="17">
        <f t="shared" si="220"/>
        <v>0</v>
      </c>
      <c r="L339" s="17" t="e">
        <f t="shared" si="220"/>
        <v>#REF!</v>
      </c>
      <c r="M339" s="17" t="e">
        <f t="shared" si="220"/>
        <v>#REF!</v>
      </c>
      <c r="N339" s="17">
        <f t="shared" si="220"/>
        <v>128077200</v>
      </c>
      <c r="O339" s="17">
        <f t="shared" si="220"/>
        <v>0</v>
      </c>
      <c r="P339" s="17">
        <f t="shared" si="220"/>
        <v>0</v>
      </c>
      <c r="Q339" s="17">
        <f t="shared" si="220"/>
        <v>0</v>
      </c>
      <c r="R339" s="17">
        <f t="shared" si="220"/>
        <v>0</v>
      </c>
      <c r="S339" s="17">
        <f t="shared" si="220"/>
        <v>0</v>
      </c>
      <c r="T339" s="17">
        <f t="shared" si="220"/>
        <v>0</v>
      </c>
      <c r="U339" s="17">
        <f t="shared" si="220"/>
        <v>0</v>
      </c>
      <c r="V339" s="17">
        <f t="shared" si="220"/>
        <v>0</v>
      </c>
      <c r="W339" s="17">
        <f t="shared" si="220"/>
        <v>0</v>
      </c>
      <c r="X339" s="17">
        <f t="shared" si="220"/>
        <v>0</v>
      </c>
      <c r="Y339" s="17">
        <f t="shared" si="220"/>
        <v>0</v>
      </c>
      <c r="Z339" s="17">
        <f t="shared" si="220"/>
        <v>0</v>
      </c>
      <c r="AA339" s="17">
        <f t="shared" si="220"/>
        <v>0</v>
      </c>
      <c r="AB339" s="17">
        <f t="shared" si="220"/>
        <v>0</v>
      </c>
      <c r="AC339" s="17">
        <f t="shared" si="220"/>
        <v>0</v>
      </c>
      <c r="AD339" s="17">
        <f t="shared" si="220"/>
        <v>0</v>
      </c>
      <c r="AE339" s="17">
        <f t="shared" si="220"/>
        <v>0</v>
      </c>
      <c r="AF339" s="17">
        <f t="shared" si="220"/>
        <v>0</v>
      </c>
      <c r="AG339" s="17">
        <f t="shared" si="220"/>
        <v>0</v>
      </c>
      <c r="AH339" s="17">
        <f t="shared" si="220"/>
        <v>0</v>
      </c>
      <c r="AI339" s="15"/>
      <c r="AJ339" s="377" t="e">
        <f t="shared" si="216"/>
        <v>#REF!</v>
      </c>
      <c r="AK339" s="284">
        <f t="shared" si="190"/>
        <v>196427200</v>
      </c>
      <c r="AL339" s="164" t="b">
        <f t="shared" si="191"/>
        <v>1</v>
      </c>
      <c r="AM339" s="284">
        <f t="shared" si="192"/>
        <v>0</v>
      </c>
      <c r="AN339" s="221"/>
      <c r="AO339" s="221"/>
      <c r="AP339" s="284">
        <f t="shared" si="194"/>
        <v>196427200</v>
      </c>
      <c r="AQ339" s="164" t="b">
        <f t="shared" si="195"/>
        <v>1</v>
      </c>
      <c r="AR339" s="221"/>
      <c r="AS339" s="221"/>
      <c r="AT339" s="25"/>
      <c r="AU339" s="104" t="e">
        <f t="shared" si="206"/>
        <v>#REF!</v>
      </c>
      <c r="AV339" s="105" t="e">
        <f t="shared" si="204"/>
        <v>#REF!</v>
      </c>
      <c r="AW339" s="96" t="e">
        <f t="shared" si="159"/>
        <v>#REF!</v>
      </c>
      <c r="AX339" s="118">
        <f t="shared" si="162"/>
        <v>196427200</v>
      </c>
      <c r="AY339" s="152" t="b">
        <f t="shared" si="157"/>
        <v>1</v>
      </c>
    </row>
    <row r="340" spans="1:51" s="110" customFormat="1">
      <c r="A340" s="119"/>
      <c r="B340" s="108" t="s">
        <v>22</v>
      </c>
      <c r="C340" s="630" t="s">
        <v>127</v>
      </c>
      <c r="D340" s="651"/>
      <c r="E340" s="652"/>
      <c r="F340" s="94" t="s">
        <v>129</v>
      </c>
      <c r="G340" s="116">
        <f>G344+G341</f>
        <v>196427200</v>
      </c>
      <c r="H340" s="116">
        <f t="shared" ref="H340:AH340" si="221">H344+H341</f>
        <v>68350000</v>
      </c>
      <c r="I340" s="116" t="e">
        <f t="shared" si="221"/>
        <v>#REF!</v>
      </c>
      <c r="J340" s="116" t="e">
        <f t="shared" si="221"/>
        <v>#REF!</v>
      </c>
      <c r="K340" s="116">
        <f t="shared" si="221"/>
        <v>0</v>
      </c>
      <c r="L340" s="116" t="e">
        <f t="shared" si="221"/>
        <v>#REF!</v>
      </c>
      <c r="M340" s="116" t="e">
        <f t="shared" si="221"/>
        <v>#REF!</v>
      </c>
      <c r="N340" s="116">
        <f t="shared" si="221"/>
        <v>128077200</v>
      </c>
      <c r="O340" s="116">
        <f t="shared" si="221"/>
        <v>0</v>
      </c>
      <c r="P340" s="116">
        <f t="shared" si="221"/>
        <v>0</v>
      </c>
      <c r="Q340" s="116">
        <f t="shared" si="221"/>
        <v>0</v>
      </c>
      <c r="R340" s="116">
        <f t="shared" si="221"/>
        <v>0</v>
      </c>
      <c r="S340" s="116">
        <f t="shared" si="221"/>
        <v>0</v>
      </c>
      <c r="T340" s="116">
        <f t="shared" si="221"/>
        <v>0</v>
      </c>
      <c r="U340" s="116">
        <f t="shared" si="221"/>
        <v>0</v>
      </c>
      <c r="V340" s="116">
        <f t="shared" si="221"/>
        <v>0</v>
      </c>
      <c r="W340" s="116">
        <f t="shared" si="221"/>
        <v>0</v>
      </c>
      <c r="X340" s="116">
        <f t="shared" si="221"/>
        <v>0</v>
      </c>
      <c r="Y340" s="116">
        <f t="shared" si="221"/>
        <v>0</v>
      </c>
      <c r="Z340" s="116">
        <f t="shared" si="221"/>
        <v>0</v>
      </c>
      <c r="AA340" s="116">
        <f t="shared" si="221"/>
        <v>0</v>
      </c>
      <c r="AB340" s="116">
        <f t="shared" si="221"/>
        <v>0</v>
      </c>
      <c r="AC340" s="116">
        <f t="shared" si="221"/>
        <v>0</v>
      </c>
      <c r="AD340" s="116">
        <f t="shared" si="221"/>
        <v>0</v>
      </c>
      <c r="AE340" s="116">
        <f t="shared" si="221"/>
        <v>0</v>
      </c>
      <c r="AF340" s="116">
        <f t="shared" si="221"/>
        <v>0</v>
      </c>
      <c r="AG340" s="116">
        <f t="shared" si="221"/>
        <v>0</v>
      </c>
      <c r="AH340" s="116">
        <f t="shared" si="221"/>
        <v>0</v>
      </c>
      <c r="AI340" s="94"/>
      <c r="AJ340" s="575" t="e">
        <f t="shared" si="216"/>
        <v>#REF!</v>
      </c>
      <c r="AK340" s="576">
        <f t="shared" si="190"/>
        <v>196427200</v>
      </c>
      <c r="AL340" s="577" t="b">
        <f t="shared" si="191"/>
        <v>1</v>
      </c>
      <c r="AM340" s="576">
        <f t="shared" si="192"/>
        <v>0</v>
      </c>
      <c r="AN340" s="578"/>
      <c r="AO340" s="578"/>
      <c r="AP340" s="576">
        <f t="shared" si="194"/>
        <v>196427200</v>
      </c>
      <c r="AQ340" s="577" t="b">
        <f t="shared" si="195"/>
        <v>1</v>
      </c>
      <c r="AR340" s="578"/>
      <c r="AS340" s="578"/>
      <c r="AT340" s="579"/>
      <c r="AU340" s="118" t="e">
        <f t="shared" si="206"/>
        <v>#REF!</v>
      </c>
      <c r="AV340" s="110" t="e">
        <f t="shared" si="204"/>
        <v>#REF!</v>
      </c>
      <c r="AW340" s="111" t="e">
        <f t="shared" si="159"/>
        <v>#REF!</v>
      </c>
      <c r="AX340" s="118">
        <f t="shared" si="162"/>
        <v>196427200</v>
      </c>
      <c r="AY340" s="117" t="b">
        <f t="shared" si="157"/>
        <v>1</v>
      </c>
    </row>
    <row r="341" spans="1:51" s="25" customFormat="1">
      <c r="A341" s="29"/>
      <c r="B341" s="353"/>
      <c r="C341" s="20"/>
      <c r="D341" s="656" t="s">
        <v>14</v>
      </c>
      <c r="E341" s="657"/>
      <c r="F341" s="51" t="s">
        <v>131</v>
      </c>
      <c r="G341" s="24">
        <f>G342+G343</f>
        <v>66000000</v>
      </c>
      <c r="H341" s="24">
        <f t="shared" ref="H341:AF341" si="222">H342+H343</f>
        <v>25500000</v>
      </c>
      <c r="I341" s="24">
        <f t="shared" si="222"/>
        <v>0</v>
      </c>
      <c r="J341" s="24">
        <f t="shared" si="222"/>
        <v>0</v>
      </c>
      <c r="K341" s="24">
        <f t="shared" si="222"/>
        <v>0</v>
      </c>
      <c r="L341" s="24">
        <f t="shared" si="222"/>
        <v>0</v>
      </c>
      <c r="M341" s="24">
        <f t="shared" si="222"/>
        <v>0</v>
      </c>
      <c r="N341" s="24">
        <f t="shared" si="222"/>
        <v>40500000</v>
      </c>
      <c r="O341" s="24">
        <f t="shared" si="222"/>
        <v>0</v>
      </c>
      <c r="P341" s="24">
        <f t="shared" si="222"/>
        <v>0</v>
      </c>
      <c r="Q341" s="24">
        <f t="shared" si="222"/>
        <v>0</v>
      </c>
      <c r="R341" s="24">
        <f t="shared" si="222"/>
        <v>0</v>
      </c>
      <c r="S341" s="24">
        <f t="shared" si="222"/>
        <v>0</v>
      </c>
      <c r="T341" s="24">
        <f t="shared" si="222"/>
        <v>0</v>
      </c>
      <c r="U341" s="24">
        <f t="shared" si="222"/>
        <v>0</v>
      </c>
      <c r="V341" s="24">
        <f t="shared" si="222"/>
        <v>0</v>
      </c>
      <c r="W341" s="24">
        <f t="shared" si="222"/>
        <v>0</v>
      </c>
      <c r="X341" s="24">
        <f t="shared" si="222"/>
        <v>0</v>
      </c>
      <c r="Y341" s="24">
        <f t="shared" si="222"/>
        <v>0</v>
      </c>
      <c r="Z341" s="24">
        <f t="shared" si="222"/>
        <v>0</v>
      </c>
      <c r="AA341" s="24">
        <f t="shared" si="222"/>
        <v>0</v>
      </c>
      <c r="AB341" s="24">
        <f t="shared" si="222"/>
        <v>0</v>
      </c>
      <c r="AC341" s="24">
        <f t="shared" si="222"/>
        <v>0</v>
      </c>
      <c r="AD341" s="24">
        <f t="shared" si="222"/>
        <v>0</v>
      </c>
      <c r="AE341" s="24">
        <f t="shared" si="222"/>
        <v>0</v>
      </c>
      <c r="AF341" s="24">
        <f t="shared" si="222"/>
        <v>0</v>
      </c>
      <c r="AG341" s="24">
        <f t="shared" ref="AG341:AI341" si="223">AG343</f>
        <v>0</v>
      </c>
      <c r="AH341" s="24">
        <f t="shared" si="223"/>
        <v>0</v>
      </c>
      <c r="AI341" s="24">
        <f t="shared" si="223"/>
        <v>0</v>
      </c>
      <c r="AJ341" s="377"/>
      <c r="AK341" s="284"/>
      <c r="AL341" s="164"/>
      <c r="AM341" s="284"/>
      <c r="AN341" s="221"/>
      <c r="AO341" s="221"/>
      <c r="AP341" s="284">
        <f t="shared" si="194"/>
        <v>66000000</v>
      </c>
      <c r="AQ341" s="164" t="b">
        <f t="shared" si="195"/>
        <v>1</v>
      </c>
      <c r="AR341" s="221"/>
      <c r="AS341" s="221"/>
      <c r="AT341" s="236"/>
      <c r="AU341" s="336"/>
      <c r="AW341" s="335"/>
      <c r="AX341" s="336"/>
      <c r="AY341" s="152"/>
    </row>
    <row r="342" spans="1:51" s="25" customFormat="1">
      <c r="A342" s="29"/>
      <c r="B342" s="353"/>
      <c r="C342" s="20"/>
      <c r="D342" s="606"/>
      <c r="E342" s="454" t="s">
        <v>47</v>
      </c>
      <c r="F342" s="51" t="s">
        <v>48</v>
      </c>
      <c r="G342" s="455">
        <v>42000000</v>
      </c>
      <c r="H342" s="455">
        <v>10500000</v>
      </c>
      <c r="I342" s="24"/>
      <c r="J342" s="24"/>
      <c r="K342" s="24"/>
      <c r="L342" s="24"/>
      <c r="M342" s="24"/>
      <c r="N342" s="24">
        <f>G342-H342</f>
        <v>31500000</v>
      </c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377"/>
      <c r="AK342" s="284"/>
      <c r="AL342" s="164"/>
      <c r="AM342" s="284"/>
      <c r="AN342" s="221"/>
      <c r="AO342" s="221"/>
      <c r="AP342" s="284">
        <f t="shared" si="194"/>
        <v>42000000</v>
      </c>
      <c r="AQ342" s="164" t="b">
        <f t="shared" si="195"/>
        <v>1</v>
      </c>
      <c r="AR342" s="221"/>
      <c r="AS342" s="221"/>
      <c r="AT342" s="236"/>
      <c r="AU342" s="336"/>
      <c r="AW342" s="335"/>
      <c r="AX342" s="336"/>
      <c r="AY342" s="152"/>
    </row>
    <row r="343" spans="1:51" s="54" customFormat="1">
      <c r="A343" s="50"/>
      <c r="B343" s="355"/>
      <c r="C343" s="187"/>
      <c r="D343" s="363"/>
      <c r="E343" s="88" t="s">
        <v>166</v>
      </c>
      <c r="F343" s="71" t="s">
        <v>167</v>
      </c>
      <c r="G343" s="52">
        <v>24000000</v>
      </c>
      <c r="H343" s="52">
        <v>15000000</v>
      </c>
      <c r="I343" s="52"/>
      <c r="J343" s="52"/>
      <c r="K343" s="52"/>
      <c r="L343" s="52"/>
      <c r="M343" s="52"/>
      <c r="N343" s="52">
        <f>G343-H343</f>
        <v>9000000</v>
      </c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2"/>
      <c r="Z343" s="52"/>
      <c r="AA343" s="52"/>
      <c r="AB343" s="52">
        <f>Z343-AA343</f>
        <v>0</v>
      </c>
      <c r="AC343" s="52"/>
      <c r="AD343" s="52"/>
      <c r="AE343" s="52"/>
      <c r="AF343" s="52"/>
      <c r="AG343" s="52"/>
      <c r="AH343" s="52"/>
      <c r="AI343" s="51"/>
      <c r="AJ343" s="377"/>
      <c r="AK343" s="357"/>
      <c r="AL343" s="200"/>
      <c r="AM343" s="357"/>
      <c r="AN343" s="200"/>
      <c r="AO343" s="200"/>
      <c r="AP343" s="284">
        <f t="shared" si="194"/>
        <v>24000000</v>
      </c>
      <c r="AQ343" s="164" t="b">
        <f t="shared" si="195"/>
        <v>1</v>
      </c>
      <c r="AR343" s="200"/>
      <c r="AS343" s="200"/>
      <c r="AT343" s="358"/>
      <c r="AU343" s="64"/>
      <c r="AW343" s="335"/>
      <c r="AX343" s="64"/>
      <c r="AY343" s="359"/>
    </row>
    <row r="344" spans="1:51" s="80" customFormat="1">
      <c r="A344" s="337"/>
      <c r="B344" s="338"/>
      <c r="C344" s="339"/>
      <c r="D344" s="645" t="s">
        <v>15</v>
      </c>
      <c r="E344" s="646"/>
      <c r="F344" s="81" t="s">
        <v>130</v>
      </c>
      <c r="G344" s="87">
        <f t="shared" ref="G344:AI344" si="224">SUM(G345:G352)</f>
        <v>130427200</v>
      </c>
      <c r="H344" s="87">
        <f t="shared" si="224"/>
        <v>42850000</v>
      </c>
      <c r="I344" s="87" t="e">
        <f t="shared" si="224"/>
        <v>#REF!</v>
      </c>
      <c r="J344" s="87" t="e">
        <f t="shared" si="224"/>
        <v>#REF!</v>
      </c>
      <c r="K344" s="87">
        <f t="shared" si="224"/>
        <v>0</v>
      </c>
      <c r="L344" s="87" t="e">
        <f t="shared" si="224"/>
        <v>#REF!</v>
      </c>
      <c r="M344" s="87" t="e">
        <f t="shared" si="224"/>
        <v>#REF!</v>
      </c>
      <c r="N344" s="87">
        <f t="shared" si="224"/>
        <v>87577200</v>
      </c>
      <c r="O344" s="87">
        <f t="shared" si="224"/>
        <v>0</v>
      </c>
      <c r="P344" s="87">
        <f t="shared" si="224"/>
        <v>0</v>
      </c>
      <c r="Q344" s="87">
        <f t="shared" si="224"/>
        <v>0</v>
      </c>
      <c r="R344" s="87">
        <f t="shared" si="224"/>
        <v>0</v>
      </c>
      <c r="S344" s="87">
        <f t="shared" si="224"/>
        <v>0</v>
      </c>
      <c r="T344" s="87">
        <f t="shared" si="224"/>
        <v>0</v>
      </c>
      <c r="U344" s="87">
        <f t="shared" si="224"/>
        <v>0</v>
      </c>
      <c r="V344" s="87">
        <f t="shared" si="224"/>
        <v>0</v>
      </c>
      <c r="W344" s="87">
        <f t="shared" si="224"/>
        <v>0</v>
      </c>
      <c r="X344" s="87">
        <f t="shared" si="224"/>
        <v>0</v>
      </c>
      <c r="Y344" s="87">
        <f t="shared" si="224"/>
        <v>0</v>
      </c>
      <c r="Z344" s="87">
        <f t="shared" si="224"/>
        <v>0</v>
      </c>
      <c r="AA344" s="87">
        <f t="shared" si="224"/>
        <v>0</v>
      </c>
      <c r="AB344" s="87">
        <f t="shared" si="224"/>
        <v>0</v>
      </c>
      <c r="AC344" s="87">
        <f t="shared" si="224"/>
        <v>0</v>
      </c>
      <c r="AD344" s="87">
        <f t="shared" si="224"/>
        <v>0</v>
      </c>
      <c r="AE344" s="87">
        <f t="shared" si="224"/>
        <v>0</v>
      </c>
      <c r="AF344" s="87">
        <f t="shared" si="224"/>
        <v>0</v>
      </c>
      <c r="AG344" s="87">
        <f t="shared" si="224"/>
        <v>0</v>
      </c>
      <c r="AH344" s="87">
        <f t="shared" si="224"/>
        <v>0</v>
      </c>
      <c r="AI344" s="87">
        <f t="shared" si="224"/>
        <v>0</v>
      </c>
      <c r="AJ344" s="377" t="e">
        <f t="shared" si="216"/>
        <v>#REF!</v>
      </c>
      <c r="AK344" s="284">
        <f t="shared" si="190"/>
        <v>130427200</v>
      </c>
      <c r="AL344" s="164" t="b">
        <f t="shared" si="191"/>
        <v>1</v>
      </c>
      <c r="AM344" s="284">
        <f t="shared" si="192"/>
        <v>0</v>
      </c>
      <c r="AN344" s="164"/>
      <c r="AO344" s="164"/>
      <c r="AP344" s="284">
        <f t="shared" si="194"/>
        <v>130427200</v>
      </c>
      <c r="AQ344" s="164" t="b">
        <f t="shared" si="195"/>
        <v>1</v>
      </c>
      <c r="AR344" s="164"/>
      <c r="AS344" s="164"/>
      <c r="AU344" s="341" t="e">
        <f t="shared" si="206"/>
        <v>#REF!</v>
      </c>
      <c r="AV344" s="59" t="e">
        <f t="shared" si="204"/>
        <v>#REF!</v>
      </c>
      <c r="AW344" s="335" t="e">
        <f t="shared" si="159"/>
        <v>#REF!</v>
      </c>
      <c r="AX344" s="336">
        <f t="shared" si="162"/>
        <v>130427200</v>
      </c>
      <c r="AY344" s="152" t="b">
        <f t="shared" ref="AY344:AY407" si="225">G344=AX344</f>
        <v>1</v>
      </c>
    </row>
    <row r="345" spans="1:51" s="153" customFormat="1">
      <c r="A345" s="605"/>
      <c r="B345" s="333"/>
      <c r="C345" s="334"/>
      <c r="D345" s="334"/>
      <c r="E345" s="88" t="s">
        <v>55</v>
      </c>
      <c r="F345" s="71" t="s">
        <v>56</v>
      </c>
      <c r="G345" s="69">
        <v>8009500</v>
      </c>
      <c r="H345" s="69">
        <v>5000000</v>
      </c>
      <c r="I345" s="70" t="e">
        <f>#REF!</f>
        <v>#REF!</v>
      </c>
      <c r="J345" s="70" t="e">
        <f>H345-I345</f>
        <v>#REF!</v>
      </c>
      <c r="K345" s="70"/>
      <c r="L345" s="70"/>
      <c r="M345" s="70">
        <f>K345-L345</f>
        <v>0</v>
      </c>
      <c r="N345" s="70">
        <f>G345-H345</f>
        <v>3009500</v>
      </c>
      <c r="O345" s="70"/>
      <c r="P345" s="70"/>
      <c r="Q345" s="70"/>
      <c r="R345" s="70"/>
      <c r="S345" s="70"/>
      <c r="T345" s="70"/>
      <c r="U345" s="70"/>
      <c r="V345" s="70"/>
      <c r="W345" s="70"/>
      <c r="X345" s="70"/>
      <c r="Y345" s="70"/>
      <c r="Z345" s="70"/>
      <c r="AA345" s="70"/>
      <c r="AB345" s="70"/>
      <c r="AC345" s="70"/>
      <c r="AD345" s="70"/>
      <c r="AE345" s="70"/>
      <c r="AF345" s="70"/>
      <c r="AG345" s="70"/>
      <c r="AH345" s="70"/>
      <c r="AI345" s="71"/>
      <c r="AJ345" s="377" t="e">
        <f t="shared" si="216"/>
        <v>#REF!</v>
      </c>
      <c r="AK345" s="284">
        <f t="shared" si="190"/>
        <v>8009500</v>
      </c>
      <c r="AL345" s="164" t="b">
        <f t="shared" si="191"/>
        <v>1</v>
      </c>
      <c r="AM345" s="284">
        <f t="shared" si="192"/>
        <v>0</v>
      </c>
      <c r="AN345" s="232"/>
      <c r="AO345" s="232"/>
      <c r="AP345" s="284">
        <f t="shared" si="194"/>
        <v>8009500</v>
      </c>
      <c r="AQ345" s="164" t="b">
        <f t="shared" si="195"/>
        <v>1</v>
      </c>
      <c r="AR345" s="232"/>
      <c r="AS345" s="232"/>
      <c r="AU345" s="335" t="e">
        <f t="shared" si="206"/>
        <v>#REF!</v>
      </c>
      <c r="AV345" s="72" t="e">
        <f t="shared" si="204"/>
        <v>#REF!</v>
      </c>
      <c r="AW345" s="335" t="e">
        <f t="shared" ref="AW345:AW408" si="226">I345+L345+O345+R345+U345+X345</f>
        <v>#REF!</v>
      </c>
      <c r="AX345" s="336">
        <f t="shared" si="162"/>
        <v>8009500</v>
      </c>
      <c r="AY345" s="152" t="b">
        <f t="shared" si="225"/>
        <v>1</v>
      </c>
    </row>
    <row r="346" spans="1:51" s="153" customFormat="1">
      <c r="A346" s="605"/>
      <c r="B346" s="333"/>
      <c r="C346" s="334"/>
      <c r="D346" s="334"/>
      <c r="E346" s="88" t="s">
        <v>16</v>
      </c>
      <c r="F346" s="71" t="s">
        <v>19</v>
      </c>
      <c r="G346" s="69">
        <v>675000</v>
      </c>
      <c r="H346" s="69"/>
      <c r="I346" s="70" t="e">
        <f>#REF!+120000</f>
        <v>#REF!</v>
      </c>
      <c r="J346" s="70" t="e">
        <f t="shared" ref="J346:J352" si="227">H346-I346</f>
        <v>#REF!</v>
      </c>
      <c r="K346" s="70"/>
      <c r="L346" s="70">
        <v>420000</v>
      </c>
      <c r="M346" s="70">
        <f t="shared" ref="M346:M352" si="228">K346-L346</f>
        <v>-420000</v>
      </c>
      <c r="N346" s="70">
        <f t="shared" ref="N346:N352" si="229">G346-H346</f>
        <v>675000</v>
      </c>
      <c r="O346" s="70"/>
      <c r="P346" s="70"/>
      <c r="Q346" s="70"/>
      <c r="R346" s="70"/>
      <c r="S346" s="70"/>
      <c r="T346" s="70"/>
      <c r="U346" s="70"/>
      <c r="V346" s="70"/>
      <c r="W346" s="70"/>
      <c r="X346" s="70"/>
      <c r="Y346" s="70"/>
      <c r="Z346" s="70"/>
      <c r="AA346" s="70"/>
      <c r="AB346" s="70"/>
      <c r="AC346" s="70"/>
      <c r="AD346" s="70"/>
      <c r="AE346" s="70"/>
      <c r="AF346" s="70"/>
      <c r="AG346" s="70"/>
      <c r="AH346" s="70"/>
      <c r="AI346" s="71"/>
      <c r="AJ346" s="377" t="e">
        <f t="shared" si="216"/>
        <v>#REF!</v>
      </c>
      <c r="AK346" s="284">
        <f t="shared" si="190"/>
        <v>675000</v>
      </c>
      <c r="AL346" s="164" t="b">
        <f t="shared" si="191"/>
        <v>1</v>
      </c>
      <c r="AM346" s="284">
        <f t="shared" si="192"/>
        <v>0</v>
      </c>
      <c r="AN346" s="232"/>
      <c r="AO346" s="232"/>
      <c r="AP346" s="284">
        <f t="shared" si="194"/>
        <v>675000</v>
      </c>
      <c r="AQ346" s="164" t="b">
        <f t="shared" si="195"/>
        <v>1</v>
      </c>
      <c r="AR346" s="232"/>
      <c r="AS346" s="232"/>
      <c r="AU346" s="335" t="e">
        <f t="shared" si="206"/>
        <v>#REF!</v>
      </c>
      <c r="AV346" s="72" t="e">
        <f t="shared" si="204"/>
        <v>#REF!</v>
      </c>
      <c r="AW346" s="335" t="e">
        <f t="shared" si="226"/>
        <v>#REF!</v>
      </c>
      <c r="AX346" s="336">
        <f t="shared" ref="AX346:AX408" si="230">H346+K346+N346+Q346+T346+W346</f>
        <v>675000</v>
      </c>
      <c r="AY346" s="152" t="b">
        <f t="shared" si="225"/>
        <v>1</v>
      </c>
    </row>
    <row r="347" spans="1:51" s="153" customFormat="1">
      <c r="A347" s="605"/>
      <c r="B347" s="333"/>
      <c r="C347" s="334"/>
      <c r="D347" s="334"/>
      <c r="E347" s="88" t="s">
        <v>17</v>
      </c>
      <c r="F347" s="71" t="s">
        <v>18</v>
      </c>
      <c r="G347" s="69">
        <v>57000000</v>
      </c>
      <c r="H347" s="69">
        <v>14250000</v>
      </c>
      <c r="I347" s="239">
        <v>9600000</v>
      </c>
      <c r="J347" s="70">
        <f t="shared" si="227"/>
        <v>4650000</v>
      </c>
      <c r="K347" s="70"/>
      <c r="L347" s="70" t="e">
        <f>#REF!+3200000+1866600+3200000</f>
        <v>#REF!</v>
      </c>
      <c r="M347" s="70" t="e">
        <f t="shared" si="228"/>
        <v>#REF!</v>
      </c>
      <c r="N347" s="70">
        <f t="shared" si="229"/>
        <v>42750000</v>
      </c>
      <c r="O347" s="70"/>
      <c r="P347" s="70"/>
      <c r="Q347" s="70"/>
      <c r="R347" s="70"/>
      <c r="S347" s="70"/>
      <c r="T347" s="70"/>
      <c r="U347" s="70"/>
      <c r="V347" s="70"/>
      <c r="W347" s="70"/>
      <c r="X347" s="70"/>
      <c r="Y347" s="70"/>
      <c r="Z347" s="70"/>
      <c r="AA347" s="70"/>
      <c r="AB347" s="70"/>
      <c r="AC347" s="70"/>
      <c r="AD347" s="70"/>
      <c r="AE347" s="70"/>
      <c r="AF347" s="70"/>
      <c r="AG347" s="70"/>
      <c r="AH347" s="70"/>
      <c r="AI347" s="71"/>
      <c r="AJ347" s="377" t="e">
        <f t="shared" si="216"/>
        <v>#REF!</v>
      </c>
      <c r="AK347" s="284">
        <f t="shared" si="190"/>
        <v>57000000</v>
      </c>
      <c r="AL347" s="164" t="b">
        <f t="shared" si="191"/>
        <v>1</v>
      </c>
      <c r="AM347" s="284">
        <f t="shared" si="192"/>
        <v>0</v>
      </c>
      <c r="AN347" s="232"/>
      <c r="AO347" s="232"/>
      <c r="AP347" s="284">
        <f t="shared" si="194"/>
        <v>57000000</v>
      </c>
      <c r="AQ347" s="164" t="b">
        <f t="shared" si="195"/>
        <v>1</v>
      </c>
      <c r="AR347" s="232"/>
      <c r="AS347" s="232"/>
      <c r="AU347" s="335" t="e">
        <f t="shared" si="206"/>
        <v>#REF!</v>
      </c>
      <c r="AV347" s="72" t="e">
        <f t="shared" si="204"/>
        <v>#REF!</v>
      </c>
      <c r="AW347" s="335" t="e">
        <f t="shared" si="226"/>
        <v>#REF!</v>
      </c>
      <c r="AX347" s="336">
        <f t="shared" si="230"/>
        <v>57000000</v>
      </c>
      <c r="AY347" s="152" t="b">
        <f t="shared" si="225"/>
        <v>1</v>
      </c>
    </row>
    <row r="348" spans="1:51" s="153" customFormat="1">
      <c r="A348" s="605"/>
      <c r="B348" s="333"/>
      <c r="C348" s="334"/>
      <c r="D348" s="334"/>
      <c r="E348" s="88" t="s">
        <v>31</v>
      </c>
      <c r="F348" s="71" t="s">
        <v>32</v>
      </c>
      <c r="G348" s="69">
        <v>12400000</v>
      </c>
      <c r="H348" s="69">
        <v>6000000</v>
      </c>
      <c r="I348" s="70" t="e">
        <f>#REF!</f>
        <v>#REF!</v>
      </c>
      <c r="J348" s="70" t="e">
        <f t="shared" si="227"/>
        <v>#REF!</v>
      </c>
      <c r="K348" s="70"/>
      <c r="L348" s="70">
        <v>966000</v>
      </c>
      <c r="M348" s="70">
        <f t="shared" si="228"/>
        <v>-966000</v>
      </c>
      <c r="N348" s="70">
        <f t="shared" si="229"/>
        <v>6400000</v>
      </c>
      <c r="O348" s="70"/>
      <c r="P348" s="70"/>
      <c r="Q348" s="70"/>
      <c r="R348" s="70"/>
      <c r="S348" s="70"/>
      <c r="T348" s="70"/>
      <c r="U348" s="70"/>
      <c r="V348" s="70"/>
      <c r="W348" s="70"/>
      <c r="X348" s="70"/>
      <c r="Y348" s="70"/>
      <c r="Z348" s="70"/>
      <c r="AA348" s="70"/>
      <c r="AB348" s="70"/>
      <c r="AC348" s="70"/>
      <c r="AD348" s="70"/>
      <c r="AE348" s="70"/>
      <c r="AF348" s="70"/>
      <c r="AG348" s="70"/>
      <c r="AH348" s="70"/>
      <c r="AI348" s="71"/>
      <c r="AJ348" s="377" t="e">
        <f t="shared" si="216"/>
        <v>#REF!</v>
      </c>
      <c r="AK348" s="284">
        <f t="shared" si="190"/>
        <v>12400000</v>
      </c>
      <c r="AL348" s="164" t="b">
        <f t="shared" si="191"/>
        <v>1</v>
      </c>
      <c r="AM348" s="284">
        <f t="shared" si="192"/>
        <v>0</v>
      </c>
      <c r="AN348" s="232"/>
      <c r="AO348" s="232"/>
      <c r="AP348" s="284">
        <f t="shared" si="194"/>
        <v>12400000</v>
      </c>
      <c r="AQ348" s="164" t="b">
        <f t="shared" si="195"/>
        <v>1</v>
      </c>
      <c r="AR348" s="232"/>
      <c r="AS348" s="232"/>
      <c r="AU348" s="335" t="e">
        <f t="shared" si="206"/>
        <v>#REF!</v>
      </c>
      <c r="AV348" s="72" t="e">
        <f t="shared" si="204"/>
        <v>#REF!</v>
      </c>
      <c r="AW348" s="335" t="e">
        <f t="shared" si="226"/>
        <v>#REF!</v>
      </c>
      <c r="AX348" s="336">
        <f t="shared" si="230"/>
        <v>12400000</v>
      </c>
      <c r="AY348" s="152" t="b">
        <f t="shared" si="225"/>
        <v>1</v>
      </c>
    </row>
    <row r="349" spans="1:51" s="153" customFormat="1">
      <c r="A349" s="605"/>
      <c r="B349" s="333"/>
      <c r="C349" s="334"/>
      <c r="D349" s="334"/>
      <c r="E349" s="88" t="s">
        <v>59</v>
      </c>
      <c r="F349" s="71" t="s">
        <v>60</v>
      </c>
      <c r="G349" s="69">
        <v>7400000</v>
      </c>
      <c r="H349" s="69">
        <v>4000000</v>
      </c>
      <c r="I349" s="70">
        <v>2000000</v>
      </c>
      <c r="J349" s="70">
        <f t="shared" si="227"/>
        <v>2000000</v>
      </c>
      <c r="K349" s="70"/>
      <c r="L349" s="70">
        <v>473350</v>
      </c>
      <c r="M349" s="70">
        <f t="shared" si="228"/>
        <v>-473350</v>
      </c>
      <c r="N349" s="70">
        <f t="shared" si="229"/>
        <v>3400000</v>
      </c>
      <c r="O349" s="70"/>
      <c r="P349" s="70"/>
      <c r="Q349" s="70"/>
      <c r="R349" s="70"/>
      <c r="S349" s="70"/>
      <c r="T349" s="70"/>
      <c r="U349" s="70"/>
      <c r="V349" s="70"/>
      <c r="W349" s="70"/>
      <c r="X349" s="70"/>
      <c r="Y349" s="70"/>
      <c r="Z349" s="70"/>
      <c r="AA349" s="70"/>
      <c r="AB349" s="70"/>
      <c r="AC349" s="70"/>
      <c r="AD349" s="70"/>
      <c r="AE349" s="70"/>
      <c r="AF349" s="70"/>
      <c r="AG349" s="70"/>
      <c r="AH349" s="70"/>
      <c r="AI349" s="71"/>
      <c r="AJ349" s="377">
        <f t="shared" si="216"/>
        <v>2473350</v>
      </c>
      <c r="AK349" s="284">
        <f t="shared" si="190"/>
        <v>7400000</v>
      </c>
      <c r="AL349" s="164" t="b">
        <f t="shared" si="191"/>
        <v>1</v>
      </c>
      <c r="AM349" s="284">
        <f t="shared" si="192"/>
        <v>0</v>
      </c>
      <c r="AN349" s="232"/>
      <c r="AO349" s="232"/>
      <c r="AP349" s="284">
        <f t="shared" si="194"/>
        <v>7400000</v>
      </c>
      <c r="AQ349" s="164" t="b">
        <f t="shared" si="195"/>
        <v>1</v>
      </c>
      <c r="AR349" s="232"/>
      <c r="AS349" s="232"/>
      <c r="AU349" s="335">
        <f t="shared" si="206"/>
        <v>7400000</v>
      </c>
      <c r="AV349" s="72" t="b">
        <f t="shared" si="204"/>
        <v>1</v>
      </c>
      <c r="AW349" s="335">
        <f t="shared" si="226"/>
        <v>2473350</v>
      </c>
      <c r="AX349" s="336">
        <f t="shared" si="230"/>
        <v>7400000</v>
      </c>
      <c r="AY349" s="152" t="b">
        <f t="shared" si="225"/>
        <v>1</v>
      </c>
    </row>
    <row r="350" spans="1:51" s="153" customFormat="1">
      <c r="A350" s="605"/>
      <c r="B350" s="333"/>
      <c r="C350" s="334"/>
      <c r="D350" s="334"/>
      <c r="E350" s="88" t="s">
        <v>125</v>
      </c>
      <c r="F350" s="71" t="s">
        <v>126</v>
      </c>
      <c r="G350" s="69">
        <v>6000000</v>
      </c>
      <c r="H350" s="69">
        <v>3500000</v>
      </c>
      <c r="I350" s="70"/>
      <c r="J350" s="70">
        <f t="shared" si="227"/>
        <v>3500000</v>
      </c>
      <c r="K350" s="70"/>
      <c r="L350" s="70">
        <v>825000</v>
      </c>
      <c r="M350" s="70">
        <f t="shared" si="228"/>
        <v>-825000</v>
      </c>
      <c r="N350" s="70">
        <f t="shared" si="229"/>
        <v>2500000</v>
      </c>
      <c r="O350" s="70"/>
      <c r="P350" s="70"/>
      <c r="Q350" s="70"/>
      <c r="R350" s="70"/>
      <c r="S350" s="70"/>
      <c r="T350" s="70"/>
      <c r="U350" s="70"/>
      <c r="V350" s="70"/>
      <c r="W350" s="70"/>
      <c r="X350" s="70"/>
      <c r="Y350" s="70"/>
      <c r="Z350" s="70"/>
      <c r="AA350" s="70"/>
      <c r="AB350" s="70"/>
      <c r="AC350" s="70"/>
      <c r="AD350" s="70"/>
      <c r="AE350" s="70"/>
      <c r="AF350" s="70"/>
      <c r="AG350" s="70"/>
      <c r="AH350" s="70"/>
      <c r="AI350" s="71"/>
      <c r="AJ350" s="377">
        <f t="shared" si="216"/>
        <v>825000</v>
      </c>
      <c r="AK350" s="284">
        <f t="shared" si="190"/>
        <v>6000000</v>
      </c>
      <c r="AL350" s="164" t="b">
        <f t="shared" si="191"/>
        <v>1</v>
      </c>
      <c r="AM350" s="284">
        <f t="shared" si="192"/>
        <v>0</v>
      </c>
      <c r="AN350" s="232"/>
      <c r="AO350" s="232"/>
      <c r="AP350" s="284">
        <f t="shared" si="194"/>
        <v>6000000</v>
      </c>
      <c r="AQ350" s="164" t="b">
        <f t="shared" si="195"/>
        <v>1</v>
      </c>
      <c r="AR350" s="232"/>
      <c r="AS350" s="232"/>
      <c r="AU350" s="335">
        <f t="shared" si="206"/>
        <v>6000000</v>
      </c>
      <c r="AV350" s="72" t="b">
        <f t="shared" si="204"/>
        <v>1</v>
      </c>
      <c r="AW350" s="335">
        <f t="shared" si="226"/>
        <v>825000</v>
      </c>
      <c r="AX350" s="336">
        <f t="shared" si="230"/>
        <v>6000000</v>
      </c>
      <c r="AY350" s="152" t="b">
        <f t="shared" si="225"/>
        <v>1</v>
      </c>
    </row>
    <row r="351" spans="1:51" s="420" customFormat="1">
      <c r="A351" s="605"/>
      <c r="B351" s="333"/>
      <c r="C351" s="334"/>
      <c r="D351" s="334"/>
      <c r="E351" s="88" t="s">
        <v>61</v>
      </c>
      <c r="F351" s="71" t="s">
        <v>62</v>
      </c>
      <c r="G351" s="69">
        <v>30942700</v>
      </c>
      <c r="H351" s="69">
        <v>8000000</v>
      </c>
      <c r="I351" s="70" t="e">
        <f>#REF!</f>
        <v>#REF!</v>
      </c>
      <c r="J351" s="70" t="e">
        <f t="shared" si="227"/>
        <v>#REF!</v>
      </c>
      <c r="K351" s="70"/>
      <c r="L351" s="70" t="e">
        <f>#REF!+3602400</f>
        <v>#REF!</v>
      </c>
      <c r="M351" s="70" t="e">
        <f t="shared" si="228"/>
        <v>#REF!</v>
      </c>
      <c r="N351" s="70">
        <f t="shared" si="229"/>
        <v>22942700</v>
      </c>
      <c r="O351" s="70"/>
      <c r="P351" s="70"/>
      <c r="Q351" s="70"/>
      <c r="R351" s="70"/>
      <c r="S351" s="70"/>
      <c r="T351" s="70"/>
      <c r="U351" s="70"/>
      <c r="V351" s="70"/>
      <c r="W351" s="70"/>
      <c r="X351" s="70"/>
      <c r="Y351" s="70"/>
      <c r="Z351" s="70"/>
      <c r="AA351" s="70"/>
      <c r="AB351" s="70"/>
      <c r="AC351" s="70"/>
      <c r="AD351" s="70"/>
      <c r="AE351" s="70"/>
      <c r="AF351" s="70"/>
      <c r="AG351" s="70"/>
      <c r="AH351" s="70"/>
      <c r="AI351" s="71"/>
      <c r="AJ351" s="416" t="e">
        <f t="shared" si="216"/>
        <v>#REF!</v>
      </c>
      <c r="AK351" s="417">
        <f t="shared" si="190"/>
        <v>30942700</v>
      </c>
      <c r="AL351" s="418" t="b">
        <f t="shared" si="191"/>
        <v>1</v>
      </c>
      <c r="AM351" s="417">
        <f t="shared" si="192"/>
        <v>0</v>
      </c>
      <c r="AN351" s="419"/>
      <c r="AO351" s="419"/>
      <c r="AP351" s="284">
        <f t="shared" si="194"/>
        <v>30942700</v>
      </c>
      <c r="AQ351" s="164" t="b">
        <f t="shared" si="195"/>
        <v>1</v>
      </c>
      <c r="AR351" s="419"/>
      <c r="AS351" s="419"/>
      <c r="AU351" s="421" t="e">
        <f t="shared" si="206"/>
        <v>#REF!</v>
      </c>
      <c r="AV351" s="422" t="e">
        <f t="shared" si="204"/>
        <v>#REF!</v>
      </c>
      <c r="AW351" s="421" t="e">
        <f t="shared" si="226"/>
        <v>#REF!</v>
      </c>
      <c r="AX351" s="423">
        <f t="shared" si="230"/>
        <v>30942700</v>
      </c>
      <c r="AY351" s="424" t="b">
        <f t="shared" si="225"/>
        <v>1</v>
      </c>
    </row>
    <row r="352" spans="1:51" s="153" customFormat="1">
      <c r="A352" s="605"/>
      <c r="B352" s="333"/>
      <c r="C352" s="334"/>
      <c r="D352" s="334"/>
      <c r="E352" s="88" t="s">
        <v>20</v>
      </c>
      <c r="F352" s="71" t="s">
        <v>21</v>
      </c>
      <c r="G352" s="69">
        <v>8000000</v>
      </c>
      <c r="H352" s="69">
        <v>2100000</v>
      </c>
      <c r="I352" s="70" t="e">
        <f>#REF!</f>
        <v>#REF!</v>
      </c>
      <c r="J352" s="70" t="e">
        <f t="shared" si="227"/>
        <v>#REF!</v>
      </c>
      <c r="K352" s="70"/>
      <c r="L352" s="70" t="e">
        <f>#REF!+2970000</f>
        <v>#REF!</v>
      </c>
      <c r="M352" s="70" t="e">
        <f t="shared" si="228"/>
        <v>#REF!</v>
      </c>
      <c r="N352" s="70">
        <f t="shared" si="229"/>
        <v>5900000</v>
      </c>
      <c r="O352" s="70"/>
      <c r="P352" s="70"/>
      <c r="Q352" s="70"/>
      <c r="R352" s="70"/>
      <c r="S352" s="70"/>
      <c r="T352" s="70"/>
      <c r="U352" s="70"/>
      <c r="V352" s="70"/>
      <c r="W352" s="70"/>
      <c r="X352" s="70"/>
      <c r="Y352" s="70"/>
      <c r="Z352" s="70"/>
      <c r="AA352" s="70"/>
      <c r="AB352" s="70"/>
      <c r="AC352" s="70"/>
      <c r="AD352" s="70"/>
      <c r="AE352" s="70"/>
      <c r="AF352" s="70"/>
      <c r="AG352" s="70"/>
      <c r="AH352" s="70"/>
      <c r="AI352" s="71"/>
      <c r="AJ352" s="377" t="e">
        <f t="shared" si="216"/>
        <v>#REF!</v>
      </c>
      <c r="AK352" s="284">
        <f t="shared" si="190"/>
        <v>8000000</v>
      </c>
      <c r="AL352" s="164" t="b">
        <f t="shared" si="191"/>
        <v>1</v>
      </c>
      <c r="AM352" s="284">
        <f t="shared" si="192"/>
        <v>0</v>
      </c>
      <c r="AN352" s="232"/>
      <c r="AO352" s="232"/>
      <c r="AP352" s="284">
        <f t="shared" si="194"/>
        <v>8000000</v>
      </c>
      <c r="AQ352" s="164" t="b">
        <f t="shared" si="195"/>
        <v>1</v>
      </c>
      <c r="AR352" s="232"/>
      <c r="AS352" s="232"/>
      <c r="AU352" s="335" t="e">
        <f>SUM(I352:X352)</f>
        <v>#REF!</v>
      </c>
      <c r="AV352" s="72" t="e">
        <f t="shared" si="204"/>
        <v>#REF!</v>
      </c>
      <c r="AW352" s="335" t="e">
        <f t="shared" si="226"/>
        <v>#REF!</v>
      </c>
      <c r="AX352" s="336">
        <f t="shared" si="230"/>
        <v>8000000</v>
      </c>
      <c r="AY352" s="152" t="b">
        <f t="shared" si="225"/>
        <v>1</v>
      </c>
    </row>
    <row r="353" spans="1:51" s="153" customFormat="1">
      <c r="A353" s="605"/>
      <c r="B353" s="333"/>
      <c r="C353" s="334"/>
      <c r="D353" s="334"/>
      <c r="E353" s="88"/>
      <c r="F353" s="71"/>
      <c r="G353" s="69"/>
      <c r="H353" s="69"/>
      <c r="I353" s="70"/>
      <c r="J353" s="70"/>
      <c r="K353" s="70"/>
      <c r="L353" s="70"/>
      <c r="M353" s="70"/>
      <c r="N353" s="70"/>
      <c r="O353" s="70"/>
      <c r="P353" s="70"/>
      <c r="Q353" s="70"/>
      <c r="R353" s="70"/>
      <c r="S353" s="70"/>
      <c r="T353" s="70"/>
      <c r="U353" s="70"/>
      <c r="V353" s="70"/>
      <c r="W353" s="70"/>
      <c r="X353" s="70"/>
      <c r="Y353" s="70"/>
      <c r="Z353" s="70"/>
      <c r="AA353" s="70"/>
      <c r="AB353" s="70"/>
      <c r="AC353" s="70"/>
      <c r="AD353" s="70"/>
      <c r="AE353" s="70"/>
      <c r="AF353" s="70"/>
      <c r="AG353" s="70"/>
      <c r="AH353" s="70"/>
      <c r="AI353" s="71"/>
      <c r="AJ353" s="377"/>
      <c r="AK353" s="284"/>
      <c r="AL353" s="164"/>
      <c r="AM353" s="284"/>
      <c r="AN353" s="232"/>
      <c r="AO353" s="232"/>
      <c r="AP353" s="284">
        <f t="shared" si="194"/>
        <v>0</v>
      </c>
      <c r="AQ353" s="164" t="b">
        <f t="shared" si="195"/>
        <v>1</v>
      </c>
      <c r="AR353" s="232"/>
      <c r="AS353" s="232"/>
      <c r="AU353" s="335"/>
      <c r="AV353" s="72"/>
      <c r="AW353" s="335"/>
      <c r="AX353" s="336"/>
      <c r="AY353" s="152"/>
    </row>
    <row r="354" spans="1:51" s="153" customFormat="1">
      <c r="A354" s="605"/>
      <c r="B354" s="333"/>
      <c r="C354" s="334"/>
      <c r="D354" s="334"/>
      <c r="E354" s="88"/>
      <c r="F354" s="71"/>
      <c r="G354" s="69"/>
      <c r="H354" s="69"/>
      <c r="I354" s="70"/>
      <c r="J354" s="70"/>
      <c r="K354" s="70"/>
      <c r="L354" s="70"/>
      <c r="M354" s="70"/>
      <c r="N354" s="70"/>
      <c r="O354" s="70"/>
      <c r="P354" s="70"/>
      <c r="Q354" s="70"/>
      <c r="R354" s="70"/>
      <c r="S354" s="70"/>
      <c r="T354" s="70"/>
      <c r="U354" s="70"/>
      <c r="V354" s="70"/>
      <c r="W354" s="70"/>
      <c r="X354" s="70"/>
      <c r="Y354" s="70"/>
      <c r="Z354" s="70"/>
      <c r="AA354" s="70"/>
      <c r="AB354" s="70"/>
      <c r="AC354" s="70"/>
      <c r="AD354" s="70"/>
      <c r="AE354" s="70"/>
      <c r="AF354" s="70"/>
      <c r="AG354" s="70"/>
      <c r="AH354" s="70"/>
      <c r="AI354" s="71"/>
      <c r="AJ354" s="380"/>
      <c r="AK354" s="284"/>
      <c r="AL354" s="164"/>
      <c r="AM354" s="284"/>
      <c r="AN354" s="232"/>
      <c r="AO354" s="232"/>
      <c r="AP354" s="284">
        <f t="shared" si="194"/>
        <v>0</v>
      </c>
      <c r="AQ354" s="164" t="b">
        <f t="shared" si="195"/>
        <v>1</v>
      </c>
      <c r="AR354" s="232"/>
      <c r="AS354" s="232"/>
      <c r="AU354" s="335"/>
      <c r="AV354" s="72"/>
      <c r="AW354" s="335"/>
      <c r="AX354" s="336"/>
      <c r="AY354" s="152"/>
    </row>
    <row r="355" spans="1:51" s="320" customFormat="1">
      <c r="A355" s="360"/>
      <c r="B355" s="177"/>
      <c r="C355" s="177"/>
      <c r="D355" s="177"/>
      <c r="E355" s="177"/>
      <c r="F355" s="177"/>
      <c r="G355" s="178"/>
      <c r="H355" s="178"/>
      <c r="I355" s="179"/>
      <c r="J355" s="179"/>
      <c r="K355" s="179"/>
      <c r="L355" s="179"/>
      <c r="M355" s="179"/>
      <c r="N355" s="179"/>
      <c r="O355" s="179"/>
      <c r="P355" s="179"/>
      <c r="Q355" s="179"/>
      <c r="R355" s="179"/>
      <c r="S355" s="179"/>
      <c r="T355" s="179"/>
      <c r="U355" s="179"/>
      <c r="V355" s="179"/>
      <c r="W355" s="179"/>
      <c r="X355" s="179"/>
      <c r="Y355" s="179"/>
      <c r="Z355" s="179"/>
      <c r="AA355" s="179"/>
      <c r="AB355" s="179"/>
      <c r="AC355" s="179"/>
      <c r="AD355" s="179"/>
      <c r="AE355" s="179"/>
      <c r="AF355" s="179"/>
      <c r="AG355" s="179"/>
      <c r="AH355" s="179"/>
      <c r="AI355" s="177"/>
      <c r="AJ355" s="377"/>
      <c r="AK355" s="314"/>
      <c r="AL355" s="313"/>
      <c r="AM355" s="314"/>
      <c r="AN355" s="319"/>
      <c r="AO355" s="319"/>
      <c r="AP355" s="284">
        <f t="shared" si="194"/>
        <v>0</v>
      </c>
      <c r="AQ355" s="164" t="b">
        <f t="shared" si="195"/>
        <v>1</v>
      </c>
      <c r="AR355" s="319"/>
      <c r="AS355" s="319"/>
      <c r="AU355" s="315"/>
      <c r="AV355" s="316"/>
      <c r="AW355" s="315"/>
      <c r="AX355" s="317"/>
      <c r="AY355" s="318"/>
    </row>
    <row r="356" spans="1:51" s="320" customFormat="1">
      <c r="A356" s="361"/>
      <c r="B356" s="232"/>
      <c r="C356" s="232"/>
      <c r="D356" s="232"/>
      <c r="E356" s="232"/>
      <c r="F356" s="232"/>
      <c r="G356" s="233"/>
      <c r="H356" s="233"/>
      <c r="I356" s="234"/>
      <c r="J356" s="234"/>
      <c r="K356" s="234"/>
      <c r="L356" s="234"/>
      <c r="M356" s="234"/>
      <c r="N356" s="234"/>
      <c r="O356" s="234"/>
      <c r="P356" s="234"/>
      <c r="Q356" s="234"/>
      <c r="R356" s="234"/>
      <c r="S356" s="234"/>
      <c r="T356" s="234"/>
      <c r="U356" s="234"/>
      <c r="V356" s="234"/>
      <c r="W356" s="234"/>
      <c r="X356" s="234"/>
      <c r="Y356" s="234"/>
      <c r="Z356" s="234"/>
      <c r="AA356" s="234"/>
      <c r="AB356" s="234"/>
      <c r="AC356" s="234"/>
      <c r="AD356" s="234"/>
      <c r="AE356" s="234"/>
      <c r="AF356" s="234"/>
      <c r="AG356" s="234"/>
      <c r="AH356" s="234"/>
      <c r="AI356" s="232"/>
      <c r="AJ356" s="377"/>
      <c r="AK356" s="314"/>
      <c r="AL356" s="313"/>
      <c r="AM356" s="314"/>
      <c r="AN356" s="319"/>
      <c r="AO356" s="319"/>
      <c r="AP356" s="284">
        <f t="shared" si="194"/>
        <v>0</v>
      </c>
      <c r="AQ356" s="164" t="b">
        <f t="shared" si="195"/>
        <v>1</v>
      </c>
      <c r="AR356" s="319"/>
      <c r="AS356" s="319"/>
      <c r="AU356" s="315"/>
      <c r="AV356" s="316"/>
      <c r="AW356" s="315"/>
      <c r="AX356" s="317"/>
      <c r="AY356" s="318"/>
    </row>
    <row r="357" spans="1:51" s="320" customFormat="1">
      <c r="A357" s="361"/>
      <c r="B357" s="232"/>
      <c r="C357" s="232"/>
      <c r="D357" s="232"/>
      <c r="E357" s="232"/>
      <c r="F357" s="232"/>
      <c r="G357" s="233"/>
      <c r="H357" s="233"/>
      <c r="I357" s="234"/>
      <c r="J357" s="234"/>
      <c r="K357" s="234"/>
      <c r="L357" s="234"/>
      <c r="M357" s="234"/>
      <c r="N357" s="234"/>
      <c r="O357" s="234"/>
      <c r="P357" s="234"/>
      <c r="Q357" s="234"/>
      <c r="R357" s="234"/>
      <c r="S357" s="234"/>
      <c r="T357" s="234"/>
      <c r="U357" s="234"/>
      <c r="V357" s="234"/>
      <c r="W357" s="234"/>
      <c r="X357" s="234"/>
      <c r="Y357" s="234"/>
      <c r="Z357" s="234"/>
      <c r="AA357" s="234"/>
      <c r="AB357" s="234"/>
      <c r="AC357" s="234"/>
      <c r="AD357" s="234"/>
      <c r="AE357" s="234"/>
      <c r="AF357" s="234"/>
      <c r="AG357" s="234"/>
      <c r="AH357" s="234"/>
      <c r="AI357" s="232"/>
      <c r="AJ357" s="377"/>
      <c r="AK357" s="314"/>
      <c r="AL357" s="313"/>
      <c r="AM357" s="314"/>
      <c r="AN357" s="319"/>
      <c r="AO357" s="319"/>
      <c r="AP357" s="284">
        <f t="shared" si="194"/>
        <v>0</v>
      </c>
      <c r="AQ357" s="164" t="b">
        <f t="shared" si="195"/>
        <v>1</v>
      </c>
      <c r="AR357" s="319"/>
      <c r="AS357" s="319"/>
      <c r="AU357" s="315"/>
      <c r="AV357" s="316"/>
      <c r="AW357" s="315"/>
      <c r="AX357" s="317"/>
      <c r="AY357" s="318"/>
    </row>
    <row r="358" spans="1:51" s="320" customFormat="1">
      <c r="A358" s="361"/>
      <c r="B358" s="232"/>
      <c r="C358" s="232"/>
      <c r="D358" s="232"/>
      <c r="E358" s="232"/>
      <c r="F358" s="232"/>
      <c r="G358" s="233"/>
      <c r="H358" s="233"/>
      <c r="I358" s="234"/>
      <c r="J358" s="234"/>
      <c r="K358" s="234"/>
      <c r="L358" s="234"/>
      <c r="M358" s="234"/>
      <c r="N358" s="234"/>
      <c r="O358" s="234"/>
      <c r="P358" s="234"/>
      <c r="Q358" s="234"/>
      <c r="R358" s="234"/>
      <c r="S358" s="234"/>
      <c r="T358" s="234"/>
      <c r="U358" s="234"/>
      <c r="V358" s="234"/>
      <c r="W358" s="234"/>
      <c r="X358" s="234"/>
      <c r="Y358" s="234"/>
      <c r="Z358" s="234"/>
      <c r="AA358" s="234"/>
      <c r="AB358" s="234"/>
      <c r="AC358" s="234"/>
      <c r="AD358" s="234"/>
      <c r="AE358" s="234"/>
      <c r="AF358" s="234"/>
      <c r="AG358" s="234"/>
      <c r="AH358" s="234"/>
      <c r="AI358" s="232"/>
      <c r="AJ358" s="377"/>
      <c r="AK358" s="314"/>
      <c r="AL358" s="313"/>
      <c r="AM358" s="314"/>
      <c r="AN358" s="319"/>
      <c r="AO358" s="319"/>
      <c r="AP358" s="284">
        <f t="shared" si="194"/>
        <v>0</v>
      </c>
      <c r="AQ358" s="164" t="b">
        <f t="shared" si="195"/>
        <v>1</v>
      </c>
      <c r="AR358" s="319"/>
      <c r="AS358" s="319"/>
      <c r="AU358" s="315"/>
      <c r="AV358" s="316"/>
      <c r="AW358" s="315"/>
      <c r="AX358" s="317"/>
      <c r="AY358" s="318"/>
    </row>
    <row r="359" spans="1:51" s="320" customFormat="1">
      <c r="A359" s="361"/>
      <c r="B359" s="232"/>
      <c r="C359" s="232"/>
      <c r="D359" s="232"/>
      <c r="E359" s="232"/>
      <c r="F359" s="232"/>
      <c r="G359" s="233"/>
      <c r="H359" s="233"/>
      <c r="I359" s="234"/>
      <c r="J359" s="234"/>
      <c r="K359" s="234"/>
      <c r="L359" s="234"/>
      <c r="M359" s="234"/>
      <c r="N359" s="234"/>
      <c r="O359" s="234"/>
      <c r="P359" s="234"/>
      <c r="Q359" s="234"/>
      <c r="R359" s="234"/>
      <c r="S359" s="234"/>
      <c r="T359" s="234"/>
      <c r="U359" s="234"/>
      <c r="V359" s="234"/>
      <c r="W359" s="234"/>
      <c r="X359" s="234"/>
      <c r="Y359" s="234"/>
      <c r="Z359" s="234"/>
      <c r="AA359" s="234"/>
      <c r="AB359" s="234"/>
      <c r="AC359" s="234"/>
      <c r="AD359" s="234"/>
      <c r="AE359" s="234"/>
      <c r="AF359" s="234"/>
      <c r="AG359" s="234"/>
      <c r="AH359" s="234"/>
      <c r="AI359" s="232"/>
      <c r="AJ359" s="377"/>
      <c r="AK359" s="314"/>
      <c r="AL359" s="313"/>
      <c r="AM359" s="314"/>
      <c r="AN359" s="319"/>
      <c r="AO359" s="319"/>
      <c r="AP359" s="284">
        <f t="shared" si="194"/>
        <v>0</v>
      </c>
      <c r="AQ359" s="164" t="b">
        <f t="shared" si="195"/>
        <v>1</v>
      </c>
      <c r="AR359" s="319"/>
      <c r="AS359" s="319"/>
      <c r="AU359" s="315"/>
      <c r="AV359" s="316"/>
      <c r="AW359" s="315"/>
      <c r="AX359" s="317"/>
      <c r="AY359" s="318"/>
    </row>
    <row r="360" spans="1:51" s="320" customFormat="1">
      <c r="A360" s="361"/>
      <c r="B360" s="232"/>
      <c r="C360" s="232"/>
      <c r="D360" s="232"/>
      <c r="E360" s="232"/>
      <c r="F360" s="232"/>
      <c r="G360" s="233"/>
      <c r="H360" s="233"/>
      <c r="I360" s="234"/>
      <c r="J360" s="234"/>
      <c r="K360" s="234"/>
      <c r="L360" s="234"/>
      <c r="M360" s="415">
        <v>5505979.0757000446</v>
      </c>
      <c r="N360" s="234"/>
      <c r="O360" s="234"/>
      <c r="P360" s="234"/>
      <c r="Q360" s="234"/>
      <c r="R360" s="234"/>
      <c r="S360" s="234"/>
      <c r="T360" s="234"/>
      <c r="U360" s="234"/>
      <c r="V360" s="234"/>
      <c r="W360" s="234"/>
      <c r="X360" s="234"/>
      <c r="Y360" s="234"/>
      <c r="Z360" s="234"/>
      <c r="AA360" s="234"/>
      <c r="AB360" s="234"/>
      <c r="AC360" s="234"/>
      <c r="AD360" s="234"/>
      <c r="AE360" s="234"/>
      <c r="AF360" s="234"/>
      <c r="AG360" s="234"/>
      <c r="AH360" s="234"/>
      <c r="AI360" s="232"/>
      <c r="AJ360" s="377"/>
      <c r="AK360" s="314"/>
      <c r="AL360" s="313"/>
      <c r="AM360" s="314"/>
      <c r="AN360" s="319"/>
      <c r="AO360" s="319"/>
      <c r="AP360" s="284">
        <f t="shared" si="194"/>
        <v>0</v>
      </c>
      <c r="AQ360" s="164" t="b">
        <f t="shared" si="195"/>
        <v>1</v>
      </c>
      <c r="AR360" s="319"/>
      <c r="AS360" s="319"/>
      <c r="AU360" s="315"/>
      <c r="AV360" s="316"/>
      <c r="AW360" s="315"/>
      <c r="AX360" s="317"/>
      <c r="AY360" s="318"/>
    </row>
    <row r="361" spans="1:51" s="320" customFormat="1">
      <c r="A361" s="361"/>
      <c r="B361" s="232"/>
      <c r="C361" s="232"/>
      <c r="D361" s="232"/>
      <c r="E361" s="232"/>
      <c r="F361" s="232"/>
      <c r="G361" s="233"/>
      <c r="H361" s="233"/>
      <c r="I361" s="234"/>
      <c r="J361" s="234"/>
      <c r="K361" s="234"/>
      <c r="L361" s="234"/>
      <c r="M361" s="234"/>
      <c r="N361" s="234"/>
      <c r="O361" s="234"/>
      <c r="P361" s="234"/>
      <c r="Q361" s="234"/>
      <c r="R361" s="234"/>
      <c r="S361" s="234"/>
      <c r="T361" s="234"/>
      <c r="U361" s="234"/>
      <c r="V361" s="234"/>
      <c r="W361" s="234"/>
      <c r="X361" s="234"/>
      <c r="Y361" s="234"/>
      <c r="Z361" s="234"/>
      <c r="AA361" s="234"/>
      <c r="AB361" s="234"/>
      <c r="AC361" s="234"/>
      <c r="AD361" s="234"/>
      <c r="AE361" s="234"/>
      <c r="AF361" s="234"/>
      <c r="AG361" s="234"/>
      <c r="AH361" s="234"/>
      <c r="AI361" s="232"/>
      <c r="AJ361" s="377"/>
      <c r="AK361" s="314"/>
      <c r="AL361" s="313"/>
      <c r="AM361" s="314"/>
      <c r="AN361" s="319"/>
      <c r="AO361" s="319"/>
      <c r="AP361" s="284">
        <f t="shared" si="194"/>
        <v>0</v>
      </c>
      <c r="AQ361" s="164" t="b">
        <f t="shared" si="195"/>
        <v>1</v>
      </c>
      <c r="AR361" s="319"/>
      <c r="AS361" s="319"/>
      <c r="AU361" s="315"/>
      <c r="AV361" s="316"/>
      <c r="AW361" s="315"/>
      <c r="AX361" s="317"/>
      <c r="AY361" s="318"/>
    </row>
    <row r="362" spans="1:51" s="320" customFormat="1">
      <c r="A362" s="361"/>
      <c r="B362" s="232"/>
      <c r="C362" s="232"/>
      <c r="D362" s="232"/>
      <c r="E362" s="232"/>
      <c r="F362" s="232"/>
      <c r="G362" s="233"/>
      <c r="H362" s="233"/>
      <c r="I362" s="234"/>
      <c r="J362" s="234"/>
      <c r="K362" s="234"/>
      <c r="L362" s="234"/>
      <c r="M362" s="234"/>
      <c r="N362" s="234"/>
      <c r="O362" s="234"/>
      <c r="P362" s="234"/>
      <c r="Q362" s="234"/>
      <c r="R362" s="234"/>
      <c r="S362" s="234"/>
      <c r="T362" s="234"/>
      <c r="U362" s="234"/>
      <c r="V362" s="234"/>
      <c r="W362" s="234"/>
      <c r="X362" s="234"/>
      <c r="Y362" s="234"/>
      <c r="Z362" s="234"/>
      <c r="AA362" s="234"/>
      <c r="AB362" s="234"/>
      <c r="AC362" s="234"/>
      <c r="AD362" s="234"/>
      <c r="AE362" s="234"/>
      <c r="AF362" s="234"/>
      <c r="AG362" s="234"/>
      <c r="AH362" s="234"/>
      <c r="AI362" s="232"/>
      <c r="AJ362" s="377"/>
      <c r="AK362" s="314"/>
      <c r="AL362" s="313"/>
      <c r="AM362" s="314"/>
      <c r="AN362" s="319"/>
      <c r="AO362" s="319"/>
      <c r="AP362" s="284">
        <f t="shared" si="194"/>
        <v>0</v>
      </c>
      <c r="AQ362" s="164" t="b">
        <f t="shared" si="195"/>
        <v>1</v>
      </c>
      <c r="AR362" s="319"/>
      <c r="AS362" s="319"/>
      <c r="AU362" s="315"/>
      <c r="AV362" s="316"/>
      <c r="AW362" s="315"/>
      <c r="AX362" s="317"/>
      <c r="AY362" s="318"/>
    </row>
    <row r="363" spans="1:51" s="320" customFormat="1">
      <c r="A363" s="361"/>
      <c r="B363" s="232"/>
      <c r="C363" s="232"/>
      <c r="D363" s="232"/>
      <c r="E363" s="232"/>
      <c r="F363" s="232"/>
      <c r="G363" s="233"/>
      <c r="H363" s="233"/>
      <c r="I363" s="234"/>
      <c r="J363" s="234"/>
      <c r="K363" s="234"/>
      <c r="L363" s="234"/>
      <c r="M363" s="234"/>
      <c r="N363" s="234"/>
      <c r="O363" s="234"/>
      <c r="P363" s="234"/>
      <c r="Q363" s="234"/>
      <c r="R363" s="234"/>
      <c r="S363" s="234"/>
      <c r="T363" s="234"/>
      <c r="U363" s="234"/>
      <c r="V363" s="234"/>
      <c r="W363" s="234"/>
      <c r="X363" s="234"/>
      <c r="Y363" s="234"/>
      <c r="Z363" s="234"/>
      <c r="AA363" s="234"/>
      <c r="AB363" s="234"/>
      <c r="AC363" s="234"/>
      <c r="AD363" s="234"/>
      <c r="AE363" s="234"/>
      <c r="AF363" s="234"/>
      <c r="AG363" s="234"/>
      <c r="AH363" s="234"/>
      <c r="AI363" s="232"/>
      <c r="AJ363" s="377"/>
      <c r="AK363" s="314"/>
      <c r="AL363" s="313"/>
      <c r="AM363" s="314"/>
      <c r="AN363" s="319"/>
      <c r="AO363" s="319"/>
      <c r="AP363" s="284"/>
      <c r="AQ363" s="164"/>
      <c r="AR363" s="319"/>
      <c r="AS363" s="319"/>
      <c r="AU363" s="315"/>
      <c r="AV363" s="316"/>
      <c r="AW363" s="315"/>
      <c r="AX363" s="317"/>
      <c r="AY363" s="318"/>
    </row>
    <row r="364" spans="1:51" s="320" customFormat="1">
      <c r="A364" s="361"/>
      <c r="B364" s="232"/>
      <c r="C364" s="232"/>
      <c r="D364" s="232"/>
      <c r="E364" s="232"/>
      <c r="F364" s="232"/>
      <c r="G364" s="233"/>
      <c r="H364" s="233"/>
      <c r="I364" s="234"/>
      <c r="J364" s="234"/>
      <c r="K364" s="234"/>
      <c r="L364" s="234"/>
      <c r="M364" s="234"/>
      <c r="N364" s="234"/>
      <c r="O364" s="234"/>
      <c r="P364" s="234"/>
      <c r="Q364" s="234"/>
      <c r="R364" s="234"/>
      <c r="S364" s="234"/>
      <c r="T364" s="234"/>
      <c r="U364" s="234"/>
      <c r="V364" s="234"/>
      <c r="W364" s="234"/>
      <c r="X364" s="234"/>
      <c r="Y364" s="234"/>
      <c r="Z364" s="234"/>
      <c r="AA364" s="234"/>
      <c r="AB364" s="234"/>
      <c r="AC364" s="234"/>
      <c r="AD364" s="234"/>
      <c r="AE364" s="234"/>
      <c r="AF364" s="234"/>
      <c r="AG364" s="234"/>
      <c r="AH364" s="234"/>
      <c r="AI364" s="232"/>
      <c r="AJ364" s="377"/>
      <c r="AK364" s="314"/>
      <c r="AL364" s="313"/>
      <c r="AM364" s="314"/>
      <c r="AN364" s="319"/>
      <c r="AO364" s="319"/>
      <c r="AP364" s="284"/>
      <c r="AQ364" s="164"/>
      <c r="AR364" s="319"/>
      <c r="AS364" s="319"/>
      <c r="AU364" s="315"/>
      <c r="AV364" s="316"/>
      <c r="AW364" s="315"/>
      <c r="AX364" s="317"/>
      <c r="AY364" s="318"/>
    </row>
    <row r="365" spans="1:51" s="320" customFormat="1">
      <c r="A365" s="361"/>
      <c r="B365" s="232"/>
      <c r="C365" s="232"/>
      <c r="D365" s="232"/>
      <c r="E365" s="232"/>
      <c r="F365" s="232"/>
      <c r="G365" s="233"/>
      <c r="H365" s="233"/>
      <c r="I365" s="234"/>
      <c r="J365" s="234"/>
      <c r="K365" s="234"/>
      <c r="L365" s="234"/>
      <c r="M365" s="234"/>
      <c r="N365" s="234"/>
      <c r="O365" s="234"/>
      <c r="P365" s="234"/>
      <c r="Q365" s="234"/>
      <c r="R365" s="234"/>
      <c r="S365" s="234"/>
      <c r="T365" s="234"/>
      <c r="U365" s="234"/>
      <c r="V365" s="234"/>
      <c r="W365" s="234"/>
      <c r="X365" s="234"/>
      <c r="Y365" s="234"/>
      <c r="Z365" s="234"/>
      <c r="AA365" s="234"/>
      <c r="AB365" s="234"/>
      <c r="AC365" s="234"/>
      <c r="AD365" s="234"/>
      <c r="AE365" s="234"/>
      <c r="AF365" s="234"/>
      <c r="AG365" s="234"/>
      <c r="AH365" s="234"/>
      <c r="AI365" s="232"/>
      <c r="AJ365" s="377"/>
      <c r="AK365" s="314"/>
      <c r="AL365" s="313"/>
      <c r="AM365" s="314"/>
      <c r="AN365" s="319"/>
      <c r="AO365" s="319"/>
      <c r="AP365" s="284"/>
      <c r="AQ365" s="164"/>
      <c r="AR365" s="319"/>
      <c r="AS365" s="319"/>
      <c r="AU365" s="315"/>
      <c r="AV365" s="316"/>
      <c r="AW365" s="315"/>
      <c r="AX365" s="317"/>
      <c r="AY365" s="318"/>
    </row>
    <row r="366" spans="1:51" s="320" customFormat="1">
      <c r="A366" s="361"/>
      <c r="B366" s="232"/>
      <c r="C366" s="232"/>
      <c r="D366" s="232"/>
      <c r="E366" s="232"/>
      <c r="F366" s="232"/>
      <c r="G366" s="233"/>
      <c r="H366" s="233"/>
      <c r="I366" s="234"/>
      <c r="J366" s="234"/>
      <c r="K366" s="234"/>
      <c r="L366" s="234"/>
      <c r="M366" s="234"/>
      <c r="N366" s="234"/>
      <c r="O366" s="234"/>
      <c r="P366" s="234"/>
      <c r="Q366" s="234"/>
      <c r="R366" s="234"/>
      <c r="S366" s="234"/>
      <c r="T366" s="234"/>
      <c r="U366" s="234"/>
      <c r="V366" s="234"/>
      <c r="W366" s="234"/>
      <c r="X366" s="234"/>
      <c r="Y366" s="234"/>
      <c r="Z366" s="234"/>
      <c r="AA366" s="234"/>
      <c r="AB366" s="234"/>
      <c r="AC366" s="234"/>
      <c r="AD366" s="234"/>
      <c r="AE366" s="234"/>
      <c r="AF366" s="234"/>
      <c r="AG366" s="234"/>
      <c r="AH366" s="234"/>
      <c r="AI366" s="232"/>
      <c r="AJ366" s="377"/>
      <c r="AK366" s="314"/>
      <c r="AL366" s="313"/>
      <c r="AM366" s="314"/>
      <c r="AN366" s="319"/>
      <c r="AO366" s="319"/>
      <c r="AP366" s="284">
        <f t="shared" si="194"/>
        <v>0</v>
      </c>
      <c r="AQ366" s="164" t="b">
        <f t="shared" si="195"/>
        <v>1</v>
      </c>
      <c r="AR366" s="319"/>
      <c r="AS366" s="319"/>
      <c r="AU366" s="315"/>
      <c r="AV366" s="316"/>
      <c r="AW366" s="315"/>
      <c r="AX366" s="317"/>
      <c r="AY366" s="318"/>
    </row>
    <row r="367" spans="1:51" s="320" customFormat="1">
      <c r="A367" s="361"/>
      <c r="B367" s="232"/>
      <c r="C367" s="232"/>
      <c r="D367" s="232"/>
      <c r="E367" s="232"/>
      <c r="F367" s="232"/>
      <c r="G367" s="233"/>
      <c r="H367" s="233"/>
      <c r="I367" s="234"/>
      <c r="J367" s="234"/>
      <c r="K367" s="234"/>
      <c r="L367" s="234"/>
      <c r="M367" s="234"/>
      <c r="N367" s="234"/>
      <c r="O367" s="234"/>
      <c r="P367" s="234"/>
      <c r="Q367" s="234"/>
      <c r="R367" s="234"/>
      <c r="S367" s="234"/>
      <c r="T367" s="234"/>
      <c r="U367" s="234"/>
      <c r="V367" s="234"/>
      <c r="W367" s="234"/>
      <c r="X367" s="234"/>
      <c r="Y367" s="234"/>
      <c r="Z367" s="234"/>
      <c r="AA367" s="234"/>
      <c r="AB367" s="234"/>
      <c r="AC367" s="234"/>
      <c r="AD367" s="234"/>
      <c r="AE367" s="234"/>
      <c r="AF367" s="234"/>
      <c r="AG367" s="234"/>
      <c r="AH367" s="234"/>
      <c r="AI367" s="232"/>
      <c r="AJ367" s="377"/>
      <c r="AK367" s="314"/>
      <c r="AL367" s="313"/>
      <c r="AM367" s="314"/>
      <c r="AN367" s="319"/>
      <c r="AO367" s="319"/>
      <c r="AP367" s="284">
        <f t="shared" si="194"/>
        <v>0</v>
      </c>
      <c r="AQ367" s="164" t="b">
        <f t="shared" si="195"/>
        <v>1</v>
      </c>
      <c r="AR367" s="319"/>
      <c r="AS367" s="319"/>
      <c r="AU367" s="315"/>
      <c r="AV367" s="316"/>
      <c r="AW367" s="315"/>
      <c r="AX367" s="317"/>
      <c r="AY367" s="318"/>
    </row>
    <row r="368" spans="1:51" s="320" customFormat="1">
      <c r="A368" s="361"/>
      <c r="B368" s="232"/>
      <c r="C368" s="232"/>
      <c r="D368" s="232"/>
      <c r="E368" s="232"/>
      <c r="F368" s="232"/>
      <c r="G368" s="233"/>
      <c r="H368" s="233"/>
      <c r="I368" s="234"/>
      <c r="J368" s="234"/>
      <c r="K368" s="234"/>
      <c r="L368" s="234"/>
      <c r="M368" s="234"/>
      <c r="N368" s="234"/>
      <c r="O368" s="234"/>
      <c r="P368" s="234"/>
      <c r="Q368" s="234"/>
      <c r="R368" s="234"/>
      <c r="S368" s="234"/>
      <c r="T368" s="234"/>
      <c r="U368" s="234"/>
      <c r="V368" s="234"/>
      <c r="W368" s="234"/>
      <c r="X368" s="234"/>
      <c r="Y368" s="234"/>
      <c r="Z368" s="234"/>
      <c r="AA368" s="234"/>
      <c r="AB368" s="234"/>
      <c r="AC368" s="234"/>
      <c r="AD368" s="234"/>
      <c r="AE368" s="234"/>
      <c r="AF368" s="234"/>
      <c r="AG368" s="234"/>
      <c r="AH368" s="234"/>
      <c r="AI368" s="232"/>
      <c r="AJ368" s="377"/>
      <c r="AK368" s="314"/>
      <c r="AL368" s="313"/>
      <c r="AM368" s="314"/>
      <c r="AN368" s="319"/>
      <c r="AO368" s="319"/>
      <c r="AP368" s="284">
        <f t="shared" si="194"/>
        <v>0</v>
      </c>
      <c r="AQ368" s="164" t="b">
        <f t="shared" si="195"/>
        <v>1</v>
      </c>
      <c r="AR368" s="319"/>
      <c r="AS368" s="319"/>
      <c r="AU368" s="315"/>
      <c r="AV368" s="316"/>
      <c r="AW368" s="315"/>
      <c r="AX368" s="317"/>
      <c r="AY368" s="318"/>
    </row>
    <row r="369" spans="1:51" s="3" customFormat="1">
      <c r="A369" s="632" t="s">
        <v>0</v>
      </c>
      <c r="B369" s="632" t="s">
        <v>1</v>
      </c>
      <c r="C369" s="632"/>
      <c r="D369" s="632"/>
      <c r="E369" s="632"/>
      <c r="F369" s="632" t="s">
        <v>3</v>
      </c>
      <c r="G369" s="632" t="s">
        <v>4</v>
      </c>
      <c r="H369" s="637" t="s">
        <v>387</v>
      </c>
      <c r="I369" s="638"/>
      <c r="J369" s="638"/>
      <c r="K369" s="638"/>
      <c r="L369" s="638"/>
      <c r="M369" s="638"/>
      <c r="N369" s="638"/>
      <c r="O369" s="638"/>
      <c r="P369" s="638"/>
      <c r="Q369" s="638"/>
      <c r="R369" s="638"/>
      <c r="S369" s="638"/>
      <c r="T369" s="638"/>
      <c r="U369" s="638"/>
      <c r="V369" s="638"/>
      <c r="W369" s="638"/>
      <c r="X369" s="638"/>
      <c r="Y369" s="638"/>
      <c r="Z369" s="638"/>
      <c r="AA369" s="638"/>
      <c r="AB369" s="638"/>
      <c r="AC369" s="638"/>
      <c r="AD369" s="638"/>
      <c r="AE369" s="638"/>
      <c r="AF369" s="638"/>
      <c r="AG369" s="599"/>
      <c r="AH369" s="601"/>
      <c r="AI369" s="632" t="s">
        <v>11</v>
      </c>
      <c r="AJ369" s="375"/>
      <c r="AK369" s="284"/>
      <c r="AL369" s="164"/>
      <c r="AM369" s="328" t="e">
        <f t="shared" ref="AM369:AM372" si="231">G369-AK369</f>
        <v>#VALUE!</v>
      </c>
      <c r="AN369" s="311"/>
      <c r="AO369" s="311"/>
      <c r="AP369" s="284" t="e">
        <f t="shared" si="194"/>
        <v>#VALUE!</v>
      </c>
      <c r="AQ369" s="164" t="e">
        <f t="shared" si="195"/>
        <v>#VALUE!</v>
      </c>
      <c r="AR369" s="311"/>
      <c r="AS369" s="311"/>
      <c r="AT369" s="152"/>
      <c r="AW369" s="96">
        <f t="shared" ref="AW369" si="232">I369+L369+O369+R369+U369+X369</f>
        <v>0</v>
      </c>
      <c r="AX369" s="118" t="e">
        <f t="shared" ref="AX369" si="233">H369+K369+N369+Q369+T369+W369</f>
        <v>#VALUE!</v>
      </c>
      <c r="AY369" s="152" t="e">
        <f t="shared" ref="AY369:AY372" si="234">G369=AX369</f>
        <v>#VALUE!</v>
      </c>
    </row>
    <row r="370" spans="1:51" s="3" customFormat="1">
      <c r="A370" s="633"/>
      <c r="B370" s="633"/>
      <c r="C370" s="633"/>
      <c r="D370" s="633"/>
      <c r="E370" s="633"/>
      <c r="F370" s="633"/>
      <c r="G370" s="633"/>
      <c r="H370" s="634" t="s">
        <v>5</v>
      </c>
      <c r="I370" s="635"/>
      <c r="J370" s="636"/>
      <c r="K370" s="634" t="s">
        <v>240</v>
      </c>
      <c r="L370" s="635"/>
      <c r="M370" s="636"/>
      <c r="N370" s="634" t="s">
        <v>6</v>
      </c>
      <c r="O370" s="635"/>
      <c r="P370" s="636"/>
      <c r="Q370" s="634" t="s">
        <v>273</v>
      </c>
      <c r="R370" s="635"/>
      <c r="S370" s="636"/>
      <c r="T370" s="634" t="s">
        <v>9</v>
      </c>
      <c r="U370" s="635"/>
      <c r="V370" s="636"/>
      <c r="W370" s="637" t="s">
        <v>374</v>
      </c>
      <c r="X370" s="638"/>
      <c r="Y370" s="639"/>
      <c r="Z370" s="634" t="s">
        <v>272</v>
      </c>
      <c r="AA370" s="635"/>
      <c r="AB370" s="636"/>
      <c r="AC370" s="637" t="s">
        <v>375</v>
      </c>
      <c r="AD370" s="638"/>
      <c r="AE370" s="639"/>
      <c r="AF370" s="637" t="s">
        <v>376</v>
      </c>
      <c r="AG370" s="638"/>
      <c r="AH370" s="639"/>
      <c r="AI370" s="633"/>
      <c r="AJ370" s="375"/>
      <c r="AK370" s="284"/>
      <c r="AL370" s="164"/>
      <c r="AM370" s="328">
        <f t="shared" si="231"/>
        <v>0</v>
      </c>
      <c r="AN370" s="311"/>
      <c r="AO370" s="311"/>
      <c r="AP370" s="284" t="e">
        <f t="shared" si="194"/>
        <v>#VALUE!</v>
      </c>
      <c r="AQ370" s="164" t="e">
        <f t="shared" si="195"/>
        <v>#VALUE!</v>
      </c>
      <c r="AR370" s="311"/>
      <c r="AS370" s="311"/>
      <c r="AT370" s="152"/>
      <c r="AW370" s="96" t="e">
        <f>I370+L370+O370+R370+U370+W370</f>
        <v>#VALUE!</v>
      </c>
      <c r="AX370" s="118" t="e">
        <f>H370+K370+N370+Q370+T370+#REF!</f>
        <v>#VALUE!</v>
      </c>
      <c r="AY370" s="152" t="e">
        <f t="shared" si="234"/>
        <v>#VALUE!</v>
      </c>
    </row>
    <row r="371" spans="1:51">
      <c r="A371" s="142"/>
      <c r="B371" s="143"/>
      <c r="C371" s="144"/>
      <c r="D371" s="144"/>
      <c r="E371" s="145"/>
      <c r="F371" s="146"/>
      <c r="G371" s="146"/>
      <c r="H371" s="598" t="s">
        <v>237</v>
      </c>
      <c r="I371" s="141" t="s">
        <v>238</v>
      </c>
      <c r="J371" s="489" t="s">
        <v>235</v>
      </c>
      <c r="K371" s="598" t="s">
        <v>237</v>
      </c>
      <c r="L371" s="141" t="s">
        <v>238</v>
      </c>
      <c r="M371" s="489" t="s">
        <v>235</v>
      </c>
      <c r="N371" s="598" t="s">
        <v>237</v>
      </c>
      <c r="O371" s="141" t="s">
        <v>238</v>
      </c>
      <c r="P371" s="489" t="s">
        <v>235</v>
      </c>
      <c r="Q371" s="598" t="s">
        <v>237</v>
      </c>
      <c r="R371" s="141" t="s">
        <v>238</v>
      </c>
      <c r="S371" s="489" t="s">
        <v>235</v>
      </c>
      <c r="T371" s="598" t="s">
        <v>237</v>
      </c>
      <c r="U371" s="141" t="s">
        <v>238</v>
      </c>
      <c r="V371" s="489" t="s">
        <v>235</v>
      </c>
      <c r="W371" s="598" t="s">
        <v>237</v>
      </c>
      <c r="X371" s="141" t="s">
        <v>238</v>
      </c>
      <c r="Y371" s="489" t="s">
        <v>235</v>
      </c>
      <c r="Z371" s="598" t="s">
        <v>237</v>
      </c>
      <c r="AA371" s="141" t="s">
        <v>238</v>
      </c>
      <c r="AB371" s="489" t="s">
        <v>235</v>
      </c>
      <c r="AC371" s="598" t="s">
        <v>237</v>
      </c>
      <c r="AD371" s="141" t="s">
        <v>238</v>
      </c>
      <c r="AE371" s="489" t="s">
        <v>235</v>
      </c>
      <c r="AF371" s="598" t="s">
        <v>237</v>
      </c>
      <c r="AG371" s="141" t="s">
        <v>238</v>
      </c>
      <c r="AH371" s="489" t="s">
        <v>235</v>
      </c>
      <c r="AI371" s="146"/>
      <c r="AJ371" s="376"/>
      <c r="AK371" s="284"/>
      <c r="AL371" s="164"/>
      <c r="AM371" s="328">
        <f t="shared" si="231"/>
        <v>0</v>
      </c>
      <c r="AN371" s="278"/>
      <c r="AO371" s="278"/>
      <c r="AP371" s="284" t="e">
        <f t="shared" si="194"/>
        <v>#VALUE!</v>
      </c>
      <c r="AQ371" s="164" t="e">
        <f t="shared" si="195"/>
        <v>#VALUE!</v>
      </c>
      <c r="AR371" s="278"/>
      <c r="AS371" s="278"/>
      <c r="AW371" s="96" t="e">
        <f t="shared" ref="AW371:AW372" si="235">I371+L371+O371+R371+U371+X371</f>
        <v>#VALUE!</v>
      </c>
      <c r="AX371" s="118" t="e">
        <f t="shared" ref="AX371:AX372" si="236">H371+K371+N371+Q371+T371+W371</f>
        <v>#VALUE!</v>
      </c>
      <c r="AY371" s="152" t="e">
        <f t="shared" si="234"/>
        <v>#VALUE!</v>
      </c>
    </row>
    <row r="372" spans="1:51">
      <c r="A372" s="147"/>
      <c r="B372" s="148"/>
      <c r="C372" s="149"/>
      <c r="D372" s="149"/>
      <c r="E372" s="150"/>
      <c r="F372" s="151"/>
      <c r="G372" s="151"/>
      <c r="H372" s="151"/>
      <c r="I372" s="151"/>
      <c r="J372" s="151"/>
      <c r="K372" s="151"/>
      <c r="L372" s="151"/>
      <c r="M372" s="151"/>
      <c r="N372" s="151"/>
      <c r="O372" s="151"/>
      <c r="P372" s="151"/>
      <c r="Q372" s="151"/>
      <c r="R372" s="151"/>
      <c r="S372" s="151"/>
      <c r="T372" s="151"/>
      <c r="U372" s="151"/>
      <c r="V372" s="151"/>
      <c r="W372" s="151"/>
      <c r="X372" s="151"/>
      <c r="Y372" s="151"/>
      <c r="Z372" s="151"/>
      <c r="AA372" s="151"/>
      <c r="AB372" s="151"/>
      <c r="AC372" s="151"/>
      <c r="AD372" s="151"/>
      <c r="AE372" s="151"/>
      <c r="AF372" s="151"/>
      <c r="AG372" s="151"/>
      <c r="AH372" s="151"/>
      <c r="AI372" s="151"/>
      <c r="AJ372" s="377">
        <f t="shared" ref="AJ372" si="237">I372+L372</f>
        <v>0</v>
      </c>
      <c r="AK372" s="284">
        <f t="shared" ref="AK372" si="238">H372+K372+N372+Q372+T372+W372+Z372+AC372+AF372</f>
        <v>0</v>
      </c>
      <c r="AL372" s="164" t="b">
        <f t="shared" ref="AL372" si="239">AK372=G372</f>
        <v>1</v>
      </c>
      <c r="AM372" s="284">
        <f t="shared" si="231"/>
        <v>0</v>
      </c>
      <c r="AN372" s="278"/>
      <c r="AO372" s="278"/>
      <c r="AP372" s="284">
        <f t="shared" ref="AP372:AP435" si="240">H372+K372+N372+Q372+T372+W372+Z372+AC372+AF372</f>
        <v>0</v>
      </c>
      <c r="AQ372" s="164" t="b">
        <f t="shared" si="195"/>
        <v>1</v>
      </c>
      <c r="AR372" s="278"/>
      <c r="AS372" s="278"/>
      <c r="AV372" s="42" t="b">
        <f t="shared" ref="AV372" si="241">G372=AU372</f>
        <v>1</v>
      </c>
      <c r="AW372" s="96">
        <f t="shared" si="235"/>
        <v>0</v>
      </c>
      <c r="AX372" s="118">
        <f t="shared" si="236"/>
        <v>0</v>
      </c>
      <c r="AY372" s="152" t="b">
        <f t="shared" si="234"/>
        <v>1</v>
      </c>
    </row>
    <row r="373" spans="1:51" s="95" customFormat="1">
      <c r="A373" s="18">
        <v>6</v>
      </c>
      <c r="B373" s="653" t="s">
        <v>209</v>
      </c>
      <c r="C373" s="654"/>
      <c r="D373" s="654"/>
      <c r="E373" s="655"/>
      <c r="F373" s="98">
        <v>15</v>
      </c>
      <c r="G373" s="99">
        <f t="shared" ref="G373:AH373" si="242">G374+G399</f>
        <v>1600324000</v>
      </c>
      <c r="H373" s="99">
        <f t="shared" si="242"/>
        <v>1039832200</v>
      </c>
      <c r="I373" s="99" t="e">
        <f t="shared" si="242"/>
        <v>#REF!</v>
      </c>
      <c r="J373" s="99" t="e">
        <f t="shared" si="242"/>
        <v>#REF!</v>
      </c>
      <c r="K373" s="99">
        <f t="shared" si="242"/>
        <v>35000000</v>
      </c>
      <c r="L373" s="99">
        <f t="shared" si="242"/>
        <v>0</v>
      </c>
      <c r="M373" s="99">
        <f t="shared" si="242"/>
        <v>0</v>
      </c>
      <c r="N373" s="99">
        <f t="shared" si="242"/>
        <v>281491800</v>
      </c>
      <c r="O373" s="99" t="e">
        <f t="shared" si="242"/>
        <v>#REF!</v>
      </c>
      <c r="P373" s="99" t="e">
        <f t="shared" si="242"/>
        <v>#REF!</v>
      </c>
      <c r="Q373" s="99">
        <f t="shared" si="242"/>
        <v>0</v>
      </c>
      <c r="R373" s="99">
        <f t="shared" si="242"/>
        <v>0</v>
      </c>
      <c r="S373" s="99">
        <f t="shared" si="242"/>
        <v>0</v>
      </c>
      <c r="T373" s="99">
        <f t="shared" si="242"/>
        <v>0</v>
      </c>
      <c r="U373" s="99">
        <f t="shared" si="242"/>
        <v>0</v>
      </c>
      <c r="V373" s="99">
        <f t="shared" si="242"/>
        <v>0</v>
      </c>
      <c r="W373" s="99">
        <f t="shared" si="242"/>
        <v>244000000</v>
      </c>
      <c r="X373" s="99">
        <f t="shared" si="242"/>
        <v>0</v>
      </c>
      <c r="Y373" s="99">
        <f t="shared" si="242"/>
        <v>0</v>
      </c>
      <c r="Z373" s="99">
        <f t="shared" si="242"/>
        <v>0</v>
      </c>
      <c r="AA373" s="99">
        <f t="shared" si="242"/>
        <v>0</v>
      </c>
      <c r="AB373" s="99">
        <f t="shared" si="242"/>
        <v>0</v>
      </c>
      <c r="AC373" s="99">
        <f t="shared" si="242"/>
        <v>0</v>
      </c>
      <c r="AD373" s="99">
        <f t="shared" si="242"/>
        <v>0</v>
      </c>
      <c r="AE373" s="99">
        <f t="shared" si="242"/>
        <v>0</v>
      </c>
      <c r="AF373" s="99">
        <f t="shared" si="242"/>
        <v>0</v>
      </c>
      <c r="AG373" s="99">
        <f t="shared" si="242"/>
        <v>0</v>
      </c>
      <c r="AH373" s="99">
        <f t="shared" si="242"/>
        <v>0</v>
      </c>
      <c r="AI373" s="18"/>
      <c r="AJ373" s="373"/>
      <c r="AK373" s="284">
        <f t="shared" si="190"/>
        <v>1600324000</v>
      </c>
      <c r="AL373" s="164" t="b">
        <f t="shared" si="191"/>
        <v>1</v>
      </c>
      <c r="AM373" s="284">
        <f t="shared" si="192"/>
        <v>0</v>
      </c>
      <c r="AN373" s="221"/>
      <c r="AO373" s="221"/>
      <c r="AP373" s="284">
        <f>H373+K373+N373+Q373+T373+W373+Z373+AC373+AF373</f>
        <v>1600324000</v>
      </c>
      <c r="AQ373" s="164" t="b">
        <f t="shared" ref="AQ373:AQ436" si="243">AP373=G373</f>
        <v>1</v>
      </c>
      <c r="AR373" s="221"/>
      <c r="AS373" s="221"/>
      <c r="AT373" s="152"/>
      <c r="AU373" s="100" t="e">
        <f>SUM(I373:X373)</f>
        <v>#REF!</v>
      </c>
      <c r="AV373" s="101" t="e">
        <f t="shared" si="204"/>
        <v>#REF!</v>
      </c>
      <c r="AW373" s="96" t="e">
        <f t="shared" si="226"/>
        <v>#REF!</v>
      </c>
      <c r="AX373" s="118">
        <f t="shared" si="230"/>
        <v>1600324000</v>
      </c>
      <c r="AY373" s="152" t="b">
        <f t="shared" si="225"/>
        <v>1</v>
      </c>
    </row>
    <row r="374" spans="1:51" s="122" customFormat="1">
      <c r="A374" s="93"/>
      <c r="B374" s="108" t="s">
        <v>22</v>
      </c>
      <c r="C374" s="630" t="s">
        <v>215</v>
      </c>
      <c r="D374" s="630"/>
      <c r="E374" s="631"/>
      <c r="F374" s="120">
        <v>15012</v>
      </c>
      <c r="G374" s="121">
        <f>G375+G378</f>
        <v>1536746000</v>
      </c>
      <c r="H374" s="121">
        <f t="shared" ref="H374:AF374" si="244">H375+H378</f>
        <v>976254200</v>
      </c>
      <c r="I374" s="121">
        <f t="shared" si="244"/>
        <v>0</v>
      </c>
      <c r="J374" s="121">
        <f t="shared" si="244"/>
        <v>0</v>
      </c>
      <c r="K374" s="121">
        <f t="shared" si="244"/>
        <v>35000000</v>
      </c>
      <c r="L374" s="121">
        <f t="shared" si="244"/>
        <v>0</v>
      </c>
      <c r="M374" s="121">
        <f t="shared" si="244"/>
        <v>0</v>
      </c>
      <c r="N374" s="121">
        <f t="shared" si="244"/>
        <v>281491800</v>
      </c>
      <c r="O374" s="121" t="e">
        <f t="shared" si="244"/>
        <v>#REF!</v>
      </c>
      <c r="P374" s="121" t="e">
        <f t="shared" si="244"/>
        <v>#REF!</v>
      </c>
      <c r="Q374" s="121">
        <f t="shared" si="244"/>
        <v>0</v>
      </c>
      <c r="R374" s="121">
        <f t="shared" si="244"/>
        <v>0</v>
      </c>
      <c r="S374" s="121">
        <f t="shared" si="244"/>
        <v>0</v>
      </c>
      <c r="T374" s="121">
        <f>T375+T378</f>
        <v>0</v>
      </c>
      <c r="U374" s="121">
        <f t="shared" si="244"/>
        <v>0</v>
      </c>
      <c r="V374" s="121">
        <f t="shared" si="244"/>
        <v>0</v>
      </c>
      <c r="W374" s="121">
        <f t="shared" si="244"/>
        <v>244000000</v>
      </c>
      <c r="X374" s="121">
        <f t="shared" si="244"/>
        <v>0</v>
      </c>
      <c r="Y374" s="121">
        <f t="shared" si="244"/>
        <v>0</v>
      </c>
      <c r="Z374" s="121">
        <f t="shared" si="244"/>
        <v>0</v>
      </c>
      <c r="AA374" s="121">
        <f t="shared" si="244"/>
        <v>0</v>
      </c>
      <c r="AB374" s="121">
        <f t="shared" si="244"/>
        <v>0</v>
      </c>
      <c r="AC374" s="121">
        <f t="shared" si="244"/>
        <v>0</v>
      </c>
      <c r="AD374" s="121">
        <f t="shared" si="244"/>
        <v>0</v>
      </c>
      <c r="AE374" s="121">
        <f t="shared" si="244"/>
        <v>0</v>
      </c>
      <c r="AF374" s="121">
        <f t="shared" si="244"/>
        <v>0</v>
      </c>
      <c r="AG374" s="121">
        <f t="shared" ref="AG374:AH374" si="245">SUM(AG379:AG387)</f>
        <v>0</v>
      </c>
      <c r="AH374" s="121">
        <f t="shared" si="245"/>
        <v>0</v>
      </c>
      <c r="AI374" s="93"/>
      <c r="AJ374" s="372"/>
      <c r="AK374" s="284">
        <f t="shared" si="190"/>
        <v>1536746000</v>
      </c>
      <c r="AL374" s="164" t="b">
        <f t="shared" si="191"/>
        <v>1</v>
      </c>
      <c r="AM374" s="284">
        <f t="shared" si="192"/>
        <v>0</v>
      </c>
      <c r="AN374" s="164"/>
      <c r="AO374" s="164"/>
      <c r="AP374" s="284">
        <f t="shared" si="240"/>
        <v>1536746000</v>
      </c>
      <c r="AQ374" s="164" t="b">
        <f t="shared" si="243"/>
        <v>1</v>
      </c>
      <c r="AR374" s="164"/>
      <c r="AS374" s="164"/>
      <c r="AT374" s="80"/>
      <c r="AU374" s="111" t="e">
        <f t="shared" ref="AU374:AU540" si="246">SUM(I374:X374)</f>
        <v>#REF!</v>
      </c>
      <c r="AV374" s="112" t="e">
        <f t="shared" si="204"/>
        <v>#REF!</v>
      </c>
      <c r="AW374" s="96" t="e">
        <f t="shared" si="226"/>
        <v>#REF!</v>
      </c>
      <c r="AX374" s="118">
        <f t="shared" si="230"/>
        <v>1536746000</v>
      </c>
      <c r="AY374" s="152" t="b">
        <f t="shared" si="225"/>
        <v>1</v>
      </c>
    </row>
    <row r="375" spans="1:51" s="122" customFormat="1">
      <c r="A375" s="456"/>
      <c r="B375" s="457"/>
      <c r="C375" s="458"/>
      <c r="D375" s="663" t="s">
        <v>14</v>
      </c>
      <c r="E375" s="664"/>
      <c r="F375" s="460" t="s">
        <v>131</v>
      </c>
      <c r="G375" s="461">
        <f>G377+G376</f>
        <v>83800000</v>
      </c>
      <c r="H375" s="461">
        <f t="shared" ref="H375:AF375" si="247">H377+H376</f>
        <v>17000000</v>
      </c>
      <c r="I375" s="461">
        <f t="shared" si="247"/>
        <v>0</v>
      </c>
      <c r="J375" s="461">
        <f t="shared" si="247"/>
        <v>0</v>
      </c>
      <c r="K375" s="547">
        <f t="shared" si="247"/>
        <v>0</v>
      </c>
      <c r="L375" s="461">
        <f t="shared" si="247"/>
        <v>0</v>
      </c>
      <c r="M375" s="461">
        <f t="shared" si="247"/>
        <v>0</v>
      </c>
      <c r="N375" s="461">
        <f t="shared" si="247"/>
        <v>3000000</v>
      </c>
      <c r="O375" s="461">
        <f t="shared" si="247"/>
        <v>0</v>
      </c>
      <c r="P375" s="461">
        <f t="shared" si="247"/>
        <v>0</v>
      </c>
      <c r="Q375" s="547">
        <f t="shared" si="247"/>
        <v>0</v>
      </c>
      <c r="R375" s="461">
        <f t="shared" si="247"/>
        <v>0</v>
      </c>
      <c r="S375" s="461">
        <f t="shared" si="247"/>
        <v>0</v>
      </c>
      <c r="T375" s="461">
        <f t="shared" si="247"/>
        <v>0</v>
      </c>
      <c r="U375" s="461">
        <f t="shared" si="247"/>
        <v>0</v>
      </c>
      <c r="V375" s="461">
        <f t="shared" si="247"/>
        <v>0</v>
      </c>
      <c r="W375" s="461">
        <f t="shared" si="247"/>
        <v>63800000</v>
      </c>
      <c r="X375" s="461">
        <f t="shared" si="247"/>
        <v>0</v>
      </c>
      <c r="Y375" s="461">
        <f t="shared" si="247"/>
        <v>0</v>
      </c>
      <c r="Z375" s="547">
        <f t="shared" si="247"/>
        <v>0</v>
      </c>
      <c r="AA375" s="461">
        <f t="shared" si="247"/>
        <v>0</v>
      </c>
      <c r="AB375" s="461">
        <f t="shared" si="247"/>
        <v>0</v>
      </c>
      <c r="AC375" s="461">
        <f t="shared" si="247"/>
        <v>0</v>
      </c>
      <c r="AD375" s="461">
        <f t="shared" si="247"/>
        <v>0</v>
      </c>
      <c r="AE375" s="461">
        <f t="shared" si="247"/>
        <v>0</v>
      </c>
      <c r="AF375" s="461">
        <f t="shared" si="247"/>
        <v>0</v>
      </c>
      <c r="AG375" s="523"/>
      <c r="AH375" s="523"/>
      <c r="AI375" s="81"/>
      <c r="AJ375" s="372"/>
      <c r="AK375" s="284"/>
      <c r="AL375" s="164"/>
      <c r="AM375" s="284"/>
      <c r="AN375" s="164"/>
      <c r="AO375" s="164"/>
      <c r="AP375" s="284">
        <f t="shared" si="240"/>
        <v>83800000</v>
      </c>
      <c r="AQ375" s="164" t="b">
        <f t="shared" si="243"/>
        <v>1</v>
      </c>
      <c r="AR375" s="164"/>
      <c r="AS375" s="164"/>
      <c r="AT375" s="80"/>
      <c r="AU375" s="111"/>
      <c r="AV375" s="112"/>
      <c r="AW375" s="96"/>
      <c r="AX375" s="118"/>
      <c r="AY375" s="152"/>
    </row>
    <row r="376" spans="1:51" s="122" customFormat="1">
      <c r="A376" s="456"/>
      <c r="B376" s="457"/>
      <c r="C376" s="458"/>
      <c r="D376" s="437"/>
      <c r="E376" s="607" t="s">
        <v>164</v>
      </c>
      <c r="F376" s="460" t="s">
        <v>165</v>
      </c>
      <c r="G376" s="461">
        <v>71800000</v>
      </c>
      <c r="H376" s="547">
        <v>8000000</v>
      </c>
      <c r="I376" s="547"/>
      <c r="J376" s="547"/>
      <c r="K376" s="547"/>
      <c r="L376" s="547"/>
      <c r="M376" s="547"/>
      <c r="N376" s="547"/>
      <c r="O376" s="547"/>
      <c r="P376" s="547"/>
      <c r="Q376" s="547"/>
      <c r="R376" s="547"/>
      <c r="S376" s="547"/>
      <c r="T376" s="547"/>
      <c r="U376" s="547"/>
      <c r="V376" s="547"/>
      <c r="W376" s="547">
        <v>63800000</v>
      </c>
      <c r="X376" s="547"/>
      <c r="Y376" s="547"/>
      <c r="Z376" s="547"/>
      <c r="AA376" s="547"/>
      <c r="AB376" s="547"/>
      <c r="AC376" s="547"/>
      <c r="AD376" s="547"/>
      <c r="AE376" s="547"/>
      <c r="AF376" s="547"/>
      <c r="AG376" s="523"/>
      <c r="AH376" s="523"/>
      <c r="AI376" s="81"/>
      <c r="AJ376" s="372"/>
      <c r="AK376" s="284"/>
      <c r="AL376" s="164"/>
      <c r="AM376" s="284"/>
      <c r="AN376" s="164"/>
      <c r="AO376" s="164"/>
      <c r="AP376" s="284">
        <f t="shared" si="240"/>
        <v>71800000</v>
      </c>
      <c r="AQ376" s="164" t="b">
        <f t="shared" si="243"/>
        <v>1</v>
      </c>
      <c r="AR376" s="164"/>
      <c r="AS376" s="164"/>
      <c r="AT376" s="80"/>
      <c r="AU376" s="111"/>
      <c r="AV376" s="112"/>
      <c r="AW376" s="96"/>
      <c r="AX376" s="118"/>
      <c r="AY376" s="152"/>
    </row>
    <row r="377" spans="1:51" s="122" customFormat="1">
      <c r="A377" s="456"/>
      <c r="B377" s="457"/>
      <c r="C377" s="458"/>
      <c r="D377" s="437"/>
      <c r="E377" s="607" t="s">
        <v>166</v>
      </c>
      <c r="F377" s="460" t="s">
        <v>167</v>
      </c>
      <c r="G377" s="461">
        <v>12000000</v>
      </c>
      <c r="H377" s="547">
        <v>9000000</v>
      </c>
      <c r="I377" s="547"/>
      <c r="J377" s="547"/>
      <c r="K377" s="547"/>
      <c r="L377" s="547"/>
      <c r="M377" s="547"/>
      <c r="N377" s="547">
        <v>3000000</v>
      </c>
      <c r="O377" s="547"/>
      <c r="P377" s="547"/>
      <c r="Q377" s="547"/>
      <c r="R377" s="547"/>
      <c r="S377" s="547"/>
      <c r="T377" s="547"/>
      <c r="U377" s="547"/>
      <c r="V377" s="547"/>
      <c r="W377" s="547"/>
      <c r="X377" s="523"/>
      <c r="Y377" s="523"/>
      <c r="Z377" s="523"/>
      <c r="AA377" s="523"/>
      <c r="AB377" s="523"/>
      <c r="AC377" s="523"/>
      <c r="AD377" s="523"/>
      <c r="AE377" s="523"/>
      <c r="AF377" s="523"/>
      <c r="AG377" s="523"/>
      <c r="AH377" s="523"/>
      <c r="AI377" s="81"/>
      <c r="AJ377" s="372"/>
      <c r="AK377" s="284"/>
      <c r="AL377" s="164"/>
      <c r="AM377" s="284"/>
      <c r="AN377" s="164"/>
      <c r="AO377" s="164"/>
      <c r="AP377" s="284">
        <f t="shared" si="240"/>
        <v>12000000</v>
      </c>
      <c r="AQ377" s="164" t="b">
        <f t="shared" si="243"/>
        <v>1</v>
      </c>
      <c r="AR377" s="164"/>
      <c r="AS377" s="164"/>
      <c r="AT377" s="80"/>
      <c r="AU377" s="111"/>
      <c r="AV377" s="112"/>
      <c r="AW377" s="96"/>
      <c r="AX377" s="118"/>
      <c r="AY377" s="152"/>
    </row>
    <row r="378" spans="1:51" s="80" customFormat="1">
      <c r="A378" s="81"/>
      <c r="B378" s="338"/>
      <c r="C378" s="339"/>
      <c r="D378" s="647" t="s">
        <v>15</v>
      </c>
      <c r="E378" s="647"/>
      <c r="F378" s="81" t="s">
        <v>130</v>
      </c>
      <c r="G378" s="89">
        <f>SUM(G379:G387)</f>
        <v>1452946000</v>
      </c>
      <c r="H378" s="89">
        <f t="shared" ref="H378:AH378" si="248">SUM(H379:H387)</f>
        <v>959254200</v>
      </c>
      <c r="I378" s="89">
        <f t="shared" si="248"/>
        <v>0</v>
      </c>
      <c r="J378" s="89">
        <f t="shared" si="248"/>
        <v>0</v>
      </c>
      <c r="K378" s="89">
        <f t="shared" si="248"/>
        <v>35000000</v>
      </c>
      <c r="L378" s="89">
        <f t="shared" si="248"/>
        <v>0</v>
      </c>
      <c r="M378" s="89">
        <f t="shared" si="248"/>
        <v>0</v>
      </c>
      <c r="N378" s="89">
        <f t="shared" si="248"/>
        <v>278491800</v>
      </c>
      <c r="O378" s="89" t="e">
        <f t="shared" si="248"/>
        <v>#REF!</v>
      </c>
      <c r="P378" s="89" t="e">
        <f t="shared" si="248"/>
        <v>#REF!</v>
      </c>
      <c r="Q378" s="89">
        <f t="shared" si="248"/>
        <v>0</v>
      </c>
      <c r="R378" s="89">
        <f t="shared" si="248"/>
        <v>0</v>
      </c>
      <c r="S378" s="89">
        <f t="shared" si="248"/>
        <v>0</v>
      </c>
      <c r="T378" s="89">
        <f>SUM(T379:T387)</f>
        <v>0</v>
      </c>
      <c r="U378" s="89">
        <f t="shared" si="248"/>
        <v>0</v>
      </c>
      <c r="V378" s="89">
        <f t="shared" si="248"/>
        <v>0</v>
      </c>
      <c r="W378" s="89">
        <f t="shared" si="248"/>
        <v>180200000</v>
      </c>
      <c r="X378" s="89">
        <f t="shared" si="248"/>
        <v>0</v>
      </c>
      <c r="Y378" s="89">
        <f t="shared" si="248"/>
        <v>0</v>
      </c>
      <c r="Z378" s="89">
        <f t="shared" si="248"/>
        <v>0</v>
      </c>
      <c r="AA378" s="89">
        <f t="shared" si="248"/>
        <v>0</v>
      </c>
      <c r="AB378" s="89">
        <f t="shared" si="248"/>
        <v>0</v>
      </c>
      <c r="AC378" s="89">
        <f t="shared" si="248"/>
        <v>0</v>
      </c>
      <c r="AD378" s="89">
        <f t="shared" si="248"/>
        <v>0</v>
      </c>
      <c r="AE378" s="89">
        <f t="shared" si="248"/>
        <v>0</v>
      </c>
      <c r="AF378" s="89">
        <f t="shared" si="248"/>
        <v>0</v>
      </c>
      <c r="AG378" s="89">
        <f t="shared" si="248"/>
        <v>0</v>
      </c>
      <c r="AH378" s="89">
        <f t="shared" si="248"/>
        <v>0</v>
      </c>
      <c r="AI378" s="81"/>
      <c r="AJ378" s="372"/>
      <c r="AK378" s="284">
        <f t="shared" si="190"/>
        <v>1452946000</v>
      </c>
      <c r="AL378" s="164" t="b">
        <f t="shared" si="191"/>
        <v>1</v>
      </c>
      <c r="AM378" s="284">
        <f t="shared" si="192"/>
        <v>0</v>
      </c>
      <c r="AN378" s="164"/>
      <c r="AO378" s="164"/>
      <c r="AP378" s="284">
        <f t="shared" si="240"/>
        <v>1452946000</v>
      </c>
      <c r="AQ378" s="164" t="b">
        <f t="shared" si="243"/>
        <v>1</v>
      </c>
      <c r="AR378" s="164"/>
      <c r="AS378" s="164"/>
      <c r="AU378" s="335" t="e">
        <f t="shared" si="246"/>
        <v>#REF!</v>
      </c>
      <c r="AV378" s="72" t="e">
        <f t="shared" si="204"/>
        <v>#REF!</v>
      </c>
      <c r="AW378" s="335" t="e">
        <f t="shared" si="226"/>
        <v>#REF!</v>
      </c>
      <c r="AX378" s="336">
        <f t="shared" si="230"/>
        <v>1452946000</v>
      </c>
      <c r="AY378" s="152" t="b">
        <f t="shared" si="225"/>
        <v>1</v>
      </c>
    </row>
    <row r="379" spans="1:51" s="153" customFormat="1">
      <c r="A379" s="71"/>
      <c r="B379" s="333"/>
      <c r="C379" s="334"/>
      <c r="D379" s="334"/>
      <c r="E379" s="88" t="s">
        <v>55</v>
      </c>
      <c r="F379" s="71" t="s">
        <v>56</v>
      </c>
      <c r="G379" s="90">
        <v>5894100</v>
      </c>
      <c r="H379" s="90">
        <v>5894100</v>
      </c>
      <c r="I379" s="71"/>
      <c r="J379" s="71"/>
      <c r="K379" s="103">
        <f>G379-H379</f>
        <v>0</v>
      </c>
      <c r="L379" s="71"/>
      <c r="M379" s="71"/>
      <c r="N379" s="103"/>
      <c r="O379" s="103" t="e">
        <f>#REF!</f>
        <v>#REF!</v>
      </c>
      <c r="P379" s="103" t="e">
        <f>N379-O379</f>
        <v>#REF!</v>
      </c>
      <c r="Q379" s="103"/>
      <c r="R379" s="71"/>
      <c r="S379" s="71"/>
      <c r="T379" s="71"/>
      <c r="U379" s="71"/>
      <c r="V379" s="71"/>
      <c r="W379" s="71"/>
      <c r="X379" s="71"/>
      <c r="Y379" s="71"/>
      <c r="Z379" s="71"/>
      <c r="AA379" s="71"/>
      <c r="AB379" s="71"/>
      <c r="AC379" s="71"/>
      <c r="AD379" s="71"/>
      <c r="AE379" s="71"/>
      <c r="AF379" s="71"/>
      <c r="AG379" s="71"/>
      <c r="AH379" s="71"/>
      <c r="AI379" s="71"/>
      <c r="AJ379" s="374"/>
      <c r="AK379" s="284">
        <f t="shared" si="190"/>
        <v>5894100</v>
      </c>
      <c r="AL379" s="164" t="b">
        <f t="shared" si="191"/>
        <v>1</v>
      </c>
      <c r="AM379" s="284">
        <f t="shared" si="192"/>
        <v>0</v>
      </c>
      <c r="AN379" s="232"/>
      <c r="AO379" s="232"/>
      <c r="AP379" s="284">
        <f t="shared" si="240"/>
        <v>5894100</v>
      </c>
      <c r="AQ379" s="164" t="b">
        <f t="shared" si="243"/>
        <v>1</v>
      </c>
      <c r="AR379" s="232"/>
      <c r="AS379" s="232"/>
      <c r="AU379" s="335" t="e">
        <f t="shared" si="246"/>
        <v>#REF!</v>
      </c>
      <c r="AV379" s="72" t="e">
        <f t="shared" si="204"/>
        <v>#REF!</v>
      </c>
      <c r="AW379" s="335" t="e">
        <f t="shared" si="226"/>
        <v>#REF!</v>
      </c>
      <c r="AX379" s="336">
        <f t="shared" si="230"/>
        <v>5894100</v>
      </c>
      <c r="AY379" s="152" t="b">
        <f t="shared" si="225"/>
        <v>1</v>
      </c>
    </row>
    <row r="380" spans="1:51" s="153" customFormat="1">
      <c r="A380" s="71"/>
      <c r="B380" s="333"/>
      <c r="C380" s="334"/>
      <c r="D380" s="334"/>
      <c r="E380" s="88" t="s">
        <v>16</v>
      </c>
      <c r="F380" s="71" t="s">
        <v>19</v>
      </c>
      <c r="G380" s="90">
        <v>1680000</v>
      </c>
      <c r="H380" s="90"/>
      <c r="I380" s="71"/>
      <c r="J380" s="71"/>
      <c r="K380" s="71"/>
      <c r="L380" s="71"/>
      <c r="M380" s="71"/>
      <c r="N380" s="103">
        <v>1680000</v>
      </c>
      <c r="O380" s="103" t="e">
        <f>#REF!</f>
        <v>#REF!</v>
      </c>
      <c r="P380" s="103" t="e">
        <f t="shared" ref="P380:P387" si="249">N380-O380</f>
        <v>#REF!</v>
      </c>
      <c r="Q380" s="103"/>
      <c r="R380" s="71"/>
      <c r="S380" s="71"/>
      <c r="T380" s="71"/>
      <c r="U380" s="71"/>
      <c r="V380" s="71"/>
      <c r="W380" s="71"/>
      <c r="X380" s="71"/>
      <c r="Y380" s="71"/>
      <c r="Z380" s="71"/>
      <c r="AA380" s="71"/>
      <c r="AB380" s="71"/>
      <c r="AC380" s="71"/>
      <c r="AD380" s="71"/>
      <c r="AE380" s="71"/>
      <c r="AF380" s="71"/>
      <c r="AG380" s="71"/>
      <c r="AH380" s="71"/>
      <c r="AI380" s="71"/>
      <c r="AJ380" s="374"/>
      <c r="AK380" s="284">
        <f t="shared" si="190"/>
        <v>1680000</v>
      </c>
      <c r="AL380" s="164" t="b">
        <f t="shared" si="191"/>
        <v>1</v>
      </c>
      <c r="AM380" s="284">
        <f t="shared" si="192"/>
        <v>0</v>
      </c>
      <c r="AN380" s="232"/>
      <c r="AO380" s="232"/>
      <c r="AP380" s="284">
        <f t="shared" si="240"/>
        <v>1680000</v>
      </c>
      <c r="AQ380" s="164" t="b">
        <f t="shared" si="243"/>
        <v>1</v>
      </c>
      <c r="AR380" s="232"/>
      <c r="AS380" s="232"/>
      <c r="AU380" s="335" t="e">
        <f t="shared" si="246"/>
        <v>#REF!</v>
      </c>
      <c r="AV380" s="72" t="e">
        <f t="shared" si="204"/>
        <v>#REF!</v>
      </c>
      <c r="AW380" s="335" t="e">
        <f t="shared" si="226"/>
        <v>#REF!</v>
      </c>
      <c r="AX380" s="336">
        <f t="shared" si="230"/>
        <v>1680000</v>
      </c>
      <c r="AY380" s="152" t="b">
        <f t="shared" si="225"/>
        <v>1</v>
      </c>
    </row>
    <row r="381" spans="1:51" s="153" customFormat="1">
      <c r="A381" s="71"/>
      <c r="B381" s="333"/>
      <c r="C381" s="334"/>
      <c r="D381" s="334"/>
      <c r="E381" s="88" t="s">
        <v>325</v>
      </c>
      <c r="F381" s="71" t="s">
        <v>18</v>
      </c>
      <c r="G381" s="90">
        <v>493800000</v>
      </c>
      <c r="H381" s="90">
        <v>76400000</v>
      </c>
      <c r="I381" s="71"/>
      <c r="J381" s="71"/>
      <c r="K381" s="71"/>
      <c r="L381" s="71"/>
      <c r="M381" s="71"/>
      <c r="N381" s="103">
        <f>G381-H381-W381</f>
        <v>243000000</v>
      </c>
      <c r="O381" s="103"/>
      <c r="P381" s="103"/>
      <c r="Q381" s="103"/>
      <c r="R381" s="71"/>
      <c r="S381" s="71"/>
      <c r="T381" s="70"/>
      <c r="U381" s="71"/>
      <c r="V381" s="71"/>
      <c r="W381" s="70">
        <v>174400000</v>
      </c>
      <c r="X381" s="71"/>
      <c r="Y381" s="71"/>
      <c r="Z381" s="71"/>
      <c r="AA381" s="71"/>
      <c r="AB381" s="71"/>
      <c r="AC381" s="71"/>
      <c r="AD381" s="71"/>
      <c r="AE381" s="71"/>
      <c r="AF381" s="71"/>
      <c r="AG381" s="71"/>
      <c r="AH381" s="71"/>
      <c r="AI381" s="71"/>
      <c r="AJ381" s="374"/>
      <c r="AK381" s="284"/>
      <c r="AL381" s="164"/>
      <c r="AM381" s="284"/>
      <c r="AN381" s="232"/>
      <c r="AO381" s="232"/>
      <c r="AP381" s="284">
        <f t="shared" si="240"/>
        <v>493800000</v>
      </c>
      <c r="AQ381" s="164" t="b">
        <f t="shared" si="243"/>
        <v>1</v>
      </c>
      <c r="AR381" s="232"/>
      <c r="AS381" s="232"/>
      <c r="AU381" s="335"/>
      <c r="AV381" s="72"/>
      <c r="AW381" s="335"/>
      <c r="AX381" s="336"/>
      <c r="AY381" s="152"/>
    </row>
    <row r="382" spans="1:51" s="153" customFormat="1">
      <c r="A382" s="71"/>
      <c r="B382" s="333"/>
      <c r="C382" s="334"/>
      <c r="D382" s="334"/>
      <c r="E382" s="88" t="s">
        <v>59</v>
      </c>
      <c r="F382" s="71" t="s">
        <v>60</v>
      </c>
      <c r="G382" s="90">
        <v>5000000</v>
      </c>
      <c r="H382" s="90">
        <v>5000000</v>
      </c>
      <c r="I382" s="71"/>
      <c r="J382" s="71"/>
      <c r="K382" s="103"/>
      <c r="L382" s="71"/>
      <c r="M382" s="71"/>
      <c r="N382" s="103"/>
      <c r="O382" s="103"/>
      <c r="P382" s="103">
        <f t="shared" si="249"/>
        <v>0</v>
      </c>
      <c r="Q382" s="103"/>
      <c r="R382" s="71"/>
      <c r="S382" s="71"/>
      <c r="T382" s="71"/>
      <c r="U382" s="71"/>
      <c r="V382" s="71"/>
      <c r="W382" s="71"/>
      <c r="X382" s="71"/>
      <c r="Y382" s="71"/>
      <c r="Z382" s="71"/>
      <c r="AA382" s="71"/>
      <c r="AB382" s="71"/>
      <c r="AC382" s="71"/>
      <c r="AD382" s="71"/>
      <c r="AE382" s="71"/>
      <c r="AF382" s="71"/>
      <c r="AG382" s="71"/>
      <c r="AH382" s="71"/>
      <c r="AI382" s="71"/>
      <c r="AJ382" s="374"/>
      <c r="AK382" s="284">
        <f t="shared" si="190"/>
        <v>5000000</v>
      </c>
      <c r="AL382" s="164" t="b">
        <f t="shared" si="191"/>
        <v>1</v>
      </c>
      <c r="AM382" s="284">
        <f t="shared" si="192"/>
        <v>0</v>
      </c>
      <c r="AN382" s="232"/>
      <c r="AO382" s="232"/>
      <c r="AP382" s="284">
        <f t="shared" si="240"/>
        <v>5000000</v>
      </c>
      <c r="AQ382" s="164" t="b">
        <f t="shared" si="243"/>
        <v>1</v>
      </c>
      <c r="AR382" s="232"/>
      <c r="AS382" s="232"/>
      <c r="AU382" s="335">
        <f t="shared" si="246"/>
        <v>0</v>
      </c>
      <c r="AV382" s="72" t="b">
        <f t="shared" ref="AV382:AV554" si="250">G382=AU382</f>
        <v>0</v>
      </c>
      <c r="AW382" s="335">
        <f t="shared" si="226"/>
        <v>0</v>
      </c>
      <c r="AX382" s="336">
        <f t="shared" si="230"/>
        <v>5000000</v>
      </c>
      <c r="AY382" s="152" t="b">
        <f t="shared" si="225"/>
        <v>1</v>
      </c>
    </row>
    <row r="383" spans="1:51" s="153" customFormat="1">
      <c r="A383" s="71"/>
      <c r="B383" s="333"/>
      <c r="C383" s="334"/>
      <c r="D383" s="334"/>
      <c r="E383" s="88" t="s">
        <v>125</v>
      </c>
      <c r="F383" s="71" t="s">
        <v>126</v>
      </c>
      <c r="G383" s="90">
        <v>10000000</v>
      </c>
      <c r="H383" s="90">
        <v>10000000</v>
      </c>
      <c r="I383" s="71"/>
      <c r="J383" s="71"/>
      <c r="K383" s="103"/>
      <c r="L383" s="71"/>
      <c r="M383" s="71"/>
      <c r="N383" s="103"/>
      <c r="O383" s="103"/>
      <c r="P383" s="103"/>
      <c r="Q383" s="103"/>
      <c r="R383" s="71"/>
      <c r="S383" s="71"/>
      <c r="T383" s="71"/>
      <c r="U383" s="71"/>
      <c r="V383" s="71"/>
      <c r="W383" s="71"/>
      <c r="X383" s="71"/>
      <c r="Y383" s="71"/>
      <c r="Z383" s="71"/>
      <c r="AA383" s="71"/>
      <c r="AB383" s="71"/>
      <c r="AC383" s="71"/>
      <c r="AD383" s="71"/>
      <c r="AE383" s="71"/>
      <c r="AF383" s="71"/>
      <c r="AG383" s="71"/>
      <c r="AH383" s="71"/>
      <c r="AI383" s="71"/>
      <c r="AJ383" s="374"/>
      <c r="AK383" s="284"/>
      <c r="AL383" s="164"/>
      <c r="AM383" s="284"/>
      <c r="AN383" s="232"/>
      <c r="AO383" s="232"/>
      <c r="AP383" s="284">
        <f t="shared" si="240"/>
        <v>10000000</v>
      </c>
      <c r="AQ383" s="164" t="b">
        <f t="shared" si="243"/>
        <v>1</v>
      </c>
      <c r="AR383" s="232"/>
      <c r="AS383" s="232"/>
      <c r="AU383" s="335"/>
      <c r="AV383" s="72"/>
      <c r="AW383" s="335"/>
      <c r="AX383" s="336"/>
      <c r="AY383" s="152"/>
    </row>
    <row r="384" spans="1:51" s="153" customFormat="1">
      <c r="A384" s="71"/>
      <c r="B384" s="333"/>
      <c r="C384" s="334"/>
      <c r="D384" s="334"/>
      <c r="E384" s="88" t="s">
        <v>61</v>
      </c>
      <c r="F384" s="71" t="s">
        <v>62</v>
      </c>
      <c r="G384" s="90">
        <v>40800000</v>
      </c>
      <c r="H384" s="90"/>
      <c r="I384" s="71"/>
      <c r="J384" s="71"/>
      <c r="K384" s="103">
        <f>G384-W384</f>
        <v>35000000</v>
      </c>
      <c r="L384" s="71"/>
      <c r="M384" s="71"/>
      <c r="N384" s="103"/>
      <c r="O384" s="103"/>
      <c r="P384" s="103">
        <f t="shared" si="249"/>
        <v>0</v>
      </c>
      <c r="Q384" s="103"/>
      <c r="R384" s="71"/>
      <c r="S384" s="71"/>
      <c r="T384" s="70"/>
      <c r="U384" s="71"/>
      <c r="V384" s="71"/>
      <c r="W384" s="70">
        <v>5800000</v>
      </c>
      <c r="X384" s="71"/>
      <c r="Y384" s="71"/>
      <c r="Z384" s="71"/>
      <c r="AA384" s="71"/>
      <c r="AB384" s="71"/>
      <c r="AC384" s="71"/>
      <c r="AD384" s="71"/>
      <c r="AE384" s="71"/>
      <c r="AF384" s="71"/>
      <c r="AG384" s="71"/>
      <c r="AH384" s="71"/>
      <c r="AI384" s="71"/>
      <c r="AJ384" s="374"/>
      <c r="AK384" s="284">
        <f t="shared" si="190"/>
        <v>40800000</v>
      </c>
      <c r="AL384" s="164" t="b">
        <f>AK384=G384</f>
        <v>1</v>
      </c>
      <c r="AM384" s="284">
        <f>G384-AK384</f>
        <v>0</v>
      </c>
      <c r="AN384" s="232"/>
      <c r="AO384" s="232"/>
      <c r="AP384" s="284">
        <f>H384+K384+N384+Q384+T384+W384+Z384+AC384+AF384</f>
        <v>40800000</v>
      </c>
      <c r="AQ384" s="164" t="b">
        <f t="shared" si="243"/>
        <v>1</v>
      </c>
      <c r="AR384" s="232"/>
      <c r="AS384" s="232"/>
      <c r="AU384" s="335">
        <f t="shared" si="246"/>
        <v>40800000</v>
      </c>
      <c r="AV384" s="72" t="b">
        <f>G384=AU384</f>
        <v>1</v>
      </c>
      <c r="AW384" s="335">
        <f t="shared" si="226"/>
        <v>0</v>
      </c>
      <c r="AX384" s="336">
        <f t="shared" si="230"/>
        <v>40800000</v>
      </c>
      <c r="AY384" s="152" t="b">
        <f>G384=AX384</f>
        <v>1</v>
      </c>
    </row>
    <row r="385" spans="1:53" s="153" customFormat="1">
      <c r="A385" s="71"/>
      <c r="B385" s="333"/>
      <c r="C385" s="334"/>
      <c r="D385" s="334"/>
      <c r="E385" s="88" t="s">
        <v>83</v>
      </c>
      <c r="F385" s="71" t="s">
        <v>84</v>
      </c>
      <c r="G385" s="90">
        <v>63811800</v>
      </c>
      <c r="H385" s="90">
        <v>30000000</v>
      </c>
      <c r="I385" s="71"/>
      <c r="J385" s="71"/>
      <c r="K385" s="70"/>
      <c r="L385" s="71"/>
      <c r="M385" s="71"/>
      <c r="N385" s="103">
        <f>G385-H385</f>
        <v>33811800</v>
      </c>
      <c r="O385" s="103"/>
      <c r="P385" s="103">
        <f t="shared" si="249"/>
        <v>33811800</v>
      </c>
      <c r="Q385" s="103"/>
      <c r="R385" s="71"/>
      <c r="S385" s="71"/>
      <c r="T385" s="71"/>
      <c r="U385" s="71"/>
      <c r="V385" s="71"/>
      <c r="W385" s="71"/>
      <c r="X385" s="71"/>
      <c r="Y385" s="71"/>
      <c r="Z385" s="71"/>
      <c r="AA385" s="71"/>
      <c r="AB385" s="71"/>
      <c r="AC385" s="71"/>
      <c r="AD385" s="71"/>
      <c r="AE385" s="71"/>
      <c r="AF385" s="71"/>
      <c r="AG385" s="71"/>
      <c r="AH385" s="71"/>
      <c r="AI385" s="71"/>
      <c r="AJ385" s="374"/>
      <c r="AK385" s="284">
        <f t="shared" si="190"/>
        <v>63811800</v>
      </c>
      <c r="AL385" s="164" t="b">
        <f t="shared" si="191"/>
        <v>1</v>
      </c>
      <c r="AM385" s="284">
        <f t="shared" si="192"/>
        <v>0</v>
      </c>
      <c r="AN385" s="232"/>
      <c r="AO385" s="232"/>
      <c r="AP385" s="284">
        <f t="shared" si="240"/>
        <v>63811800</v>
      </c>
      <c r="AQ385" s="164" t="b">
        <f t="shared" si="243"/>
        <v>1</v>
      </c>
      <c r="AR385" s="232"/>
      <c r="AS385" s="232"/>
      <c r="AU385" s="335">
        <f t="shared" si="246"/>
        <v>67623600</v>
      </c>
      <c r="AV385" s="72" t="b">
        <f t="shared" si="250"/>
        <v>0</v>
      </c>
      <c r="AW385" s="335">
        <f t="shared" si="226"/>
        <v>0</v>
      </c>
      <c r="AX385" s="336">
        <f t="shared" si="230"/>
        <v>63811800</v>
      </c>
      <c r="AY385" s="152" t="b">
        <f t="shared" si="225"/>
        <v>1</v>
      </c>
    </row>
    <row r="386" spans="1:53" s="153" customFormat="1" ht="30">
      <c r="A386" s="71"/>
      <c r="B386" s="333"/>
      <c r="C386" s="334"/>
      <c r="D386" s="334"/>
      <c r="E386" s="88" t="s">
        <v>342</v>
      </c>
      <c r="F386" s="71" t="s">
        <v>343</v>
      </c>
      <c r="G386" s="90">
        <v>825000000</v>
      </c>
      <c r="H386" s="90">
        <v>825000000</v>
      </c>
      <c r="I386" s="71"/>
      <c r="J386" s="71"/>
      <c r="K386" s="70"/>
      <c r="L386" s="71"/>
      <c r="M386" s="71"/>
      <c r="N386" s="103"/>
      <c r="O386" s="103"/>
      <c r="P386" s="103"/>
      <c r="Q386" s="103"/>
      <c r="R386" s="71"/>
      <c r="S386" s="71"/>
      <c r="T386" s="71"/>
      <c r="U386" s="71"/>
      <c r="V386" s="71"/>
      <c r="W386" s="71"/>
      <c r="X386" s="71"/>
      <c r="Y386" s="71"/>
      <c r="Z386" s="70"/>
      <c r="AA386" s="71"/>
      <c r="AB386" s="71"/>
      <c r="AC386" s="71"/>
      <c r="AD386" s="71"/>
      <c r="AE386" s="71"/>
      <c r="AF386" s="71"/>
      <c r="AG386" s="71"/>
      <c r="AH386" s="71"/>
      <c r="AI386" s="71"/>
      <c r="AJ386" s="374"/>
      <c r="AK386" s="284"/>
      <c r="AL386" s="164"/>
      <c r="AM386" s="284"/>
      <c r="AN386" s="232"/>
      <c r="AO386" s="232"/>
      <c r="AP386" s="284">
        <f t="shared" si="240"/>
        <v>825000000</v>
      </c>
      <c r="AQ386" s="164" t="b">
        <f t="shared" si="243"/>
        <v>1</v>
      </c>
      <c r="AR386" s="232"/>
      <c r="AS386" s="232"/>
      <c r="AU386" s="335"/>
      <c r="AV386" s="72"/>
      <c r="AW386" s="335"/>
      <c r="AX386" s="336"/>
      <c r="AY386" s="152"/>
    </row>
    <row r="387" spans="1:53" s="153" customFormat="1">
      <c r="A387" s="71"/>
      <c r="B387" s="333"/>
      <c r="C387" s="334"/>
      <c r="D387" s="334"/>
      <c r="E387" s="88" t="s">
        <v>20</v>
      </c>
      <c r="F387" s="71" t="s">
        <v>211</v>
      </c>
      <c r="G387" s="90">
        <v>6960100</v>
      </c>
      <c r="H387" s="90">
        <v>6960100</v>
      </c>
      <c r="I387" s="71"/>
      <c r="J387" s="71"/>
      <c r="K387" s="103"/>
      <c r="L387" s="71"/>
      <c r="M387" s="71"/>
      <c r="N387" s="103"/>
      <c r="O387" s="103"/>
      <c r="P387" s="103">
        <f t="shared" si="249"/>
        <v>0</v>
      </c>
      <c r="Q387" s="103"/>
      <c r="R387" s="71"/>
      <c r="S387" s="71"/>
      <c r="T387" s="71"/>
      <c r="U387" s="71"/>
      <c r="V387" s="71"/>
      <c r="W387" s="71"/>
      <c r="X387" s="71"/>
      <c r="Y387" s="71"/>
      <c r="Z387" s="71"/>
      <c r="AA387" s="71"/>
      <c r="AB387" s="71"/>
      <c r="AC387" s="71"/>
      <c r="AD387" s="71"/>
      <c r="AE387" s="71"/>
      <c r="AF387" s="71"/>
      <c r="AG387" s="71"/>
      <c r="AH387" s="71"/>
      <c r="AI387" s="71"/>
      <c r="AJ387" s="374"/>
      <c r="AK387" s="284">
        <f t="shared" si="190"/>
        <v>6960100</v>
      </c>
      <c r="AL387" s="164" t="b">
        <f t="shared" si="191"/>
        <v>1</v>
      </c>
      <c r="AM387" s="284">
        <f t="shared" si="192"/>
        <v>0</v>
      </c>
      <c r="AN387" s="232"/>
      <c r="AO387" s="232"/>
      <c r="AP387" s="284">
        <f t="shared" si="240"/>
        <v>6960100</v>
      </c>
      <c r="AQ387" s="164" t="b">
        <f t="shared" si="243"/>
        <v>1</v>
      </c>
      <c r="AR387" s="232"/>
      <c r="AS387" s="232"/>
      <c r="AU387" s="335">
        <f t="shared" si="246"/>
        <v>0</v>
      </c>
      <c r="AV387" s="72" t="b">
        <f t="shared" si="250"/>
        <v>0</v>
      </c>
      <c r="AW387" s="335">
        <f t="shared" si="226"/>
        <v>0</v>
      </c>
      <c r="AX387" s="336">
        <f t="shared" si="230"/>
        <v>6960100</v>
      </c>
      <c r="AY387" s="152" t="b">
        <f t="shared" si="225"/>
        <v>1</v>
      </c>
    </row>
    <row r="388" spans="1:53">
      <c r="A388" s="10"/>
      <c r="B388" s="11"/>
      <c r="C388" s="12"/>
      <c r="D388" s="12"/>
      <c r="E388" s="13"/>
      <c r="F388" s="81"/>
      <c r="G388" s="89"/>
      <c r="H388" s="89"/>
      <c r="I388" s="81"/>
      <c r="J388" s="81"/>
      <c r="K388" s="81"/>
      <c r="L388" s="81"/>
      <c r="M388" s="81"/>
      <c r="N388" s="81"/>
      <c r="O388" s="10"/>
      <c r="P388" s="10"/>
      <c r="Q388" s="81"/>
      <c r="R388" s="10"/>
      <c r="S388" s="10"/>
      <c r="T388" s="10"/>
      <c r="U388" s="10"/>
      <c r="V388" s="10"/>
      <c r="W388" s="10"/>
      <c r="X388" s="10"/>
      <c r="Y388" s="10"/>
      <c r="Z388" s="81"/>
      <c r="AA388" s="10"/>
      <c r="AB388" s="10"/>
      <c r="AC388" s="10"/>
      <c r="AD388" s="10"/>
      <c r="AE388" s="10"/>
      <c r="AF388" s="10"/>
      <c r="AG388" s="10"/>
      <c r="AH388" s="10"/>
      <c r="AI388" s="10"/>
      <c r="AJ388" s="372"/>
      <c r="AK388" s="284">
        <f t="shared" si="190"/>
        <v>0</v>
      </c>
      <c r="AL388" s="164" t="b">
        <f t="shared" si="191"/>
        <v>1</v>
      </c>
      <c r="AM388" s="284">
        <f t="shared" si="192"/>
        <v>0</v>
      </c>
      <c r="AN388" s="164"/>
      <c r="AO388" s="164"/>
      <c r="AP388" s="284">
        <f t="shared" si="240"/>
        <v>0</v>
      </c>
      <c r="AQ388" s="164" t="b">
        <f t="shared" si="243"/>
        <v>1</v>
      </c>
      <c r="AR388" s="164"/>
      <c r="AS388" s="164"/>
      <c r="AU388" s="41">
        <f t="shared" si="246"/>
        <v>0</v>
      </c>
      <c r="AV388" s="42" t="b">
        <f t="shared" si="250"/>
        <v>1</v>
      </c>
      <c r="AW388" s="96">
        <f t="shared" si="226"/>
        <v>0</v>
      </c>
      <c r="AX388" s="118">
        <f t="shared" si="230"/>
        <v>0</v>
      </c>
      <c r="AY388" s="152" t="b">
        <f t="shared" si="225"/>
        <v>1</v>
      </c>
    </row>
    <row r="389" spans="1:53">
      <c r="A389" s="10"/>
      <c r="B389" s="11"/>
      <c r="C389" s="12"/>
      <c r="D389" s="12"/>
      <c r="E389" s="13"/>
      <c r="F389" s="81"/>
      <c r="G389" s="89"/>
      <c r="H389" s="89"/>
      <c r="I389" s="81"/>
      <c r="J389" s="81"/>
      <c r="K389" s="81"/>
      <c r="L389" s="81"/>
      <c r="M389" s="81"/>
      <c r="N389" s="81"/>
      <c r="O389" s="10"/>
      <c r="P389" s="10"/>
      <c r="Q389" s="81"/>
      <c r="R389" s="10"/>
      <c r="S389" s="10"/>
      <c r="T389" s="10"/>
      <c r="U389" s="10"/>
      <c r="V389" s="10"/>
      <c r="W389" s="10"/>
      <c r="X389" s="10"/>
      <c r="Y389" s="10"/>
      <c r="Z389" s="81"/>
      <c r="AA389" s="10"/>
      <c r="AB389" s="10"/>
      <c r="AC389" s="10"/>
      <c r="AD389" s="10"/>
      <c r="AE389" s="10"/>
      <c r="AF389" s="10"/>
      <c r="AG389" s="10"/>
      <c r="AH389" s="10"/>
      <c r="AI389" s="10"/>
      <c r="AJ389" s="372"/>
      <c r="AK389" s="284">
        <f t="shared" si="190"/>
        <v>0</v>
      </c>
      <c r="AL389" s="164" t="b">
        <f t="shared" si="191"/>
        <v>1</v>
      </c>
      <c r="AM389" s="284">
        <f t="shared" si="192"/>
        <v>0</v>
      </c>
      <c r="AN389" s="164"/>
      <c r="AO389" s="164"/>
      <c r="AP389" s="284">
        <f t="shared" si="240"/>
        <v>0</v>
      </c>
      <c r="AQ389" s="164" t="b">
        <f t="shared" si="243"/>
        <v>1</v>
      </c>
      <c r="AR389" s="164"/>
      <c r="AS389" s="164"/>
      <c r="AU389" s="41"/>
      <c r="AV389" s="42"/>
      <c r="AW389" s="96">
        <f t="shared" si="226"/>
        <v>0</v>
      </c>
      <c r="AX389" s="118">
        <f t="shared" si="230"/>
        <v>0</v>
      </c>
      <c r="AY389" s="152" t="b">
        <f t="shared" si="225"/>
        <v>1</v>
      </c>
    </row>
    <row r="390" spans="1:53">
      <c r="A390" s="10"/>
      <c r="B390" s="11"/>
      <c r="C390" s="12"/>
      <c r="D390" s="12"/>
      <c r="E390" s="13"/>
      <c r="F390" s="81"/>
      <c r="G390" s="89"/>
      <c r="H390" s="89"/>
      <c r="I390" s="81"/>
      <c r="J390" s="81"/>
      <c r="K390" s="81"/>
      <c r="L390" s="81"/>
      <c r="M390" s="81"/>
      <c r="N390" s="81"/>
      <c r="O390" s="10"/>
      <c r="P390" s="10"/>
      <c r="Q390" s="81"/>
      <c r="R390" s="10"/>
      <c r="S390" s="10"/>
      <c r="T390" s="10"/>
      <c r="U390" s="10"/>
      <c r="V390" s="10"/>
      <c r="W390" s="10"/>
      <c r="X390" s="10"/>
      <c r="Y390" s="10"/>
      <c r="Z390" s="81"/>
      <c r="AA390" s="10"/>
      <c r="AB390" s="10"/>
      <c r="AC390" s="10"/>
      <c r="AD390" s="10"/>
      <c r="AE390" s="10"/>
      <c r="AF390" s="10"/>
      <c r="AG390" s="10"/>
      <c r="AH390" s="10"/>
      <c r="AI390" s="10"/>
      <c r="AJ390" s="372"/>
      <c r="AK390" s="284">
        <f t="shared" si="190"/>
        <v>0</v>
      </c>
      <c r="AL390" s="164" t="b">
        <f t="shared" si="191"/>
        <v>1</v>
      </c>
      <c r="AM390" s="284">
        <f t="shared" si="192"/>
        <v>0</v>
      </c>
      <c r="AN390" s="164"/>
      <c r="AO390" s="164"/>
      <c r="AP390" s="284">
        <f t="shared" si="240"/>
        <v>0</v>
      </c>
      <c r="AQ390" s="164" t="b">
        <f t="shared" si="243"/>
        <v>1</v>
      </c>
      <c r="AR390" s="164"/>
      <c r="AS390" s="164"/>
      <c r="AU390" s="41"/>
      <c r="AV390" s="42"/>
      <c r="AW390" s="96">
        <f t="shared" si="226"/>
        <v>0</v>
      </c>
      <c r="AX390" s="118">
        <f t="shared" si="230"/>
        <v>0</v>
      </c>
      <c r="AY390" s="152" t="b">
        <f t="shared" si="225"/>
        <v>1</v>
      </c>
    </row>
    <row r="391" spans="1:53">
      <c r="A391" s="10"/>
      <c r="B391" s="11"/>
      <c r="C391" s="12"/>
      <c r="D391" s="12"/>
      <c r="E391" s="13"/>
      <c r="F391" s="81"/>
      <c r="G391" s="89"/>
      <c r="H391" s="89"/>
      <c r="I391" s="81"/>
      <c r="J391" s="81"/>
      <c r="K391" s="81"/>
      <c r="L391" s="81"/>
      <c r="M391" s="81"/>
      <c r="N391" s="81"/>
      <c r="O391" s="10"/>
      <c r="P391" s="10"/>
      <c r="Q391" s="81"/>
      <c r="R391" s="10"/>
      <c r="S391" s="10"/>
      <c r="T391" s="10"/>
      <c r="U391" s="10"/>
      <c r="V391" s="10"/>
      <c r="W391" s="10"/>
      <c r="X391" s="10"/>
      <c r="Y391" s="10"/>
      <c r="Z391" s="81"/>
      <c r="AA391" s="10"/>
      <c r="AB391" s="10"/>
      <c r="AC391" s="10"/>
      <c r="AD391" s="10"/>
      <c r="AE391" s="10"/>
      <c r="AF391" s="10"/>
      <c r="AG391" s="10"/>
      <c r="AH391" s="10"/>
      <c r="AI391" s="10"/>
      <c r="AJ391" s="372"/>
      <c r="AK391" s="284">
        <f t="shared" si="190"/>
        <v>0</v>
      </c>
      <c r="AL391" s="164" t="b">
        <f t="shared" si="191"/>
        <v>1</v>
      </c>
      <c r="AM391" s="284">
        <f t="shared" si="192"/>
        <v>0</v>
      </c>
      <c r="AN391" s="164"/>
      <c r="AO391" s="164"/>
      <c r="AP391" s="284">
        <f t="shared" si="240"/>
        <v>0</v>
      </c>
      <c r="AQ391" s="164" t="b">
        <f t="shared" si="243"/>
        <v>1</v>
      </c>
      <c r="AR391" s="164"/>
      <c r="AS391" s="164"/>
      <c r="AU391" s="41"/>
      <c r="AV391" s="42"/>
      <c r="AW391" s="96">
        <f t="shared" si="226"/>
        <v>0</v>
      </c>
      <c r="AX391" s="118">
        <f t="shared" si="230"/>
        <v>0</v>
      </c>
      <c r="AY391" s="152" t="b">
        <f t="shared" si="225"/>
        <v>1</v>
      </c>
    </row>
    <row r="392" spans="1:53">
      <c r="A392" s="10"/>
      <c r="B392" s="11"/>
      <c r="C392" s="12"/>
      <c r="D392" s="12"/>
      <c r="E392" s="13"/>
      <c r="F392" s="81"/>
      <c r="G392" s="89"/>
      <c r="H392" s="89"/>
      <c r="I392" s="81"/>
      <c r="J392" s="81"/>
      <c r="K392" s="81"/>
      <c r="L392" s="81"/>
      <c r="M392" s="81"/>
      <c r="N392" s="81"/>
      <c r="O392" s="10"/>
      <c r="P392" s="10"/>
      <c r="Q392" s="81"/>
      <c r="R392" s="10"/>
      <c r="S392" s="10"/>
      <c r="T392" s="10"/>
      <c r="U392" s="10"/>
      <c r="V392" s="10"/>
      <c r="W392" s="10"/>
      <c r="X392" s="10"/>
      <c r="Y392" s="10"/>
      <c r="Z392" s="81"/>
      <c r="AA392" s="10"/>
      <c r="AB392" s="10"/>
      <c r="AC392" s="10"/>
      <c r="AD392" s="10"/>
      <c r="AE392" s="10"/>
      <c r="AF392" s="10"/>
      <c r="AG392" s="10"/>
      <c r="AH392" s="10"/>
      <c r="AI392" s="10"/>
      <c r="AJ392" s="372"/>
      <c r="AK392" s="284">
        <f t="shared" ref="AK392:AK393" si="251">H392+K392+N392+Q392+T392+W392+Z392+AC392+AF392</f>
        <v>0</v>
      </c>
      <c r="AL392" s="164" t="b">
        <f t="shared" si="191"/>
        <v>1</v>
      </c>
      <c r="AM392" s="284">
        <f t="shared" si="192"/>
        <v>0</v>
      </c>
      <c r="AN392" s="164"/>
      <c r="AO392" s="164"/>
      <c r="AP392" s="284">
        <f t="shared" si="240"/>
        <v>0</v>
      </c>
      <c r="AQ392" s="164" t="b">
        <f t="shared" si="243"/>
        <v>1</v>
      </c>
      <c r="AR392" s="164"/>
      <c r="AS392" s="164"/>
      <c r="AU392" s="41"/>
      <c r="AV392" s="42"/>
      <c r="AW392" s="96">
        <f t="shared" si="226"/>
        <v>0</v>
      </c>
      <c r="AX392" s="118">
        <f t="shared" si="230"/>
        <v>0</v>
      </c>
      <c r="AY392" s="152" t="b">
        <f t="shared" si="225"/>
        <v>1</v>
      </c>
    </row>
    <row r="393" spans="1:53">
      <c r="A393" s="253"/>
      <c r="B393" s="248"/>
      <c r="C393" s="249"/>
      <c r="D393" s="249"/>
      <c r="E393" s="250"/>
      <c r="F393" s="251"/>
      <c r="G393" s="557"/>
      <c r="H393" s="557"/>
      <c r="I393" s="251"/>
      <c r="J393" s="251"/>
      <c r="K393" s="251"/>
      <c r="L393" s="251"/>
      <c r="M393" s="251"/>
      <c r="N393" s="251"/>
      <c r="O393" s="253"/>
      <c r="P393" s="253"/>
      <c r="Q393" s="251"/>
      <c r="R393" s="253"/>
      <c r="S393" s="253"/>
      <c r="T393" s="253"/>
      <c r="U393" s="253"/>
      <c r="V393" s="253"/>
      <c r="W393" s="253"/>
      <c r="X393" s="253"/>
      <c r="Y393" s="253"/>
      <c r="Z393" s="251"/>
      <c r="AA393" s="253"/>
      <c r="AB393" s="253"/>
      <c r="AC393" s="253"/>
      <c r="AD393" s="253"/>
      <c r="AE393" s="253"/>
      <c r="AF393" s="253"/>
      <c r="AG393" s="253"/>
      <c r="AH393" s="253"/>
      <c r="AI393" s="253"/>
      <c r="AJ393" s="372"/>
      <c r="AK393" s="284">
        <f t="shared" si="251"/>
        <v>0</v>
      </c>
      <c r="AL393" s="164" t="b">
        <f t="shared" ref="AL393" si="252">AK393=G393</f>
        <v>1</v>
      </c>
      <c r="AM393" s="284">
        <f t="shared" ref="AM393" si="253">G393-AK393</f>
        <v>0</v>
      </c>
      <c r="AN393" s="164"/>
      <c r="AO393" s="164"/>
      <c r="AP393" s="284">
        <f t="shared" si="240"/>
        <v>0</v>
      </c>
      <c r="AQ393" s="164" t="b">
        <f t="shared" si="243"/>
        <v>1</v>
      </c>
      <c r="AR393" s="164"/>
      <c r="AS393" s="164"/>
      <c r="AU393" s="41"/>
      <c r="AV393" s="42"/>
      <c r="AW393" s="96">
        <f t="shared" si="226"/>
        <v>0</v>
      </c>
      <c r="AX393" s="118">
        <f t="shared" si="230"/>
        <v>0</v>
      </c>
      <c r="AY393" s="152" t="b">
        <f t="shared" si="225"/>
        <v>1</v>
      </c>
    </row>
    <row r="394" spans="1:53" s="153" customFormat="1">
      <c r="A394" s="232"/>
      <c r="B394" s="232"/>
      <c r="C394" s="232"/>
      <c r="D394" s="232"/>
      <c r="E394" s="232"/>
      <c r="F394" s="232"/>
      <c r="G394" s="383"/>
      <c r="H394" s="383"/>
      <c r="I394" s="232"/>
      <c r="J394" s="329"/>
      <c r="K394" s="329"/>
      <c r="L394" s="232"/>
      <c r="M394" s="234"/>
      <c r="N394" s="232"/>
      <c r="O394" s="232"/>
      <c r="P394" s="232"/>
      <c r="Q394" s="232"/>
      <c r="R394" s="232"/>
      <c r="S394" s="232"/>
      <c r="T394" s="232"/>
      <c r="U394" s="232"/>
      <c r="V394" s="232"/>
      <c r="W394" s="329"/>
      <c r="X394" s="329"/>
      <c r="Y394" s="329"/>
      <c r="Z394" s="329"/>
      <c r="AA394" s="329"/>
      <c r="AB394" s="329"/>
      <c r="AC394" s="329"/>
      <c r="AD394" s="329"/>
      <c r="AE394" s="329"/>
      <c r="AF394" s="329"/>
      <c r="AG394" s="329"/>
      <c r="AH394" s="329"/>
      <c r="AI394" s="232"/>
      <c r="AJ394" s="374"/>
      <c r="AK394" s="284"/>
      <c r="AL394" s="164"/>
      <c r="AM394" s="284"/>
      <c r="AN394" s="232"/>
      <c r="AO394" s="232"/>
      <c r="AP394" s="284">
        <f t="shared" si="240"/>
        <v>0</v>
      </c>
      <c r="AQ394" s="164" t="b">
        <f t="shared" si="243"/>
        <v>1</v>
      </c>
      <c r="AR394" s="232"/>
      <c r="AS394" s="232"/>
      <c r="AU394" s="335"/>
      <c r="AV394" s="72"/>
      <c r="AW394" s="335"/>
      <c r="AX394" s="336"/>
      <c r="AY394" s="152"/>
    </row>
    <row r="395" spans="1:53" s="3" customFormat="1">
      <c r="A395" s="632" t="s">
        <v>0</v>
      </c>
      <c r="B395" s="632" t="s">
        <v>1</v>
      </c>
      <c r="C395" s="632"/>
      <c r="D395" s="632"/>
      <c r="E395" s="632"/>
      <c r="F395" s="632" t="s">
        <v>3</v>
      </c>
      <c r="G395" s="632" t="s">
        <v>4</v>
      </c>
      <c r="H395" s="637" t="s">
        <v>387</v>
      </c>
      <c r="I395" s="638"/>
      <c r="J395" s="638"/>
      <c r="K395" s="638"/>
      <c r="L395" s="638"/>
      <c r="M395" s="638"/>
      <c r="N395" s="638"/>
      <c r="O395" s="638"/>
      <c r="P395" s="638"/>
      <c r="Q395" s="638"/>
      <c r="R395" s="638"/>
      <c r="S395" s="638"/>
      <c r="T395" s="638"/>
      <c r="U395" s="638"/>
      <c r="V395" s="638"/>
      <c r="W395" s="638"/>
      <c r="X395" s="638"/>
      <c r="Y395" s="638"/>
      <c r="Z395" s="638"/>
      <c r="AA395" s="638"/>
      <c r="AB395" s="638"/>
      <c r="AC395" s="638"/>
      <c r="AD395" s="638"/>
      <c r="AE395" s="638"/>
      <c r="AF395" s="638"/>
      <c r="AG395" s="599"/>
      <c r="AH395" s="601"/>
      <c r="AI395" s="632" t="s">
        <v>11</v>
      </c>
      <c r="AJ395" s="375"/>
      <c r="AK395" s="284"/>
      <c r="AL395" s="164"/>
      <c r="AM395" s="328" t="e">
        <f t="shared" ref="AM395:AM426" si="254">G395-AK395</f>
        <v>#VALUE!</v>
      </c>
      <c r="AN395" s="311"/>
      <c r="AO395" s="311"/>
      <c r="AP395" s="284" t="e">
        <f t="shared" si="240"/>
        <v>#VALUE!</v>
      </c>
      <c r="AQ395" s="164" t="e">
        <f t="shared" si="243"/>
        <v>#VALUE!</v>
      </c>
      <c r="AR395" s="311"/>
      <c r="AS395" s="311"/>
      <c r="AT395" s="152"/>
      <c r="AW395" s="96">
        <f t="shared" ref="AW395" si="255">I395+L395+O395+R395+U395+X395</f>
        <v>0</v>
      </c>
      <c r="AX395" s="118" t="e">
        <f t="shared" ref="AX395" si="256">H395+K395+N395+Q395+T395+W395</f>
        <v>#VALUE!</v>
      </c>
      <c r="AY395" s="152" t="e">
        <f t="shared" ref="AY395:AY398" si="257">G395=AX395</f>
        <v>#VALUE!</v>
      </c>
    </row>
    <row r="396" spans="1:53" s="3" customFormat="1">
      <c r="A396" s="633"/>
      <c r="B396" s="633"/>
      <c r="C396" s="633"/>
      <c r="D396" s="633"/>
      <c r="E396" s="633"/>
      <c r="F396" s="633"/>
      <c r="G396" s="633"/>
      <c r="H396" s="634" t="s">
        <v>5</v>
      </c>
      <c r="I396" s="635"/>
      <c r="J396" s="636"/>
      <c r="K396" s="634" t="s">
        <v>240</v>
      </c>
      <c r="L396" s="635"/>
      <c r="M396" s="636"/>
      <c r="N396" s="634" t="s">
        <v>6</v>
      </c>
      <c r="O396" s="635"/>
      <c r="P396" s="636"/>
      <c r="Q396" s="634" t="s">
        <v>273</v>
      </c>
      <c r="R396" s="635"/>
      <c r="S396" s="636"/>
      <c r="T396" s="634" t="s">
        <v>9</v>
      </c>
      <c r="U396" s="635"/>
      <c r="V396" s="636"/>
      <c r="W396" s="637" t="s">
        <v>374</v>
      </c>
      <c r="X396" s="638"/>
      <c r="Y396" s="639"/>
      <c r="Z396" s="634" t="s">
        <v>272</v>
      </c>
      <c r="AA396" s="635"/>
      <c r="AB396" s="636"/>
      <c r="AC396" s="637" t="s">
        <v>375</v>
      </c>
      <c r="AD396" s="638"/>
      <c r="AE396" s="639"/>
      <c r="AF396" s="637" t="s">
        <v>376</v>
      </c>
      <c r="AG396" s="638"/>
      <c r="AH396" s="639"/>
      <c r="AI396" s="633"/>
      <c r="AJ396" s="375"/>
      <c r="AK396" s="284"/>
      <c r="AL396" s="164"/>
      <c r="AM396" s="328">
        <f t="shared" si="254"/>
        <v>0</v>
      </c>
      <c r="AN396" s="311"/>
      <c r="AO396" s="311"/>
      <c r="AP396" s="284" t="e">
        <f t="shared" si="240"/>
        <v>#VALUE!</v>
      </c>
      <c r="AQ396" s="164" t="e">
        <f t="shared" si="243"/>
        <v>#VALUE!</v>
      </c>
      <c r="AR396" s="311"/>
      <c r="AS396" s="311"/>
      <c r="AT396" s="152"/>
      <c r="AW396" s="96" t="e">
        <f>I396+L396+O396+R396+U396+W396</f>
        <v>#VALUE!</v>
      </c>
      <c r="AX396" s="118" t="e">
        <f>H396+K396+N396+Q396+T396+#REF!</f>
        <v>#VALUE!</v>
      </c>
      <c r="AY396" s="152" t="e">
        <f t="shared" si="257"/>
        <v>#VALUE!</v>
      </c>
    </row>
    <row r="397" spans="1:53">
      <c r="A397" s="142"/>
      <c r="B397" s="143"/>
      <c r="C397" s="144"/>
      <c r="D397" s="144"/>
      <c r="E397" s="145"/>
      <c r="F397" s="146"/>
      <c r="G397" s="146"/>
      <c r="H397" s="598" t="s">
        <v>237</v>
      </c>
      <c r="I397" s="141" t="s">
        <v>238</v>
      </c>
      <c r="J397" s="489" t="s">
        <v>235</v>
      </c>
      <c r="K397" s="598" t="s">
        <v>237</v>
      </c>
      <c r="L397" s="141" t="s">
        <v>238</v>
      </c>
      <c r="M397" s="489" t="s">
        <v>235</v>
      </c>
      <c r="N397" s="598" t="s">
        <v>237</v>
      </c>
      <c r="O397" s="141" t="s">
        <v>238</v>
      </c>
      <c r="P397" s="489" t="s">
        <v>235</v>
      </c>
      <c r="Q397" s="598" t="s">
        <v>237</v>
      </c>
      <c r="R397" s="141" t="s">
        <v>238</v>
      </c>
      <c r="S397" s="489" t="s">
        <v>235</v>
      </c>
      <c r="T397" s="598" t="s">
        <v>237</v>
      </c>
      <c r="U397" s="141" t="s">
        <v>238</v>
      </c>
      <c r="V397" s="489" t="s">
        <v>235</v>
      </c>
      <c r="W397" s="598" t="s">
        <v>237</v>
      </c>
      <c r="X397" s="141" t="s">
        <v>238</v>
      </c>
      <c r="Y397" s="489" t="s">
        <v>235</v>
      </c>
      <c r="Z397" s="598" t="s">
        <v>237</v>
      </c>
      <c r="AA397" s="141" t="s">
        <v>238</v>
      </c>
      <c r="AB397" s="489" t="s">
        <v>235</v>
      </c>
      <c r="AC397" s="598" t="s">
        <v>237</v>
      </c>
      <c r="AD397" s="141" t="s">
        <v>238</v>
      </c>
      <c r="AE397" s="489" t="s">
        <v>235</v>
      </c>
      <c r="AF397" s="598" t="s">
        <v>237</v>
      </c>
      <c r="AG397" s="141" t="s">
        <v>238</v>
      </c>
      <c r="AH397" s="489" t="s">
        <v>235</v>
      </c>
      <c r="AI397" s="146"/>
      <c r="AJ397" s="376"/>
      <c r="AK397" s="284"/>
      <c r="AL397" s="164"/>
      <c r="AM397" s="328">
        <f t="shared" si="254"/>
        <v>0</v>
      </c>
      <c r="AN397" s="278"/>
      <c r="AO397" s="278"/>
      <c r="AP397" s="284" t="e">
        <f t="shared" si="240"/>
        <v>#VALUE!</v>
      </c>
      <c r="AQ397" s="164" t="e">
        <f t="shared" si="243"/>
        <v>#VALUE!</v>
      </c>
      <c r="AR397" s="278"/>
      <c r="AS397" s="278"/>
      <c r="AW397" s="96" t="e">
        <f t="shared" ref="AW397:AW398" si="258">I397+L397+O397+R397+U397+X397</f>
        <v>#VALUE!</v>
      </c>
      <c r="AX397" s="118" t="e">
        <f t="shared" ref="AX397:AX398" si="259">H397+K397+N397+Q397+T397+W397</f>
        <v>#VALUE!</v>
      </c>
      <c r="AY397" s="152" t="e">
        <f t="shared" si="257"/>
        <v>#VALUE!</v>
      </c>
    </row>
    <row r="398" spans="1:53">
      <c r="A398" s="147"/>
      <c r="B398" s="148"/>
      <c r="C398" s="149"/>
      <c r="D398" s="149"/>
      <c r="E398" s="150"/>
      <c r="F398" s="151"/>
      <c r="G398" s="151"/>
      <c r="H398" s="151"/>
      <c r="I398" s="151"/>
      <c r="J398" s="151"/>
      <c r="K398" s="151"/>
      <c r="L398" s="151"/>
      <c r="M398" s="151"/>
      <c r="N398" s="151"/>
      <c r="O398" s="151"/>
      <c r="P398" s="151"/>
      <c r="Q398" s="151"/>
      <c r="R398" s="151"/>
      <c r="S398" s="151"/>
      <c r="T398" s="151"/>
      <c r="U398" s="151"/>
      <c r="V398" s="151"/>
      <c r="W398" s="151"/>
      <c r="X398" s="151"/>
      <c r="Y398" s="151"/>
      <c r="Z398" s="151"/>
      <c r="AA398" s="151"/>
      <c r="AB398" s="151"/>
      <c r="AC398" s="151"/>
      <c r="AD398" s="151"/>
      <c r="AE398" s="151"/>
      <c r="AF398" s="151"/>
      <c r="AG398" s="151"/>
      <c r="AH398" s="151"/>
      <c r="AI398" s="151"/>
      <c r="AJ398" s="376"/>
      <c r="AK398" s="284">
        <f t="shared" ref="AK398:AK451" si="260">H398+K398+N398+Q398+T398+W398+Z398+AC398+AF398</f>
        <v>0</v>
      </c>
      <c r="AL398" s="164" t="b">
        <f t="shared" ref="AL398:AL451" si="261">AK398=G398</f>
        <v>1</v>
      </c>
      <c r="AM398" s="284">
        <f t="shared" si="254"/>
        <v>0</v>
      </c>
      <c r="AN398" s="278"/>
      <c r="AO398" s="278"/>
      <c r="AP398" s="284">
        <f t="shared" si="240"/>
        <v>0</v>
      </c>
      <c r="AQ398" s="164" t="b">
        <f t="shared" si="243"/>
        <v>1</v>
      </c>
      <c r="AR398" s="278"/>
      <c r="AS398" s="278"/>
      <c r="AV398" s="42" t="b">
        <f t="shared" ref="AV398" si="262">G398=AU398</f>
        <v>1</v>
      </c>
      <c r="AW398" s="96">
        <f t="shared" si="258"/>
        <v>0</v>
      </c>
      <c r="AX398" s="118">
        <f t="shared" si="259"/>
        <v>0</v>
      </c>
      <c r="AY398" s="152" t="b">
        <f t="shared" si="257"/>
        <v>1</v>
      </c>
    </row>
    <row r="399" spans="1:53" s="117" customFormat="1">
      <c r="A399" s="94"/>
      <c r="B399" s="108" t="s">
        <v>22</v>
      </c>
      <c r="C399" s="630" t="s">
        <v>217</v>
      </c>
      <c r="D399" s="630"/>
      <c r="E399" s="631"/>
      <c r="F399" s="120">
        <v>15013</v>
      </c>
      <c r="G399" s="121">
        <f>G400</f>
        <v>63578000</v>
      </c>
      <c r="H399" s="121">
        <f t="shared" ref="H399:AH399" si="263">H400</f>
        <v>63578000</v>
      </c>
      <c r="I399" s="121" t="e">
        <f t="shared" si="263"/>
        <v>#REF!</v>
      </c>
      <c r="J399" s="121" t="e">
        <f t="shared" si="263"/>
        <v>#REF!</v>
      </c>
      <c r="K399" s="121">
        <f t="shared" si="263"/>
        <v>0</v>
      </c>
      <c r="L399" s="121">
        <f t="shared" si="263"/>
        <v>0</v>
      </c>
      <c r="M399" s="121">
        <f t="shared" si="263"/>
        <v>0</v>
      </c>
      <c r="N399" s="121">
        <f t="shared" si="263"/>
        <v>0</v>
      </c>
      <c r="O399" s="121" t="e">
        <f t="shared" si="263"/>
        <v>#REF!</v>
      </c>
      <c r="P399" s="121" t="e">
        <f t="shared" si="263"/>
        <v>#REF!</v>
      </c>
      <c r="Q399" s="121">
        <f t="shared" si="263"/>
        <v>0</v>
      </c>
      <c r="R399" s="121">
        <f t="shared" si="263"/>
        <v>0</v>
      </c>
      <c r="S399" s="121">
        <f t="shared" si="263"/>
        <v>0</v>
      </c>
      <c r="T399" s="121">
        <f t="shared" si="263"/>
        <v>0</v>
      </c>
      <c r="U399" s="121">
        <f t="shared" si="263"/>
        <v>0</v>
      </c>
      <c r="V399" s="121">
        <f t="shared" si="263"/>
        <v>0</v>
      </c>
      <c r="W399" s="121">
        <f t="shared" si="263"/>
        <v>0</v>
      </c>
      <c r="X399" s="121">
        <f t="shared" si="263"/>
        <v>0</v>
      </c>
      <c r="Y399" s="121">
        <f t="shared" si="263"/>
        <v>0</v>
      </c>
      <c r="Z399" s="121">
        <f t="shared" si="263"/>
        <v>0</v>
      </c>
      <c r="AA399" s="121">
        <f t="shared" si="263"/>
        <v>0</v>
      </c>
      <c r="AB399" s="121">
        <f t="shared" si="263"/>
        <v>0</v>
      </c>
      <c r="AC399" s="121">
        <f t="shared" si="263"/>
        <v>0</v>
      </c>
      <c r="AD399" s="121">
        <f t="shared" si="263"/>
        <v>0</v>
      </c>
      <c r="AE399" s="121">
        <f t="shared" si="263"/>
        <v>0</v>
      </c>
      <c r="AF399" s="121">
        <f t="shared" si="263"/>
        <v>0</v>
      </c>
      <c r="AG399" s="121">
        <f t="shared" si="263"/>
        <v>0</v>
      </c>
      <c r="AH399" s="121">
        <f t="shared" si="263"/>
        <v>0</v>
      </c>
      <c r="AI399" s="94"/>
      <c r="AJ399" s="373"/>
      <c r="AK399" s="284">
        <f t="shared" si="260"/>
        <v>63578000</v>
      </c>
      <c r="AL399" s="164" t="b">
        <f t="shared" si="261"/>
        <v>1</v>
      </c>
      <c r="AM399" s="284">
        <f t="shared" si="254"/>
        <v>0</v>
      </c>
      <c r="AN399" s="221"/>
      <c r="AO399" s="221"/>
      <c r="AP399" s="284">
        <f t="shared" si="240"/>
        <v>63578000</v>
      </c>
      <c r="AQ399" s="164" t="b">
        <f t="shared" si="243"/>
        <v>1</v>
      </c>
      <c r="AR399" s="221"/>
      <c r="AS399" s="221"/>
      <c r="AT399" s="152"/>
      <c r="AU399" s="123" t="e">
        <f t="shared" si="246"/>
        <v>#REF!</v>
      </c>
      <c r="AV399" s="124" t="e">
        <f t="shared" si="250"/>
        <v>#REF!</v>
      </c>
      <c r="AW399" s="96" t="e">
        <f t="shared" si="226"/>
        <v>#REF!</v>
      </c>
      <c r="AX399" s="118">
        <f t="shared" si="230"/>
        <v>63578000</v>
      </c>
      <c r="AY399" s="152" t="b">
        <f t="shared" si="225"/>
        <v>1</v>
      </c>
      <c r="AZ399" s="117">
        <v>66679955</v>
      </c>
      <c r="BA399" s="292" t="e">
        <f>AW399-AZ399</f>
        <v>#REF!</v>
      </c>
    </row>
    <row r="400" spans="1:53" s="80" customFormat="1">
      <c r="A400" s="81"/>
      <c r="B400" s="338"/>
      <c r="C400" s="339"/>
      <c r="D400" s="647" t="s">
        <v>15</v>
      </c>
      <c r="E400" s="647"/>
      <c r="F400" s="81" t="s">
        <v>130</v>
      </c>
      <c r="G400" s="89">
        <f t="shared" ref="G400:AI400" si="264">SUM(G401:G409)</f>
        <v>63578000</v>
      </c>
      <c r="H400" s="89">
        <f t="shared" si="264"/>
        <v>63578000</v>
      </c>
      <c r="I400" s="89" t="e">
        <f t="shared" si="264"/>
        <v>#REF!</v>
      </c>
      <c r="J400" s="89" t="e">
        <f t="shared" si="264"/>
        <v>#REF!</v>
      </c>
      <c r="K400" s="89">
        <f t="shared" si="264"/>
        <v>0</v>
      </c>
      <c r="L400" s="89">
        <f t="shared" si="264"/>
        <v>0</v>
      </c>
      <c r="M400" s="89">
        <f t="shared" si="264"/>
        <v>0</v>
      </c>
      <c r="N400" s="89">
        <f t="shared" si="264"/>
        <v>0</v>
      </c>
      <c r="O400" s="89" t="e">
        <f t="shared" si="264"/>
        <v>#REF!</v>
      </c>
      <c r="P400" s="89" t="e">
        <f t="shared" si="264"/>
        <v>#REF!</v>
      </c>
      <c r="Q400" s="89">
        <f t="shared" si="264"/>
        <v>0</v>
      </c>
      <c r="R400" s="89">
        <f t="shared" si="264"/>
        <v>0</v>
      </c>
      <c r="S400" s="89">
        <f t="shared" si="264"/>
        <v>0</v>
      </c>
      <c r="T400" s="89">
        <f t="shared" si="264"/>
        <v>0</v>
      </c>
      <c r="U400" s="89">
        <f t="shared" si="264"/>
        <v>0</v>
      </c>
      <c r="V400" s="89">
        <f t="shared" si="264"/>
        <v>0</v>
      </c>
      <c r="W400" s="89">
        <f t="shared" si="264"/>
        <v>0</v>
      </c>
      <c r="X400" s="89">
        <f t="shared" si="264"/>
        <v>0</v>
      </c>
      <c r="Y400" s="89">
        <f t="shared" si="264"/>
        <v>0</v>
      </c>
      <c r="Z400" s="89">
        <f t="shared" si="264"/>
        <v>0</v>
      </c>
      <c r="AA400" s="89">
        <f t="shared" si="264"/>
        <v>0</v>
      </c>
      <c r="AB400" s="89">
        <f t="shared" si="264"/>
        <v>0</v>
      </c>
      <c r="AC400" s="89">
        <f t="shared" si="264"/>
        <v>0</v>
      </c>
      <c r="AD400" s="89">
        <f t="shared" si="264"/>
        <v>0</v>
      </c>
      <c r="AE400" s="89">
        <f t="shared" si="264"/>
        <v>0</v>
      </c>
      <c r="AF400" s="89">
        <f t="shared" si="264"/>
        <v>0</v>
      </c>
      <c r="AG400" s="89">
        <f t="shared" si="264"/>
        <v>0</v>
      </c>
      <c r="AH400" s="89">
        <f t="shared" si="264"/>
        <v>0</v>
      </c>
      <c r="AI400" s="89">
        <f t="shared" si="264"/>
        <v>0</v>
      </c>
      <c r="AJ400" s="372"/>
      <c r="AK400" s="284">
        <f t="shared" si="260"/>
        <v>63578000</v>
      </c>
      <c r="AL400" s="164" t="b">
        <f t="shared" si="261"/>
        <v>1</v>
      </c>
      <c r="AM400" s="284">
        <f t="shared" si="254"/>
        <v>0</v>
      </c>
      <c r="AN400" s="164"/>
      <c r="AO400" s="164"/>
      <c r="AP400" s="284">
        <f t="shared" si="240"/>
        <v>63578000</v>
      </c>
      <c r="AQ400" s="164" t="b">
        <f t="shared" si="243"/>
        <v>1</v>
      </c>
      <c r="AR400" s="164"/>
      <c r="AS400" s="164"/>
      <c r="AU400" s="335" t="e">
        <f t="shared" si="246"/>
        <v>#REF!</v>
      </c>
      <c r="AV400" s="72" t="e">
        <f t="shared" si="250"/>
        <v>#REF!</v>
      </c>
      <c r="AW400" s="335" t="e">
        <f t="shared" si="226"/>
        <v>#REF!</v>
      </c>
      <c r="AX400" s="336">
        <f t="shared" si="230"/>
        <v>63578000</v>
      </c>
      <c r="AY400" s="152" t="b">
        <f t="shared" si="225"/>
        <v>1</v>
      </c>
    </row>
    <row r="401" spans="1:51" s="153" customFormat="1">
      <c r="A401" s="71"/>
      <c r="B401" s="333"/>
      <c r="C401" s="334"/>
      <c r="D401" s="334"/>
      <c r="E401" s="88" t="s">
        <v>55</v>
      </c>
      <c r="F401" s="71" t="s">
        <v>56</v>
      </c>
      <c r="G401" s="90">
        <v>3653100</v>
      </c>
      <c r="H401" s="90">
        <v>3653100</v>
      </c>
      <c r="I401" s="70"/>
      <c r="J401" s="70">
        <f>H401-I401</f>
        <v>3653100</v>
      </c>
      <c r="K401" s="70"/>
      <c r="L401" s="71"/>
      <c r="M401" s="71"/>
      <c r="N401" s="103"/>
      <c r="O401" s="103" t="e">
        <f>#REF!</f>
        <v>#REF!</v>
      </c>
      <c r="P401" s="103" t="e">
        <f>N401-O401</f>
        <v>#REF!</v>
      </c>
      <c r="Q401" s="103"/>
      <c r="R401" s="71"/>
      <c r="S401" s="71"/>
      <c r="T401" s="71"/>
      <c r="U401" s="71"/>
      <c r="V401" s="71"/>
      <c r="W401" s="71"/>
      <c r="X401" s="71"/>
      <c r="Y401" s="71"/>
      <c r="Z401" s="71"/>
      <c r="AA401" s="71"/>
      <c r="AB401" s="71"/>
      <c r="AC401" s="71"/>
      <c r="AD401" s="71"/>
      <c r="AE401" s="71"/>
      <c r="AF401" s="71"/>
      <c r="AG401" s="71"/>
      <c r="AH401" s="71"/>
      <c r="AI401" s="71"/>
      <c r="AJ401" s="374"/>
      <c r="AK401" s="284">
        <f t="shared" si="260"/>
        <v>3653100</v>
      </c>
      <c r="AL401" s="164" t="b">
        <f t="shared" si="261"/>
        <v>1</v>
      </c>
      <c r="AM401" s="284">
        <f t="shared" si="254"/>
        <v>0</v>
      </c>
      <c r="AN401" s="232"/>
      <c r="AO401" s="232"/>
      <c r="AP401" s="284">
        <f t="shared" si="240"/>
        <v>3653100</v>
      </c>
      <c r="AQ401" s="164" t="b">
        <f t="shared" si="243"/>
        <v>1</v>
      </c>
      <c r="AR401" s="232"/>
      <c r="AS401" s="232"/>
      <c r="AU401" s="335" t="e">
        <f t="shared" si="246"/>
        <v>#REF!</v>
      </c>
      <c r="AV401" s="72" t="e">
        <f t="shared" si="250"/>
        <v>#REF!</v>
      </c>
      <c r="AW401" s="335" t="e">
        <f t="shared" si="226"/>
        <v>#REF!</v>
      </c>
      <c r="AX401" s="336">
        <f t="shared" si="230"/>
        <v>3653100</v>
      </c>
      <c r="AY401" s="152" t="b">
        <f t="shared" si="225"/>
        <v>1</v>
      </c>
    </row>
    <row r="402" spans="1:51" s="153" customFormat="1">
      <c r="A402" s="71"/>
      <c r="B402" s="333"/>
      <c r="C402" s="334"/>
      <c r="D402" s="334"/>
      <c r="E402" s="88" t="s">
        <v>16</v>
      </c>
      <c r="F402" s="71" t="s">
        <v>19</v>
      </c>
      <c r="G402" s="90">
        <v>1350000</v>
      </c>
      <c r="H402" s="90">
        <f>G402</f>
        <v>1350000</v>
      </c>
      <c r="I402" s="70"/>
      <c r="J402" s="70">
        <f t="shared" ref="J402:J408" si="265">H402-I402</f>
        <v>1350000</v>
      </c>
      <c r="K402" s="70"/>
      <c r="L402" s="71"/>
      <c r="M402" s="71"/>
      <c r="N402" s="103"/>
      <c r="O402" s="103" t="e">
        <f>#REF!</f>
        <v>#REF!</v>
      </c>
      <c r="P402" s="103" t="e">
        <f t="shared" ref="P402:P409" si="266">N402-O402</f>
        <v>#REF!</v>
      </c>
      <c r="Q402" s="103"/>
      <c r="R402" s="71"/>
      <c r="S402" s="71"/>
      <c r="T402" s="71"/>
      <c r="U402" s="71"/>
      <c r="V402" s="71"/>
      <c r="W402" s="71"/>
      <c r="X402" s="71"/>
      <c r="Y402" s="71"/>
      <c r="Z402" s="71"/>
      <c r="AA402" s="71"/>
      <c r="AB402" s="71"/>
      <c r="AC402" s="71"/>
      <c r="AD402" s="71"/>
      <c r="AE402" s="71"/>
      <c r="AF402" s="71"/>
      <c r="AG402" s="71"/>
      <c r="AH402" s="71"/>
      <c r="AI402" s="71"/>
      <c r="AJ402" s="374"/>
      <c r="AK402" s="284">
        <f t="shared" si="260"/>
        <v>1350000</v>
      </c>
      <c r="AL402" s="164" t="b">
        <f t="shared" si="261"/>
        <v>1</v>
      </c>
      <c r="AM402" s="284">
        <f t="shared" si="254"/>
        <v>0</v>
      </c>
      <c r="AN402" s="232"/>
      <c r="AO402" s="232"/>
      <c r="AP402" s="284">
        <f t="shared" si="240"/>
        <v>1350000</v>
      </c>
      <c r="AQ402" s="164" t="b">
        <f t="shared" si="243"/>
        <v>1</v>
      </c>
      <c r="AR402" s="232"/>
      <c r="AS402" s="232"/>
      <c r="AU402" s="335" t="e">
        <f t="shared" si="246"/>
        <v>#REF!</v>
      </c>
      <c r="AV402" s="72" t="e">
        <f t="shared" si="250"/>
        <v>#REF!</v>
      </c>
      <c r="AW402" s="335" t="e">
        <f t="shared" si="226"/>
        <v>#REF!</v>
      </c>
      <c r="AX402" s="336">
        <f t="shared" si="230"/>
        <v>1350000</v>
      </c>
      <c r="AY402" s="152" t="b">
        <f t="shared" si="225"/>
        <v>1</v>
      </c>
    </row>
    <row r="403" spans="1:51" s="153" customFormat="1">
      <c r="A403" s="71"/>
      <c r="B403" s="333"/>
      <c r="C403" s="334"/>
      <c r="D403" s="334"/>
      <c r="E403" s="88" t="s">
        <v>17</v>
      </c>
      <c r="F403" s="71" t="s">
        <v>18</v>
      </c>
      <c r="G403" s="90">
        <v>18000000</v>
      </c>
      <c r="H403" s="90">
        <v>18000000</v>
      </c>
      <c r="I403" s="70">
        <v>7800000</v>
      </c>
      <c r="J403" s="70">
        <f t="shared" si="265"/>
        <v>10200000</v>
      </c>
      <c r="K403" s="70"/>
      <c r="L403" s="71"/>
      <c r="M403" s="71"/>
      <c r="N403" s="103"/>
      <c r="O403" s="103">
        <v>15133300</v>
      </c>
      <c r="P403" s="103">
        <f t="shared" si="266"/>
        <v>-15133300</v>
      </c>
      <c r="Q403" s="103"/>
      <c r="R403" s="71"/>
      <c r="S403" s="71"/>
      <c r="T403" s="71"/>
      <c r="U403" s="71"/>
      <c r="V403" s="71"/>
      <c r="W403" s="71"/>
      <c r="X403" s="71"/>
      <c r="Y403" s="71"/>
      <c r="Z403" s="71"/>
      <c r="AA403" s="71"/>
      <c r="AB403" s="71"/>
      <c r="AC403" s="71"/>
      <c r="AD403" s="71"/>
      <c r="AE403" s="71"/>
      <c r="AF403" s="71"/>
      <c r="AG403" s="71"/>
      <c r="AH403" s="71"/>
      <c r="AI403" s="71"/>
      <c r="AJ403" s="374"/>
      <c r="AK403" s="284">
        <f t="shared" si="260"/>
        <v>18000000</v>
      </c>
      <c r="AL403" s="164" t="b">
        <f t="shared" si="261"/>
        <v>1</v>
      </c>
      <c r="AM403" s="284">
        <f t="shared" si="254"/>
        <v>0</v>
      </c>
      <c r="AN403" s="232"/>
      <c r="AO403" s="232"/>
      <c r="AP403" s="284">
        <f t="shared" si="240"/>
        <v>18000000</v>
      </c>
      <c r="AQ403" s="164" t="b">
        <f t="shared" si="243"/>
        <v>1</v>
      </c>
      <c r="AR403" s="232"/>
      <c r="AS403" s="232"/>
      <c r="AU403" s="335">
        <f t="shared" si="246"/>
        <v>18000000</v>
      </c>
      <c r="AV403" s="72" t="b">
        <f t="shared" si="250"/>
        <v>1</v>
      </c>
      <c r="AW403" s="335">
        <f t="shared" si="226"/>
        <v>22933300</v>
      </c>
      <c r="AX403" s="336">
        <f t="shared" si="230"/>
        <v>18000000</v>
      </c>
      <c r="AY403" s="152" t="b">
        <f t="shared" si="225"/>
        <v>1</v>
      </c>
    </row>
    <row r="404" spans="1:51" s="153" customFormat="1">
      <c r="A404" s="71"/>
      <c r="B404" s="333"/>
      <c r="C404" s="334"/>
      <c r="D404" s="334"/>
      <c r="E404" s="88" t="s">
        <v>59</v>
      </c>
      <c r="F404" s="71" t="s">
        <v>60</v>
      </c>
      <c r="G404" s="90">
        <v>1000000</v>
      </c>
      <c r="H404" s="90">
        <f>G404</f>
        <v>1000000</v>
      </c>
      <c r="I404" s="70"/>
      <c r="J404" s="70">
        <f t="shared" si="265"/>
        <v>1000000</v>
      </c>
      <c r="K404" s="70"/>
      <c r="L404" s="71"/>
      <c r="M404" s="71"/>
      <c r="N404" s="103"/>
      <c r="O404" s="103">
        <v>291060</v>
      </c>
      <c r="P404" s="103">
        <f t="shared" si="266"/>
        <v>-291060</v>
      </c>
      <c r="Q404" s="103"/>
      <c r="R404" s="71"/>
      <c r="S404" s="71"/>
      <c r="T404" s="71"/>
      <c r="U404" s="71"/>
      <c r="V404" s="71"/>
      <c r="W404" s="71"/>
      <c r="X404" s="71"/>
      <c r="Y404" s="71"/>
      <c r="Z404" s="71"/>
      <c r="AA404" s="71"/>
      <c r="AB404" s="71"/>
      <c r="AC404" s="71"/>
      <c r="AD404" s="71"/>
      <c r="AE404" s="71"/>
      <c r="AF404" s="71"/>
      <c r="AG404" s="71"/>
      <c r="AH404" s="71"/>
      <c r="AI404" s="71"/>
      <c r="AJ404" s="374"/>
      <c r="AK404" s="284">
        <f t="shared" si="260"/>
        <v>1000000</v>
      </c>
      <c r="AL404" s="164" t="b">
        <f t="shared" si="261"/>
        <v>1</v>
      </c>
      <c r="AM404" s="284">
        <f t="shared" si="254"/>
        <v>0</v>
      </c>
      <c r="AN404" s="232"/>
      <c r="AO404" s="232"/>
      <c r="AP404" s="284">
        <f t="shared" si="240"/>
        <v>1000000</v>
      </c>
      <c r="AQ404" s="164" t="b">
        <f t="shared" si="243"/>
        <v>1</v>
      </c>
      <c r="AR404" s="232"/>
      <c r="AS404" s="232"/>
      <c r="AU404" s="335">
        <f t="shared" si="246"/>
        <v>1000000</v>
      </c>
      <c r="AV404" s="72" t="b">
        <f t="shared" si="250"/>
        <v>1</v>
      </c>
      <c r="AW404" s="335">
        <f t="shared" si="226"/>
        <v>291060</v>
      </c>
      <c r="AX404" s="336">
        <f t="shared" si="230"/>
        <v>1000000</v>
      </c>
      <c r="AY404" s="152" t="b">
        <f t="shared" si="225"/>
        <v>1</v>
      </c>
    </row>
    <row r="405" spans="1:51" s="153" customFormat="1">
      <c r="A405" s="71"/>
      <c r="B405" s="333"/>
      <c r="C405" s="334"/>
      <c r="D405" s="334"/>
      <c r="E405" s="88" t="s">
        <v>218</v>
      </c>
      <c r="F405" s="71" t="s">
        <v>219</v>
      </c>
      <c r="G405" s="90">
        <v>1500000</v>
      </c>
      <c r="H405" s="90">
        <f t="shared" ref="H405:H406" si="267">G405</f>
        <v>1500000</v>
      </c>
      <c r="I405" s="70"/>
      <c r="J405" s="70">
        <f t="shared" si="265"/>
        <v>1500000</v>
      </c>
      <c r="K405" s="70"/>
      <c r="L405" s="71"/>
      <c r="M405" s="71"/>
      <c r="N405" s="103"/>
      <c r="O405" s="103"/>
      <c r="P405" s="103">
        <f t="shared" si="266"/>
        <v>0</v>
      </c>
      <c r="Q405" s="103"/>
      <c r="R405" s="71"/>
      <c r="S405" s="71"/>
      <c r="T405" s="71"/>
      <c r="U405" s="71"/>
      <c r="V405" s="71"/>
      <c r="W405" s="71"/>
      <c r="X405" s="71"/>
      <c r="Y405" s="71"/>
      <c r="Z405" s="71"/>
      <c r="AA405" s="71"/>
      <c r="AB405" s="71"/>
      <c r="AC405" s="71"/>
      <c r="AD405" s="71"/>
      <c r="AE405" s="71"/>
      <c r="AF405" s="71"/>
      <c r="AG405" s="71"/>
      <c r="AH405" s="71"/>
      <c r="AI405" s="71"/>
      <c r="AJ405" s="374"/>
      <c r="AK405" s="284">
        <f t="shared" si="260"/>
        <v>1500000</v>
      </c>
      <c r="AL405" s="164" t="b">
        <f t="shared" si="261"/>
        <v>1</v>
      </c>
      <c r="AM405" s="284">
        <f t="shared" si="254"/>
        <v>0</v>
      </c>
      <c r="AN405" s="232"/>
      <c r="AO405" s="232"/>
      <c r="AP405" s="284">
        <f t="shared" si="240"/>
        <v>1500000</v>
      </c>
      <c r="AQ405" s="164" t="b">
        <f t="shared" si="243"/>
        <v>1</v>
      </c>
      <c r="AR405" s="232"/>
      <c r="AS405" s="232"/>
      <c r="AU405" s="335">
        <f t="shared" si="246"/>
        <v>1500000</v>
      </c>
      <c r="AV405" s="72" t="b">
        <f t="shared" si="250"/>
        <v>1</v>
      </c>
      <c r="AW405" s="335">
        <f t="shared" si="226"/>
        <v>0</v>
      </c>
      <c r="AX405" s="336">
        <f t="shared" si="230"/>
        <v>1500000</v>
      </c>
      <c r="AY405" s="152" t="b">
        <f t="shared" si="225"/>
        <v>1</v>
      </c>
    </row>
    <row r="406" spans="1:51" s="153" customFormat="1">
      <c r="A406" s="71"/>
      <c r="B406" s="333"/>
      <c r="C406" s="334"/>
      <c r="D406" s="334"/>
      <c r="E406" s="88" t="s">
        <v>220</v>
      </c>
      <c r="F406" s="71" t="s">
        <v>221</v>
      </c>
      <c r="G406" s="90">
        <v>1500000</v>
      </c>
      <c r="H406" s="90">
        <f t="shared" si="267"/>
        <v>1500000</v>
      </c>
      <c r="I406" s="70"/>
      <c r="J406" s="70">
        <f t="shared" si="265"/>
        <v>1500000</v>
      </c>
      <c r="K406" s="70"/>
      <c r="L406" s="71"/>
      <c r="M406" s="71"/>
      <c r="N406" s="103"/>
      <c r="O406" s="103"/>
      <c r="P406" s="103">
        <f t="shared" si="266"/>
        <v>0</v>
      </c>
      <c r="Q406" s="103"/>
      <c r="R406" s="71"/>
      <c r="S406" s="71"/>
      <c r="T406" s="71"/>
      <c r="U406" s="71"/>
      <c r="V406" s="71"/>
      <c r="W406" s="71"/>
      <c r="X406" s="71"/>
      <c r="Y406" s="71"/>
      <c r="Z406" s="71"/>
      <c r="AA406" s="71"/>
      <c r="AB406" s="71"/>
      <c r="AC406" s="71"/>
      <c r="AD406" s="71"/>
      <c r="AE406" s="71"/>
      <c r="AF406" s="71"/>
      <c r="AG406" s="71"/>
      <c r="AH406" s="71"/>
      <c r="AI406" s="71"/>
      <c r="AJ406" s="374"/>
      <c r="AK406" s="284">
        <f t="shared" si="260"/>
        <v>1500000</v>
      </c>
      <c r="AL406" s="164" t="b">
        <f t="shared" si="261"/>
        <v>1</v>
      </c>
      <c r="AM406" s="284">
        <f t="shared" si="254"/>
        <v>0</v>
      </c>
      <c r="AN406" s="232"/>
      <c r="AO406" s="232"/>
      <c r="AP406" s="284">
        <f t="shared" si="240"/>
        <v>1500000</v>
      </c>
      <c r="AQ406" s="164" t="b">
        <f t="shared" si="243"/>
        <v>1</v>
      </c>
      <c r="AR406" s="232"/>
      <c r="AS406" s="232"/>
      <c r="AU406" s="335">
        <f t="shared" si="246"/>
        <v>1500000</v>
      </c>
      <c r="AV406" s="72" t="b">
        <f t="shared" si="250"/>
        <v>1</v>
      </c>
      <c r="AW406" s="335">
        <f t="shared" si="226"/>
        <v>0</v>
      </c>
      <c r="AX406" s="336">
        <f t="shared" si="230"/>
        <v>1500000</v>
      </c>
      <c r="AY406" s="152" t="b">
        <f t="shared" si="225"/>
        <v>1</v>
      </c>
    </row>
    <row r="407" spans="1:51" s="153" customFormat="1">
      <c r="A407" s="71"/>
      <c r="B407" s="333"/>
      <c r="C407" s="334"/>
      <c r="D407" s="334"/>
      <c r="E407" s="88" t="s">
        <v>125</v>
      </c>
      <c r="F407" s="71" t="s">
        <v>126</v>
      </c>
      <c r="G407" s="90">
        <v>10000000</v>
      </c>
      <c r="H407" s="90">
        <v>10000000</v>
      </c>
      <c r="I407" s="70"/>
      <c r="J407" s="70">
        <f t="shared" si="265"/>
        <v>10000000</v>
      </c>
      <c r="K407" s="70"/>
      <c r="L407" s="71"/>
      <c r="M407" s="71"/>
      <c r="N407" s="103"/>
      <c r="O407" s="103">
        <v>3512500</v>
      </c>
      <c r="P407" s="103">
        <f t="shared" si="266"/>
        <v>-3512500</v>
      </c>
      <c r="Q407" s="103"/>
      <c r="R407" s="70"/>
      <c r="S407" s="70"/>
      <c r="T407" s="70"/>
      <c r="U407" s="71"/>
      <c r="V407" s="71"/>
      <c r="W407" s="71"/>
      <c r="X407" s="71"/>
      <c r="Y407" s="71"/>
      <c r="Z407" s="71"/>
      <c r="AA407" s="71"/>
      <c r="AB407" s="71"/>
      <c r="AC407" s="71"/>
      <c r="AD407" s="71"/>
      <c r="AE407" s="71"/>
      <c r="AF407" s="71"/>
      <c r="AG407" s="71"/>
      <c r="AH407" s="71"/>
      <c r="AI407" s="71"/>
      <c r="AJ407" s="374"/>
      <c r="AK407" s="284">
        <f t="shared" si="260"/>
        <v>10000000</v>
      </c>
      <c r="AL407" s="164" t="b">
        <f t="shared" si="261"/>
        <v>1</v>
      </c>
      <c r="AM407" s="284">
        <f t="shared" si="254"/>
        <v>0</v>
      </c>
      <c r="AN407" s="232"/>
      <c r="AO407" s="232"/>
      <c r="AP407" s="284">
        <f t="shared" si="240"/>
        <v>10000000</v>
      </c>
      <c r="AQ407" s="164" t="b">
        <f t="shared" si="243"/>
        <v>1</v>
      </c>
      <c r="AR407" s="232"/>
      <c r="AS407" s="232"/>
      <c r="AU407" s="335">
        <f t="shared" si="246"/>
        <v>10000000</v>
      </c>
      <c r="AV407" s="72" t="b">
        <f t="shared" si="250"/>
        <v>1</v>
      </c>
      <c r="AW407" s="335">
        <f t="shared" si="226"/>
        <v>3512500</v>
      </c>
      <c r="AX407" s="336">
        <f t="shared" si="230"/>
        <v>10000000</v>
      </c>
      <c r="AY407" s="152" t="b">
        <f t="shared" si="225"/>
        <v>1</v>
      </c>
    </row>
    <row r="408" spans="1:51" s="153" customFormat="1">
      <c r="A408" s="71"/>
      <c r="B408" s="333"/>
      <c r="C408" s="334"/>
      <c r="D408" s="334"/>
      <c r="E408" s="88" t="s">
        <v>61</v>
      </c>
      <c r="F408" s="71" t="s">
        <v>62</v>
      </c>
      <c r="G408" s="90">
        <v>21600000</v>
      </c>
      <c r="H408" s="90">
        <v>21600000</v>
      </c>
      <c r="I408" s="70" t="e">
        <f>#REF!</f>
        <v>#REF!</v>
      </c>
      <c r="J408" s="70" t="e">
        <f t="shared" si="265"/>
        <v>#REF!</v>
      </c>
      <c r="K408" s="70"/>
      <c r="L408" s="71"/>
      <c r="M408" s="71"/>
      <c r="N408" s="103"/>
      <c r="O408" s="103">
        <v>7650000</v>
      </c>
      <c r="P408" s="103">
        <f t="shared" si="266"/>
        <v>-7650000</v>
      </c>
      <c r="Q408" s="103"/>
      <c r="R408" s="71"/>
      <c r="S408" s="71"/>
      <c r="T408" s="71"/>
      <c r="U408" s="71"/>
      <c r="V408" s="71"/>
      <c r="W408" s="71"/>
      <c r="X408" s="71"/>
      <c r="Y408" s="71"/>
      <c r="Z408" s="71"/>
      <c r="AA408" s="71"/>
      <c r="AB408" s="71"/>
      <c r="AC408" s="71"/>
      <c r="AD408" s="71"/>
      <c r="AE408" s="71"/>
      <c r="AF408" s="71"/>
      <c r="AG408" s="71"/>
      <c r="AH408" s="71"/>
      <c r="AI408" s="71"/>
      <c r="AJ408" s="374"/>
      <c r="AK408" s="284">
        <f t="shared" si="260"/>
        <v>21600000</v>
      </c>
      <c r="AL408" s="164" t="b">
        <f t="shared" si="261"/>
        <v>1</v>
      </c>
      <c r="AM408" s="284">
        <f t="shared" si="254"/>
        <v>0</v>
      </c>
      <c r="AN408" s="232"/>
      <c r="AO408" s="232"/>
      <c r="AP408" s="284">
        <f t="shared" si="240"/>
        <v>21600000</v>
      </c>
      <c r="AQ408" s="164" t="b">
        <f t="shared" si="243"/>
        <v>1</v>
      </c>
      <c r="AR408" s="232"/>
      <c r="AS408" s="232"/>
      <c r="AU408" s="335" t="e">
        <f t="shared" si="246"/>
        <v>#REF!</v>
      </c>
      <c r="AV408" s="72" t="e">
        <f t="shared" si="250"/>
        <v>#REF!</v>
      </c>
      <c r="AW408" s="335" t="e">
        <f t="shared" si="226"/>
        <v>#REF!</v>
      </c>
      <c r="AX408" s="336">
        <f t="shared" si="230"/>
        <v>21600000</v>
      </c>
      <c r="AY408" s="152" t="b">
        <f t="shared" ref="AY408:AY554" si="268">G408=AX408</f>
        <v>1</v>
      </c>
    </row>
    <row r="409" spans="1:51" s="153" customFormat="1">
      <c r="A409" s="71"/>
      <c r="B409" s="333"/>
      <c r="C409" s="334"/>
      <c r="D409" s="334"/>
      <c r="E409" s="88" t="s">
        <v>20</v>
      </c>
      <c r="F409" s="71" t="s">
        <v>21</v>
      </c>
      <c r="G409" s="90">
        <v>4974900</v>
      </c>
      <c r="H409" s="90">
        <f>G409</f>
        <v>4974900</v>
      </c>
      <c r="I409" s="70"/>
      <c r="J409" s="70"/>
      <c r="K409" s="70"/>
      <c r="L409" s="71"/>
      <c r="M409" s="71"/>
      <c r="N409" s="103"/>
      <c r="O409" s="103"/>
      <c r="P409" s="103">
        <f t="shared" si="266"/>
        <v>0</v>
      </c>
      <c r="Q409" s="103"/>
      <c r="R409" s="71"/>
      <c r="S409" s="71"/>
      <c r="T409" s="71"/>
      <c r="U409" s="71"/>
      <c r="V409" s="71"/>
      <c r="W409" s="71"/>
      <c r="X409" s="71"/>
      <c r="Y409" s="71"/>
      <c r="Z409" s="71"/>
      <c r="AA409" s="71"/>
      <c r="AB409" s="71"/>
      <c r="AC409" s="71"/>
      <c r="AD409" s="71"/>
      <c r="AE409" s="71"/>
      <c r="AF409" s="71"/>
      <c r="AG409" s="71"/>
      <c r="AH409" s="71"/>
      <c r="AI409" s="71"/>
      <c r="AJ409" s="374"/>
      <c r="AK409" s="284">
        <f t="shared" si="260"/>
        <v>4974900</v>
      </c>
      <c r="AL409" s="164" t="b">
        <f t="shared" si="261"/>
        <v>1</v>
      </c>
      <c r="AM409" s="284">
        <f t="shared" si="254"/>
        <v>0</v>
      </c>
      <c r="AN409" s="232"/>
      <c r="AO409" s="232"/>
      <c r="AP409" s="284">
        <f t="shared" si="240"/>
        <v>4974900</v>
      </c>
      <c r="AQ409" s="164" t="b">
        <f t="shared" si="243"/>
        <v>1</v>
      </c>
      <c r="AR409" s="232"/>
      <c r="AS409" s="232"/>
      <c r="AU409" s="335"/>
      <c r="AV409" s="72"/>
      <c r="AW409" s="335"/>
      <c r="AX409" s="336"/>
      <c r="AY409" s="152"/>
    </row>
    <row r="410" spans="1:51" s="153" customFormat="1">
      <c r="A410" s="71"/>
      <c r="B410" s="333"/>
      <c r="C410" s="334"/>
      <c r="D410" s="334"/>
      <c r="E410" s="88"/>
      <c r="F410" s="71"/>
      <c r="G410" s="90"/>
      <c r="H410" s="90"/>
      <c r="I410" s="70"/>
      <c r="J410" s="70"/>
      <c r="K410" s="70"/>
      <c r="L410" s="71"/>
      <c r="M410" s="71"/>
      <c r="N410" s="103"/>
      <c r="O410" s="103"/>
      <c r="P410" s="103"/>
      <c r="Q410" s="103"/>
      <c r="R410" s="71"/>
      <c r="S410" s="71"/>
      <c r="T410" s="71"/>
      <c r="U410" s="71"/>
      <c r="V410" s="71"/>
      <c r="W410" s="71"/>
      <c r="X410" s="71"/>
      <c r="Y410" s="71"/>
      <c r="Z410" s="71"/>
      <c r="AA410" s="71"/>
      <c r="AB410" s="71"/>
      <c r="AC410" s="71"/>
      <c r="AD410" s="71"/>
      <c r="AE410" s="71"/>
      <c r="AF410" s="71"/>
      <c r="AG410" s="71"/>
      <c r="AH410" s="71"/>
      <c r="AI410" s="71"/>
      <c r="AJ410" s="374"/>
      <c r="AK410" s="284"/>
      <c r="AL410" s="164"/>
      <c r="AM410" s="284"/>
      <c r="AN410" s="232"/>
      <c r="AO410" s="232"/>
      <c r="AP410" s="284">
        <f t="shared" si="240"/>
        <v>0</v>
      </c>
      <c r="AQ410" s="164" t="b">
        <f t="shared" si="243"/>
        <v>1</v>
      </c>
      <c r="AR410" s="232"/>
      <c r="AS410" s="232"/>
      <c r="AU410" s="335"/>
      <c r="AV410" s="72"/>
      <c r="AW410" s="335"/>
      <c r="AX410" s="336"/>
      <c r="AY410" s="152"/>
    </row>
    <row r="411" spans="1:51" s="153" customFormat="1">
      <c r="A411" s="71"/>
      <c r="B411" s="333"/>
      <c r="C411" s="334"/>
      <c r="D411" s="334"/>
      <c r="E411" s="88"/>
      <c r="F411" s="71"/>
      <c r="G411" s="90"/>
      <c r="H411" s="90"/>
      <c r="I411" s="70"/>
      <c r="J411" s="70"/>
      <c r="K411" s="70"/>
      <c r="L411" s="71"/>
      <c r="M411" s="71"/>
      <c r="N411" s="103"/>
      <c r="O411" s="103"/>
      <c r="P411" s="103"/>
      <c r="Q411" s="103"/>
      <c r="R411" s="71"/>
      <c r="S411" s="71"/>
      <c r="T411" s="71"/>
      <c r="U411" s="71"/>
      <c r="V411" s="71"/>
      <c r="W411" s="71"/>
      <c r="X411" s="71"/>
      <c r="Y411" s="71"/>
      <c r="Z411" s="71"/>
      <c r="AA411" s="71"/>
      <c r="AB411" s="71"/>
      <c r="AC411" s="71"/>
      <c r="AD411" s="71"/>
      <c r="AE411" s="71"/>
      <c r="AF411" s="71"/>
      <c r="AG411" s="71"/>
      <c r="AH411" s="71"/>
      <c r="AI411" s="71"/>
      <c r="AJ411" s="374"/>
      <c r="AK411" s="284"/>
      <c r="AL411" s="164"/>
      <c r="AM411" s="284"/>
      <c r="AN411" s="232"/>
      <c r="AO411" s="232"/>
      <c r="AP411" s="284">
        <f t="shared" si="240"/>
        <v>0</v>
      </c>
      <c r="AQ411" s="164" t="b">
        <f t="shared" si="243"/>
        <v>1</v>
      </c>
      <c r="AR411" s="232"/>
      <c r="AS411" s="232"/>
      <c r="AU411" s="335"/>
      <c r="AV411" s="72"/>
      <c r="AW411" s="335"/>
      <c r="AX411" s="336"/>
      <c r="AY411" s="152"/>
    </row>
    <row r="412" spans="1:51" s="153" customFormat="1">
      <c r="A412" s="71"/>
      <c r="B412" s="333"/>
      <c r="C412" s="334"/>
      <c r="D412" s="334"/>
      <c r="E412" s="88"/>
      <c r="F412" s="71"/>
      <c r="G412" s="90"/>
      <c r="H412" s="90"/>
      <c r="I412" s="70"/>
      <c r="J412" s="70"/>
      <c r="K412" s="70"/>
      <c r="L412" s="71"/>
      <c r="M412" s="71"/>
      <c r="N412" s="103"/>
      <c r="O412" s="103"/>
      <c r="P412" s="103"/>
      <c r="Q412" s="103"/>
      <c r="R412" s="71"/>
      <c r="S412" s="71"/>
      <c r="T412" s="71"/>
      <c r="U412" s="71"/>
      <c r="V412" s="71"/>
      <c r="W412" s="71"/>
      <c r="X412" s="71"/>
      <c r="Y412" s="71"/>
      <c r="Z412" s="71"/>
      <c r="AA412" s="71"/>
      <c r="AB412" s="71"/>
      <c r="AC412" s="71"/>
      <c r="AD412" s="71"/>
      <c r="AE412" s="71"/>
      <c r="AF412" s="71"/>
      <c r="AG412" s="71"/>
      <c r="AH412" s="71"/>
      <c r="AI412" s="71"/>
      <c r="AJ412" s="374"/>
      <c r="AK412" s="284"/>
      <c r="AL412" s="164"/>
      <c r="AM412" s="284"/>
      <c r="AN412" s="232"/>
      <c r="AO412" s="232"/>
      <c r="AP412" s="284">
        <f t="shared" si="240"/>
        <v>0</v>
      </c>
      <c r="AQ412" s="164" t="b">
        <f t="shared" si="243"/>
        <v>1</v>
      </c>
      <c r="AR412" s="232"/>
      <c r="AS412" s="232"/>
      <c r="AU412" s="335"/>
      <c r="AV412" s="72"/>
      <c r="AW412" s="335"/>
      <c r="AX412" s="336"/>
      <c r="AY412" s="152"/>
    </row>
    <row r="413" spans="1:51" s="153" customFormat="1">
      <c r="A413" s="177"/>
      <c r="B413" s="177"/>
      <c r="C413" s="177"/>
      <c r="D413" s="177"/>
      <c r="E413" s="177"/>
      <c r="F413" s="177"/>
      <c r="G413" s="381"/>
      <c r="H413" s="381"/>
      <c r="I413" s="179"/>
      <c r="J413" s="179"/>
      <c r="K413" s="179"/>
      <c r="L413" s="177"/>
      <c r="M413" s="177"/>
      <c r="N413" s="382"/>
      <c r="O413" s="382"/>
      <c r="P413" s="382"/>
      <c r="Q413" s="382"/>
      <c r="R413" s="177"/>
      <c r="S413" s="177"/>
      <c r="T413" s="177"/>
      <c r="U413" s="177"/>
      <c r="V413" s="177"/>
      <c r="W413" s="177"/>
      <c r="X413" s="177"/>
      <c r="Y413" s="177"/>
      <c r="Z413" s="177"/>
      <c r="AA413" s="177"/>
      <c r="AB413" s="177"/>
      <c r="AC413" s="177"/>
      <c r="AD413" s="177"/>
      <c r="AE413" s="177"/>
      <c r="AF413" s="177"/>
      <c r="AG413" s="177"/>
      <c r="AH413" s="177"/>
      <c r="AI413" s="177"/>
      <c r="AJ413" s="374"/>
      <c r="AK413" s="284"/>
      <c r="AL413" s="164"/>
      <c r="AM413" s="284"/>
      <c r="AN413" s="232"/>
      <c r="AO413" s="232"/>
      <c r="AP413" s="284">
        <f t="shared" si="240"/>
        <v>0</v>
      </c>
      <c r="AQ413" s="164" t="b">
        <f t="shared" si="243"/>
        <v>1</v>
      </c>
      <c r="AR413" s="232"/>
      <c r="AS413" s="232"/>
      <c r="AU413" s="335"/>
      <c r="AV413" s="72"/>
      <c r="AW413" s="335"/>
      <c r="AX413" s="336"/>
      <c r="AY413" s="152"/>
    </row>
    <row r="414" spans="1:51" s="153" customFormat="1">
      <c r="A414" s="232"/>
      <c r="B414" s="232"/>
      <c r="C414" s="232"/>
      <c r="D414" s="232"/>
      <c r="E414" s="232"/>
      <c r="F414" s="232"/>
      <c r="G414" s="383"/>
      <c r="H414" s="383"/>
      <c r="I414" s="234"/>
      <c r="J414" s="234"/>
      <c r="K414" s="234"/>
      <c r="L414" s="232"/>
      <c r="M414" s="232"/>
      <c r="N414" s="329"/>
      <c r="O414" s="329"/>
      <c r="P414" s="329"/>
      <c r="Q414" s="329"/>
      <c r="R414" s="232"/>
      <c r="S414" s="232"/>
      <c r="T414" s="232"/>
      <c r="U414" s="232"/>
      <c r="V414" s="232"/>
      <c r="W414" s="232"/>
      <c r="X414" s="232"/>
      <c r="Y414" s="232"/>
      <c r="Z414" s="232"/>
      <c r="AA414" s="232"/>
      <c r="AB414" s="232"/>
      <c r="AC414" s="232"/>
      <c r="AD414" s="232"/>
      <c r="AE414" s="232"/>
      <c r="AF414" s="232"/>
      <c r="AG414" s="232"/>
      <c r="AH414" s="232"/>
      <c r="AI414" s="232"/>
      <c r="AJ414" s="374"/>
      <c r="AK414" s="284"/>
      <c r="AL414" s="164"/>
      <c r="AM414" s="284"/>
      <c r="AN414" s="232"/>
      <c r="AO414" s="232"/>
      <c r="AP414" s="284">
        <f t="shared" si="240"/>
        <v>0</v>
      </c>
      <c r="AQ414" s="164" t="b">
        <f t="shared" si="243"/>
        <v>1</v>
      </c>
      <c r="AR414" s="232"/>
      <c r="AS414" s="232"/>
      <c r="AU414" s="335"/>
      <c r="AV414" s="72"/>
      <c r="AW414" s="335"/>
      <c r="AX414" s="336"/>
      <c r="AY414" s="152"/>
    </row>
    <row r="415" spans="1:51" s="153" customFormat="1">
      <c r="A415" s="232"/>
      <c r="B415" s="232"/>
      <c r="C415" s="232"/>
      <c r="D415" s="232"/>
      <c r="E415" s="232"/>
      <c r="F415" s="232"/>
      <c r="G415" s="383"/>
      <c r="H415" s="383"/>
      <c r="I415" s="234"/>
      <c r="J415" s="234"/>
      <c r="K415" s="234"/>
      <c r="L415" s="232"/>
      <c r="M415" s="232"/>
      <c r="N415" s="329"/>
      <c r="O415" s="329"/>
      <c r="P415" s="329"/>
      <c r="Q415" s="329"/>
      <c r="R415" s="232"/>
      <c r="S415" s="232"/>
      <c r="T415" s="232"/>
      <c r="U415" s="232"/>
      <c r="V415" s="232"/>
      <c r="W415" s="232"/>
      <c r="X415" s="232"/>
      <c r="Y415" s="232"/>
      <c r="Z415" s="232"/>
      <c r="AA415" s="232"/>
      <c r="AB415" s="232"/>
      <c r="AC415" s="232"/>
      <c r="AD415" s="232"/>
      <c r="AE415" s="232"/>
      <c r="AF415" s="232"/>
      <c r="AG415" s="232"/>
      <c r="AH415" s="232"/>
      <c r="AI415" s="232"/>
      <c r="AJ415" s="374"/>
      <c r="AK415" s="284"/>
      <c r="AL415" s="164"/>
      <c r="AM415" s="284"/>
      <c r="AN415" s="232"/>
      <c r="AO415" s="232"/>
      <c r="AP415" s="284">
        <f t="shared" si="240"/>
        <v>0</v>
      </c>
      <c r="AQ415" s="164" t="b">
        <f t="shared" si="243"/>
        <v>1</v>
      </c>
      <c r="AR415" s="232"/>
      <c r="AS415" s="232"/>
      <c r="AU415" s="335"/>
      <c r="AV415" s="72"/>
      <c r="AW415" s="335"/>
      <c r="AX415" s="336"/>
      <c r="AY415" s="152"/>
    </row>
    <row r="416" spans="1:51" s="153" customFormat="1">
      <c r="A416" s="232"/>
      <c r="B416" s="232"/>
      <c r="C416" s="232"/>
      <c r="D416" s="232"/>
      <c r="E416" s="232"/>
      <c r="F416" s="232"/>
      <c r="G416" s="383"/>
      <c r="H416" s="383"/>
      <c r="I416" s="234"/>
      <c r="J416" s="234"/>
      <c r="K416" s="234"/>
      <c r="L416" s="232"/>
      <c r="M416" s="232"/>
      <c r="N416" s="329"/>
      <c r="O416" s="329"/>
      <c r="P416" s="329"/>
      <c r="Q416" s="329"/>
      <c r="R416" s="232"/>
      <c r="S416" s="232"/>
      <c r="T416" s="232"/>
      <c r="U416" s="232"/>
      <c r="V416" s="232"/>
      <c r="W416" s="232"/>
      <c r="X416" s="232"/>
      <c r="Y416" s="232"/>
      <c r="Z416" s="232"/>
      <c r="AA416" s="232"/>
      <c r="AB416" s="232"/>
      <c r="AC416" s="232"/>
      <c r="AD416" s="232"/>
      <c r="AE416" s="232"/>
      <c r="AF416" s="232"/>
      <c r="AG416" s="232"/>
      <c r="AH416" s="232"/>
      <c r="AI416" s="232"/>
      <c r="AJ416" s="374"/>
      <c r="AK416" s="284"/>
      <c r="AL416" s="164"/>
      <c r="AM416" s="284"/>
      <c r="AN416" s="232"/>
      <c r="AO416" s="232"/>
      <c r="AP416" s="284">
        <f t="shared" si="240"/>
        <v>0</v>
      </c>
      <c r="AQ416" s="164" t="b">
        <f t="shared" si="243"/>
        <v>1</v>
      </c>
      <c r="AR416" s="232"/>
      <c r="AS416" s="232"/>
      <c r="AU416" s="335"/>
      <c r="AV416" s="72"/>
      <c r="AW416" s="335"/>
      <c r="AX416" s="336"/>
      <c r="AY416" s="152"/>
    </row>
    <row r="417" spans="1:51" s="153" customFormat="1">
      <c r="A417" s="232"/>
      <c r="B417" s="232"/>
      <c r="C417" s="232"/>
      <c r="D417" s="232"/>
      <c r="E417" s="232"/>
      <c r="F417" s="232"/>
      <c r="G417" s="383"/>
      <c r="H417" s="383"/>
      <c r="I417" s="234"/>
      <c r="J417" s="234"/>
      <c r="K417" s="234"/>
      <c r="L417" s="232"/>
      <c r="M417" s="232"/>
      <c r="N417" s="329"/>
      <c r="O417" s="329"/>
      <c r="P417" s="329"/>
      <c r="Q417" s="329"/>
      <c r="R417" s="232"/>
      <c r="S417" s="232"/>
      <c r="T417" s="232"/>
      <c r="U417" s="232"/>
      <c r="V417" s="232"/>
      <c r="W417" s="232"/>
      <c r="X417" s="232"/>
      <c r="Y417" s="232"/>
      <c r="Z417" s="232"/>
      <c r="AA417" s="232"/>
      <c r="AB417" s="232"/>
      <c r="AC417" s="232"/>
      <c r="AD417" s="232"/>
      <c r="AE417" s="232"/>
      <c r="AF417" s="232"/>
      <c r="AG417" s="232"/>
      <c r="AH417" s="232"/>
      <c r="AI417" s="232"/>
      <c r="AJ417" s="374"/>
      <c r="AK417" s="284"/>
      <c r="AL417" s="164"/>
      <c r="AM417" s="284"/>
      <c r="AN417" s="232"/>
      <c r="AO417" s="232"/>
      <c r="AP417" s="284">
        <f t="shared" si="240"/>
        <v>0</v>
      </c>
      <c r="AQ417" s="164" t="b">
        <f t="shared" si="243"/>
        <v>1</v>
      </c>
      <c r="AR417" s="232"/>
      <c r="AS417" s="232"/>
      <c r="AU417" s="335"/>
      <c r="AV417" s="72"/>
      <c r="AW417" s="335"/>
      <c r="AX417" s="336"/>
      <c r="AY417" s="152"/>
    </row>
    <row r="418" spans="1:51" s="153" customFormat="1">
      <c r="A418" s="232"/>
      <c r="B418" s="232"/>
      <c r="C418" s="232"/>
      <c r="D418" s="232"/>
      <c r="E418" s="232"/>
      <c r="F418" s="232"/>
      <c r="G418" s="383"/>
      <c r="H418" s="383"/>
      <c r="I418" s="234"/>
      <c r="J418" s="234"/>
      <c r="K418" s="234"/>
      <c r="L418" s="232"/>
      <c r="M418" s="232"/>
      <c r="N418" s="329"/>
      <c r="O418" s="329"/>
      <c r="P418" s="329"/>
      <c r="Q418" s="329"/>
      <c r="R418" s="232"/>
      <c r="S418" s="232"/>
      <c r="T418" s="232"/>
      <c r="U418" s="232"/>
      <c r="V418" s="232"/>
      <c r="W418" s="232"/>
      <c r="X418" s="232"/>
      <c r="Y418" s="232"/>
      <c r="Z418" s="232"/>
      <c r="AA418" s="232"/>
      <c r="AB418" s="232"/>
      <c r="AC418" s="232"/>
      <c r="AD418" s="232"/>
      <c r="AE418" s="232"/>
      <c r="AF418" s="232"/>
      <c r="AG418" s="232"/>
      <c r="AH418" s="232"/>
      <c r="AI418" s="232"/>
      <c r="AJ418" s="374"/>
      <c r="AK418" s="284"/>
      <c r="AL418" s="164"/>
      <c r="AM418" s="284"/>
      <c r="AN418" s="232"/>
      <c r="AO418" s="232"/>
      <c r="AP418" s="284">
        <f t="shared" si="240"/>
        <v>0</v>
      </c>
      <c r="AQ418" s="164" t="b">
        <f t="shared" si="243"/>
        <v>1</v>
      </c>
      <c r="AR418" s="232"/>
      <c r="AS418" s="232"/>
      <c r="AU418" s="335"/>
      <c r="AV418" s="72"/>
      <c r="AW418" s="335"/>
      <c r="AX418" s="336"/>
      <c r="AY418" s="152"/>
    </row>
    <row r="419" spans="1:51" s="153" customFormat="1">
      <c r="A419" s="232"/>
      <c r="B419" s="232"/>
      <c r="C419" s="232"/>
      <c r="D419" s="232"/>
      <c r="E419" s="232"/>
      <c r="F419" s="232"/>
      <c r="G419" s="383"/>
      <c r="H419" s="383"/>
      <c r="I419" s="234"/>
      <c r="J419" s="234"/>
      <c r="K419" s="234"/>
      <c r="L419" s="232"/>
      <c r="M419" s="232"/>
      <c r="N419" s="329"/>
      <c r="O419" s="329"/>
      <c r="P419" s="329"/>
      <c r="Q419" s="329"/>
      <c r="R419" s="232"/>
      <c r="S419" s="232"/>
      <c r="T419" s="232"/>
      <c r="U419" s="232"/>
      <c r="V419" s="232"/>
      <c r="W419" s="232"/>
      <c r="X419" s="232"/>
      <c r="Y419" s="232"/>
      <c r="Z419" s="232"/>
      <c r="AA419" s="232"/>
      <c r="AB419" s="232"/>
      <c r="AC419" s="232"/>
      <c r="AD419" s="232"/>
      <c r="AE419" s="232"/>
      <c r="AF419" s="232"/>
      <c r="AG419" s="232"/>
      <c r="AH419" s="232"/>
      <c r="AI419" s="232"/>
      <c r="AJ419" s="374"/>
      <c r="AK419" s="284"/>
      <c r="AL419" s="164"/>
      <c r="AM419" s="284"/>
      <c r="AN419" s="232"/>
      <c r="AO419" s="232"/>
      <c r="AP419" s="284">
        <f t="shared" si="240"/>
        <v>0</v>
      </c>
      <c r="AQ419" s="164" t="b">
        <f t="shared" si="243"/>
        <v>1</v>
      </c>
      <c r="AR419" s="232"/>
      <c r="AS419" s="232"/>
      <c r="AU419" s="335"/>
      <c r="AV419" s="72"/>
      <c r="AW419" s="335"/>
      <c r="AX419" s="336"/>
      <c r="AY419" s="152"/>
    </row>
    <row r="420" spans="1:51" s="153" customFormat="1">
      <c r="A420" s="232"/>
      <c r="B420" s="232"/>
      <c r="C420" s="232"/>
      <c r="D420" s="232"/>
      <c r="E420" s="232"/>
      <c r="F420" s="232"/>
      <c r="G420" s="383"/>
      <c r="H420" s="383"/>
      <c r="I420" s="234"/>
      <c r="J420" s="234"/>
      <c r="K420" s="234"/>
      <c r="L420" s="232"/>
      <c r="M420" s="232"/>
      <c r="N420" s="329"/>
      <c r="O420" s="329"/>
      <c r="P420" s="329"/>
      <c r="Q420" s="329"/>
      <c r="R420" s="232"/>
      <c r="S420" s="232"/>
      <c r="T420" s="232"/>
      <c r="U420" s="232"/>
      <c r="V420" s="232"/>
      <c r="W420" s="232"/>
      <c r="X420" s="232"/>
      <c r="Y420" s="232"/>
      <c r="Z420" s="232"/>
      <c r="AA420" s="232"/>
      <c r="AB420" s="232"/>
      <c r="AC420" s="232"/>
      <c r="AD420" s="232"/>
      <c r="AE420" s="232"/>
      <c r="AF420" s="232"/>
      <c r="AG420" s="232"/>
      <c r="AH420" s="232"/>
      <c r="AI420" s="232"/>
      <c r="AJ420" s="374"/>
      <c r="AK420" s="284"/>
      <c r="AL420" s="164"/>
      <c r="AM420" s="284"/>
      <c r="AN420" s="232"/>
      <c r="AO420" s="232"/>
      <c r="AP420" s="284">
        <f t="shared" si="240"/>
        <v>0</v>
      </c>
      <c r="AQ420" s="164" t="b">
        <f t="shared" si="243"/>
        <v>1</v>
      </c>
      <c r="AR420" s="232"/>
      <c r="AS420" s="232"/>
      <c r="AU420" s="335"/>
      <c r="AV420" s="72"/>
      <c r="AW420" s="335"/>
      <c r="AX420" s="336"/>
      <c r="AY420" s="152"/>
    </row>
    <row r="421" spans="1:51" s="153" customFormat="1">
      <c r="A421" s="232"/>
      <c r="B421" s="232"/>
      <c r="C421" s="232"/>
      <c r="D421" s="232"/>
      <c r="E421" s="232"/>
      <c r="F421" s="232"/>
      <c r="G421" s="383"/>
      <c r="H421" s="383"/>
      <c r="I421" s="234"/>
      <c r="J421" s="234"/>
      <c r="K421" s="234"/>
      <c r="L421" s="232"/>
      <c r="M421" s="232"/>
      <c r="N421" s="329"/>
      <c r="O421" s="329"/>
      <c r="P421" s="329"/>
      <c r="Q421" s="329"/>
      <c r="R421" s="232"/>
      <c r="S421" s="232"/>
      <c r="T421" s="232"/>
      <c r="U421" s="232"/>
      <c r="V421" s="232"/>
      <c r="W421" s="232"/>
      <c r="X421" s="232"/>
      <c r="Y421" s="232"/>
      <c r="Z421" s="232"/>
      <c r="AA421" s="232"/>
      <c r="AB421" s="232"/>
      <c r="AC421" s="232"/>
      <c r="AD421" s="232"/>
      <c r="AE421" s="232"/>
      <c r="AF421" s="232"/>
      <c r="AG421" s="232"/>
      <c r="AH421" s="232"/>
      <c r="AI421" s="232"/>
      <c r="AJ421" s="374"/>
      <c r="AK421" s="284"/>
      <c r="AL421" s="164"/>
      <c r="AM421" s="284"/>
      <c r="AN421" s="232"/>
      <c r="AO421" s="232"/>
      <c r="AP421" s="284">
        <f t="shared" si="240"/>
        <v>0</v>
      </c>
      <c r="AQ421" s="164" t="b">
        <f t="shared" si="243"/>
        <v>1</v>
      </c>
      <c r="AR421" s="232"/>
      <c r="AS421" s="232"/>
      <c r="AU421" s="335"/>
      <c r="AV421" s="72"/>
      <c r="AW421" s="335"/>
      <c r="AX421" s="336"/>
      <c r="AY421" s="152"/>
    </row>
    <row r="422" spans="1:51" s="3" customFormat="1">
      <c r="A422" s="632" t="s">
        <v>0</v>
      </c>
      <c r="B422" s="632" t="s">
        <v>1</v>
      </c>
      <c r="C422" s="632"/>
      <c r="D422" s="632"/>
      <c r="E422" s="632"/>
      <c r="F422" s="632" t="s">
        <v>3</v>
      </c>
      <c r="G422" s="632" t="s">
        <v>4</v>
      </c>
      <c r="H422" s="637" t="s">
        <v>387</v>
      </c>
      <c r="I422" s="638"/>
      <c r="J422" s="638"/>
      <c r="K422" s="638"/>
      <c r="L422" s="638"/>
      <c r="M422" s="638"/>
      <c r="N422" s="638"/>
      <c r="O422" s="638"/>
      <c r="P422" s="638"/>
      <c r="Q422" s="638"/>
      <c r="R422" s="638"/>
      <c r="S422" s="638"/>
      <c r="T422" s="638"/>
      <c r="U422" s="638"/>
      <c r="V422" s="638"/>
      <c r="W422" s="638"/>
      <c r="X422" s="638"/>
      <c r="Y422" s="638"/>
      <c r="Z422" s="638"/>
      <c r="AA422" s="638"/>
      <c r="AB422" s="638"/>
      <c r="AC422" s="638"/>
      <c r="AD422" s="638"/>
      <c r="AE422" s="638"/>
      <c r="AF422" s="638"/>
      <c r="AG422" s="599"/>
      <c r="AH422" s="601"/>
      <c r="AI422" s="632" t="s">
        <v>11</v>
      </c>
      <c r="AJ422" s="375"/>
      <c r="AK422" s="284"/>
      <c r="AL422" s="164"/>
      <c r="AM422" s="328" t="e">
        <f t="shared" ref="AM422:AM425" si="269">G422-AK422</f>
        <v>#VALUE!</v>
      </c>
      <c r="AN422" s="311"/>
      <c r="AO422" s="311"/>
      <c r="AP422" s="284" t="e">
        <f t="shared" si="240"/>
        <v>#VALUE!</v>
      </c>
      <c r="AQ422" s="164" t="e">
        <f t="shared" si="243"/>
        <v>#VALUE!</v>
      </c>
      <c r="AR422" s="311"/>
      <c r="AS422" s="311"/>
      <c r="AT422" s="152"/>
      <c r="AW422" s="96">
        <f t="shared" ref="AW422" si="270">I422+L422+O422+R422+U422+X422</f>
        <v>0</v>
      </c>
      <c r="AX422" s="118" t="e">
        <f t="shared" ref="AX422" si="271">H422+K422+N422+Q422+T422+W422</f>
        <v>#VALUE!</v>
      </c>
      <c r="AY422" s="152" t="e">
        <f t="shared" ref="AY422:AY425" si="272">G422=AX422</f>
        <v>#VALUE!</v>
      </c>
    </row>
    <row r="423" spans="1:51" s="3" customFormat="1">
      <c r="A423" s="633"/>
      <c r="B423" s="633"/>
      <c r="C423" s="633"/>
      <c r="D423" s="633"/>
      <c r="E423" s="633"/>
      <c r="F423" s="633"/>
      <c r="G423" s="633"/>
      <c r="H423" s="634" t="s">
        <v>5</v>
      </c>
      <c r="I423" s="635"/>
      <c r="J423" s="636"/>
      <c r="K423" s="634" t="s">
        <v>240</v>
      </c>
      <c r="L423" s="635"/>
      <c r="M423" s="636"/>
      <c r="N423" s="634" t="s">
        <v>6</v>
      </c>
      <c r="O423" s="635"/>
      <c r="P423" s="636"/>
      <c r="Q423" s="634" t="s">
        <v>273</v>
      </c>
      <c r="R423" s="635"/>
      <c r="S423" s="636"/>
      <c r="T423" s="634" t="s">
        <v>9</v>
      </c>
      <c r="U423" s="635"/>
      <c r="V423" s="636"/>
      <c r="W423" s="637" t="s">
        <v>374</v>
      </c>
      <c r="X423" s="638"/>
      <c r="Y423" s="639"/>
      <c r="Z423" s="634" t="s">
        <v>272</v>
      </c>
      <c r="AA423" s="635"/>
      <c r="AB423" s="636"/>
      <c r="AC423" s="637" t="s">
        <v>375</v>
      </c>
      <c r="AD423" s="638"/>
      <c r="AE423" s="639"/>
      <c r="AF423" s="637" t="s">
        <v>376</v>
      </c>
      <c r="AG423" s="638"/>
      <c r="AH423" s="639"/>
      <c r="AI423" s="633"/>
      <c r="AJ423" s="375"/>
      <c r="AK423" s="284"/>
      <c r="AL423" s="164"/>
      <c r="AM423" s="328">
        <f t="shared" si="269"/>
        <v>0</v>
      </c>
      <c r="AN423" s="311"/>
      <c r="AO423" s="311"/>
      <c r="AP423" s="284" t="e">
        <f t="shared" si="240"/>
        <v>#VALUE!</v>
      </c>
      <c r="AQ423" s="164" t="e">
        <f t="shared" si="243"/>
        <v>#VALUE!</v>
      </c>
      <c r="AR423" s="311"/>
      <c r="AS423" s="311"/>
      <c r="AT423" s="152"/>
      <c r="AW423" s="96" t="e">
        <f>I423+L423+O423+R423+U423+W423</f>
        <v>#VALUE!</v>
      </c>
      <c r="AX423" s="118" t="e">
        <f>H423+K423+N423+Q423+T423+#REF!</f>
        <v>#VALUE!</v>
      </c>
      <c r="AY423" s="152" t="e">
        <f t="shared" si="272"/>
        <v>#VALUE!</v>
      </c>
    </row>
    <row r="424" spans="1:51">
      <c r="A424" s="142"/>
      <c r="B424" s="143"/>
      <c r="C424" s="144"/>
      <c r="D424" s="144"/>
      <c r="E424" s="145"/>
      <c r="F424" s="146"/>
      <c r="G424" s="146"/>
      <c r="H424" s="598" t="s">
        <v>237</v>
      </c>
      <c r="I424" s="141" t="s">
        <v>238</v>
      </c>
      <c r="J424" s="489" t="s">
        <v>235</v>
      </c>
      <c r="K424" s="598" t="s">
        <v>237</v>
      </c>
      <c r="L424" s="141" t="s">
        <v>238</v>
      </c>
      <c r="M424" s="489" t="s">
        <v>235</v>
      </c>
      <c r="N424" s="598" t="s">
        <v>237</v>
      </c>
      <c r="O424" s="141" t="s">
        <v>238</v>
      </c>
      <c r="P424" s="489" t="s">
        <v>235</v>
      </c>
      <c r="Q424" s="598" t="s">
        <v>237</v>
      </c>
      <c r="R424" s="141" t="s">
        <v>238</v>
      </c>
      <c r="S424" s="489" t="s">
        <v>235</v>
      </c>
      <c r="T424" s="598" t="s">
        <v>237</v>
      </c>
      <c r="U424" s="141" t="s">
        <v>238</v>
      </c>
      <c r="V424" s="489" t="s">
        <v>235</v>
      </c>
      <c r="W424" s="598" t="s">
        <v>237</v>
      </c>
      <c r="X424" s="141" t="s">
        <v>238</v>
      </c>
      <c r="Y424" s="489" t="s">
        <v>235</v>
      </c>
      <c r="Z424" s="598" t="s">
        <v>237</v>
      </c>
      <c r="AA424" s="141" t="s">
        <v>238</v>
      </c>
      <c r="AB424" s="489" t="s">
        <v>235</v>
      </c>
      <c r="AC424" s="598" t="s">
        <v>237</v>
      </c>
      <c r="AD424" s="141" t="s">
        <v>238</v>
      </c>
      <c r="AE424" s="489" t="s">
        <v>235</v>
      </c>
      <c r="AF424" s="598" t="s">
        <v>237</v>
      </c>
      <c r="AG424" s="141" t="s">
        <v>238</v>
      </c>
      <c r="AH424" s="489" t="s">
        <v>235</v>
      </c>
      <c r="AI424" s="146"/>
      <c r="AJ424" s="376"/>
      <c r="AK424" s="284"/>
      <c r="AL424" s="164"/>
      <c r="AM424" s="328">
        <f t="shared" si="269"/>
        <v>0</v>
      </c>
      <c r="AN424" s="278"/>
      <c r="AO424" s="278"/>
      <c r="AP424" s="284" t="e">
        <f t="shared" si="240"/>
        <v>#VALUE!</v>
      </c>
      <c r="AQ424" s="164" t="e">
        <f t="shared" si="243"/>
        <v>#VALUE!</v>
      </c>
      <c r="AR424" s="278"/>
      <c r="AS424" s="278"/>
      <c r="AW424" s="96" t="e">
        <f t="shared" ref="AW424:AW437" si="273">I424+L424+O424+R424+U424+X424</f>
        <v>#VALUE!</v>
      </c>
      <c r="AX424" s="118" t="e">
        <f t="shared" ref="AX424:AX437" si="274">H424+K424+N424+Q424+T424+W424</f>
        <v>#VALUE!</v>
      </c>
      <c r="AY424" s="152" t="e">
        <f t="shared" si="272"/>
        <v>#VALUE!</v>
      </c>
    </row>
    <row r="425" spans="1:51">
      <c r="A425" s="147"/>
      <c r="B425" s="148"/>
      <c r="C425" s="149"/>
      <c r="D425" s="149"/>
      <c r="E425" s="150"/>
      <c r="F425" s="151"/>
      <c r="G425" s="151"/>
      <c r="H425" s="151"/>
      <c r="I425" s="151"/>
      <c r="J425" s="151"/>
      <c r="K425" s="151"/>
      <c r="L425" s="151"/>
      <c r="M425" s="151"/>
      <c r="N425" s="151"/>
      <c r="O425" s="151"/>
      <c r="P425" s="151"/>
      <c r="Q425" s="151"/>
      <c r="R425" s="151"/>
      <c r="S425" s="151"/>
      <c r="T425" s="151"/>
      <c r="U425" s="151"/>
      <c r="V425" s="151"/>
      <c r="W425" s="151"/>
      <c r="X425" s="151"/>
      <c r="Y425" s="151"/>
      <c r="Z425" s="151"/>
      <c r="AA425" s="151"/>
      <c r="AB425" s="151"/>
      <c r="AC425" s="151"/>
      <c r="AD425" s="151"/>
      <c r="AE425" s="151"/>
      <c r="AF425" s="151"/>
      <c r="AG425" s="151"/>
      <c r="AH425" s="151"/>
      <c r="AI425" s="151"/>
      <c r="AJ425" s="376"/>
      <c r="AK425" s="284">
        <f t="shared" ref="AK425" si="275">H425+K425+N425+Q425+T425+W425+Z425+AC425+AF425</f>
        <v>0</v>
      </c>
      <c r="AL425" s="164" t="b">
        <f t="shared" ref="AL425" si="276">AK425=G425</f>
        <v>1</v>
      </c>
      <c r="AM425" s="284">
        <f t="shared" si="269"/>
        <v>0</v>
      </c>
      <c r="AN425" s="278"/>
      <c r="AO425" s="278"/>
      <c r="AP425" s="284">
        <f t="shared" si="240"/>
        <v>0</v>
      </c>
      <c r="AQ425" s="164" t="b">
        <f t="shared" si="243"/>
        <v>1</v>
      </c>
      <c r="AR425" s="278"/>
      <c r="AS425" s="278"/>
      <c r="AV425" s="42" t="b">
        <f t="shared" ref="AV425" si="277">G425=AU425</f>
        <v>1</v>
      </c>
      <c r="AW425" s="96">
        <f t="shared" si="273"/>
        <v>0</v>
      </c>
      <c r="AX425" s="118">
        <f t="shared" si="274"/>
        <v>0</v>
      </c>
      <c r="AY425" s="152" t="b">
        <f t="shared" si="272"/>
        <v>1</v>
      </c>
    </row>
    <row r="426" spans="1:51" s="95" customFormat="1">
      <c r="A426" s="18">
        <v>7</v>
      </c>
      <c r="B426" s="653" t="s">
        <v>222</v>
      </c>
      <c r="C426" s="654"/>
      <c r="D426" s="654"/>
      <c r="E426" s="655"/>
      <c r="F426" s="98">
        <v>16</v>
      </c>
      <c r="G426" s="99">
        <f>G427+G439</f>
        <v>70790000</v>
      </c>
      <c r="H426" s="99">
        <f t="shared" ref="H426:AF426" si="278">H427+H439</f>
        <v>56417700</v>
      </c>
      <c r="I426" s="99" t="e">
        <f t="shared" si="278"/>
        <v>#REF!</v>
      </c>
      <c r="J426" s="99" t="e">
        <f t="shared" si="278"/>
        <v>#REF!</v>
      </c>
      <c r="K426" s="99">
        <f t="shared" si="278"/>
        <v>14372300</v>
      </c>
      <c r="L426" s="99" t="e">
        <f t="shared" si="278"/>
        <v>#REF!</v>
      </c>
      <c r="M426" s="99" t="e">
        <f t="shared" si="278"/>
        <v>#REF!</v>
      </c>
      <c r="N426" s="99">
        <f t="shared" si="278"/>
        <v>0</v>
      </c>
      <c r="O426" s="99">
        <f t="shared" si="278"/>
        <v>0</v>
      </c>
      <c r="P426" s="99">
        <f t="shared" si="278"/>
        <v>0</v>
      </c>
      <c r="Q426" s="99">
        <f t="shared" si="278"/>
        <v>0</v>
      </c>
      <c r="R426" s="99">
        <f t="shared" si="278"/>
        <v>0</v>
      </c>
      <c r="S426" s="99">
        <f t="shared" si="278"/>
        <v>0</v>
      </c>
      <c r="T426" s="99">
        <f t="shared" si="278"/>
        <v>0</v>
      </c>
      <c r="U426" s="99">
        <f t="shared" si="278"/>
        <v>0</v>
      </c>
      <c r="V426" s="99">
        <f t="shared" si="278"/>
        <v>0</v>
      </c>
      <c r="W426" s="99">
        <f t="shared" si="278"/>
        <v>0</v>
      </c>
      <c r="X426" s="99">
        <f t="shared" si="278"/>
        <v>0</v>
      </c>
      <c r="Y426" s="99">
        <f t="shared" si="278"/>
        <v>0</v>
      </c>
      <c r="Z426" s="99">
        <f t="shared" si="278"/>
        <v>0</v>
      </c>
      <c r="AA426" s="99">
        <f t="shared" si="278"/>
        <v>0</v>
      </c>
      <c r="AB426" s="99">
        <f t="shared" si="278"/>
        <v>0</v>
      </c>
      <c r="AC426" s="99">
        <f t="shared" si="278"/>
        <v>0</v>
      </c>
      <c r="AD426" s="99">
        <f t="shared" si="278"/>
        <v>0</v>
      </c>
      <c r="AE426" s="99">
        <f t="shared" si="278"/>
        <v>0</v>
      </c>
      <c r="AF426" s="99">
        <f t="shared" si="278"/>
        <v>0</v>
      </c>
      <c r="AG426" s="99">
        <f t="shared" ref="AG426:AH426" si="279">AG427</f>
        <v>0</v>
      </c>
      <c r="AH426" s="99">
        <f t="shared" si="279"/>
        <v>0</v>
      </c>
      <c r="AI426" s="18"/>
      <c r="AJ426" s="373"/>
      <c r="AK426" s="284">
        <f t="shared" si="260"/>
        <v>70790000</v>
      </c>
      <c r="AL426" s="164" t="b">
        <f t="shared" si="261"/>
        <v>1</v>
      </c>
      <c r="AM426" s="284">
        <f t="shared" si="254"/>
        <v>0</v>
      </c>
      <c r="AN426" s="221"/>
      <c r="AO426" s="221"/>
      <c r="AP426" s="284">
        <f t="shared" si="240"/>
        <v>70790000</v>
      </c>
      <c r="AQ426" s="164" t="b">
        <f t="shared" si="243"/>
        <v>1</v>
      </c>
      <c r="AR426" s="221"/>
      <c r="AS426" s="221"/>
      <c r="AT426" s="152"/>
      <c r="AU426" s="100" t="e">
        <f t="shared" si="246"/>
        <v>#REF!</v>
      </c>
      <c r="AV426" s="101" t="e">
        <f t="shared" si="250"/>
        <v>#REF!</v>
      </c>
      <c r="AW426" s="96" t="e">
        <f t="shared" si="273"/>
        <v>#REF!</v>
      </c>
      <c r="AX426" s="118">
        <f t="shared" si="274"/>
        <v>70790000</v>
      </c>
      <c r="AY426" s="152" t="b">
        <f t="shared" si="268"/>
        <v>1</v>
      </c>
    </row>
    <row r="427" spans="1:51" s="122" customFormat="1">
      <c r="A427" s="93"/>
      <c r="B427" s="108" t="s">
        <v>22</v>
      </c>
      <c r="C427" s="630" t="s">
        <v>223</v>
      </c>
      <c r="D427" s="630"/>
      <c r="E427" s="631"/>
      <c r="F427" s="125">
        <v>16001</v>
      </c>
      <c r="G427" s="121">
        <f t="shared" ref="G427:AH427" si="280">G428+G430</f>
        <v>41740800</v>
      </c>
      <c r="H427" s="121">
        <f t="shared" si="280"/>
        <v>27368500</v>
      </c>
      <c r="I427" s="121" t="e">
        <f t="shared" si="280"/>
        <v>#REF!</v>
      </c>
      <c r="J427" s="121" t="e">
        <f t="shared" si="280"/>
        <v>#REF!</v>
      </c>
      <c r="K427" s="121">
        <f t="shared" si="280"/>
        <v>14372300</v>
      </c>
      <c r="L427" s="121" t="e">
        <f t="shared" si="280"/>
        <v>#REF!</v>
      </c>
      <c r="M427" s="121" t="e">
        <f t="shared" si="280"/>
        <v>#REF!</v>
      </c>
      <c r="N427" s="121">
        <f t="shared" si="280"/>
        <v>0</v>
      </c>
      <c r="O427" s="121">
        <f t="shared" si="280"/>
        <v>0</v>
      </c>
      <c r="P427" s="121">
        <f t="shared" si="280"/>
        <v>0</v>
      </c>
      <c r="Q427" s="121">
        <f t="shared" si="280"/>
        <v>0</v>
      </c>
      <c r="R427" s="121">
        <f t="shared" si="280"/>
        <v>0</v>
      </c>
      <c r="S427" s="121">
        <f t="shared" si="280"/>
        <v>0</v>
      </c>
      <c r="T427" s="121">
        <f t="shared" si="280"/>
        <v>0</v>
      </c>
      <c r="U427" s="121">
        <f t="shared" si="280"/>
        <v>0</v>
      </c>
      <c r="V427" s="121">
        <f t="shared" si="280"/>
        <v>0</v>
      </c>
      <c r="W427" s="121">
        <f t="shared" si="280"/>
        <v>0</v>
      </c>
      <c r="X427" s="121">
        <f t="shared" si="280"/>
        <v>0</v>
      </c>
      <c r="Y427" s="121">
        <f t="shared" si="280"/>
        <v>0</v>
      </c>
      <c r="Z427" s="121">
        <f t="shared" si="280"/>
        <v>0</v>
      </c>
      <c r="AA427" s="121">
        <f t="shared" si="280"/>
        <v>0</v>
      </c>
      <c r="AB427" s="121">
        <f t="shared" si="280"/>
        <v>0</v>
      </c>
      <c r="AC427" s="121">
        <f t="shared" si="280"/>
        <v>0</v>
      </c>
      <c r="AD427" s="121">
        <f t="shared" si="280"/>
        <v>0</v>
      </c>
      <c r="AE427" s="121">
        <f t="shared" si="280"/>
        <v>0</v>
      </c>
      <c r="AF427" s="121">
        <f t="shared" si="280"/>
        <v>0</v>
      </c>
      <c r="AG427" s="121">
        <f t="shared" si="280"/>
        <v>0</v>
      </c>
      <c r="AH427" s="121">
        <f t="shared" si="280"/>
        <v>0</v>
      </c>
      <c r="AI427" s="93"/>
      <c r="AJ427" s="372"/>
      <c r="AK427" s="284">
        <f>H427+K427+N427+Q427+T427+W427+Z427+AC427+AF427</f>
        <v>41740800</v>
      </c>
      <c r="AL427" s="164" t="b">
        <f t="shared" si="261"/>
        <v>1</v>
      </c>
      <c r="AM427" s="284">
        <f>G427-AK427</f>
        <v>0</v>
      </c>
      <c r="AN427" s="164"/>
      <c r="AO427" s="164"/>
      <c r="AP427" s="284">
        <f t="shared" si="240"/>
        <v>41740800</v>
      </c>
      <c r="AQ427" s="164" t="b">
        <f t="shared" si="243"/>
        <v>1</v>
      </c>
      <c r="AR427" s="164"/>
      <c r="AS427" s="164"/>
      <c r="AT427" s="80"/>
      <c r="AU427" s="111" t="e">
        <f t="shared" si="246"/>
        <v>#REF!</v>
      </c>
      <c r="AV427" s="112" t="e">
        <f t="shared" si="250"/>
        <v>#REF!</v>
      </c>
      <c r="AW427" s="96" t="e">
        <f t="shared" si="273"/>
        <v>#REF!</v>
      </c>
      <c r="AX427" s="118">
        <f t="shared" si="274"/>
        <v>41740800</v>
      </c>
      <c r="AY427" s="152" t="b">
        <f t="shared" si="268"/>
        <v>1</v>
      </c>
    </row>
    <row r="428" spans="1:51" s="80" customFormat="1">
      <c r="A428" s="81"/>
      <c r="B428" s="338"/>
      <c r="C428" s="339"/>
      <c r="D428" s="647" t="s">
        <v>14</v>
      </c>
      <c r="E428" s="648"/>
      <c r="F428" s="81" t="s">
        <v>131</v>
      </c>
      <c r="G428" s="89">
        <f t="shared" ref="G428:AH428" si="281">SUM(G429:G429)</f>
        <v>2175000</v>
      </c>
      <c r="H428" s="89">
        <f t="shared" si="281"/>
        <v>0</v>
      </c>
      <c r="I428" s="89">
        <f t="shared" si="281"/>
        <v>0</v>
      </c>
      <c r="J428" s="89">
        <f t="shared" si="281"/>
        <v>0</v>
      </c>
      <c r="K428" s="89">
        <f t="shared" si="281"/>
        <v>2175000</v>
      </c>
      <c r="L428" s="89">
        <f t="shared" si="281"/>
        <v>0</v>
      </c>
      <c r="M428" s="89">
        <f t="shared" si="281"/>
        <v>2175000</v>
      </c>
      <c r="N428" s="89">
        <f t="shared" si="281"/>
        <v>0</v>
      </c>
      <c r="O428" s="89">
        <f t="shared" si="281"/>
        <v>0</v>
      </c>
      <c r="P428" s="89">
        <f t="shared" si="281"/>
        <v>0</v>
      </c>
      <c r="Q428" s="89">
        <f t="shared" si="281"/>
        <v>0</v>
      </c>
      <c r="R428" s="89">
        <f t="shared" si="281"/>
        <v>0</v>
      </c>
      <c r="S428" s="89">
        <f t="shared" si="281"/>
        <v>0</v>
      </c>
      <c r="T428" s="89">
        <f t="shared" si="281"/>
        <v>0</v>
      </c>
      <c r="U428" s="89">
        <f t="shared" si="281"/>
        <v>0</v>
      </c>
      <c r="V428" s="89">
        <f t="shared" si="281"/>
        <v>0</v>
      </c>
      <c r="W428" s="89">
        <f t="shared" si="281"/>
        <v>0</v>
      </c>
      <c r="X428" s="89">
        <f t="shared" si="281"/>
        <v>0</v>
      </c>
      <c r="Y428" s="89">
        <f t="shared" si="281"/>
        <v>0</v>
      </c>
      <c r="Z428" s="89">
        <f t="shared" si="281"/>
        <v>0</v>
      </c>
      <c r="AA428" s="89">
        <f t="shared" si="281"/>
        <v>0</v>
      </c>
      <c r="AB428" s="89">
        <f t="shared" si="281"/>
        <v>0</v>
      </c>
      <c r="AC428" s="89">
        <f t="shared" si="281"/>
        <v>0</v>
      </c>
      <c r="AD428" s="89">
        <f t="shared" si="281"/>
        <v>0</v>
      </c>
      <c r="AE428" s="89">
        <f t="shared" si="281"/>
        <v>0</v>
      </c>
      <c r="AF428" s="89">
        <f t="shared" si="281"/>
        <v>0</v>
      </c>
      <c r="AG428" s="89">
        <f t="shared" si="281"/>
        <v>0</v>
      </c>
      <c r="AH428" s="89">
        <f t="shared" si="281"/>
        <v>0</v>
      </c>
      <c r="AI428" s="81"/>
      <c r="AJ428" s="372"/>
      <c r="AK428" s="284">
        <f t="shared" si="260"/>
        <v>2175000</v>
      </c>
      <c r="AL428" s="164" t="b">
        <f t="shared" si="261"/>
        <v>1</v>
      </c>
      <c r="AM428" s="284">
        <f t="shared" ref="AM428:AM437" si="282">G428-AK428</f>
        <v>0</v>
      </c>
      <c r="AN428" s="164"/>
      <c r="AO428" s="164"/>
      <c r="AP428" s="284">
        <f t="shared" si="240"/>
        <v>2175000</v>
      </c>
      <c r="AQ428" s="164" t="b">
        <f t="shared" si="243"/>
        <v>1</v>
      </c>
      <c r="AR428" s="164"/>
      <c r="AS428" s="164"/>
      <c r="AU428" s="335">
        <f t="shared" si="246"/>
        <v>4350000</v>
      </c>
      <c r="AV428" s="72" t="b">
        <f t="shared" si="250"/>
        <v>0</v>
      </c>
      <c r="AW428" s="335">
        <f t="shared" si="273"/>
        <v>0</v>
      </c>
      <c r="AX428" s="336">
        <f t="shared" si="274"/>
        <v>2175000</v>
      </c>
      <c r="AY428" s="152" t="b">
        <f t="shared" si="268"/>
        <v>1</v>
      </c>
    </row>
    <row r="429" spans="1:51" s="153" customFormat="1">
      <c r="A429" s="71"/>
      <c r="B429" s="333"/>
      <c r="C429" s="334"/>
      <c r="D429" s="334"/>
      <c r="E429" s="88" t="s">
        <v>166</v>
      </c>
      <c r="F429" s="71" t="s">
        <v>167</v>
      </c>
      <c r="G429" s="90">
        <v>2175000</v>
      </c>
      <c r="H429" s="90"/>
      <c r="I429" s="71"/>
      <c r="J429" s="103">
        <f>H429-I429</f>
        <v>0</v>
      </c>
      <c r="K429" s="103">
        <f>G429</f>
        <v>2175000</v>
      </c>
      <c r="L429" s="103"/>
      <c r="M429" s="103">
        <f>K429-L429</f>
        <v>2175000</v>
      </c>
      <c r="N429" s="103"/>
      <c r="O429" s="71"/>
      <c r="P429" s="71"/>
      <c r="Q429" s="71"/>
      <c r="R429" s="71"/>
      <c r="S429" s="71"/>
      <c r="T429" s="71"/>
      <c r="U429" s="71"/>
      <c r="V429" s="71"/>
      <c r="W429" s="71"/>
      <c r="X429" s="71"/>
      <c r="Y429" s="71"/>
      <c r="Z429" s="70"/>
      <c r="AA429" s="71"/>
      <c r="AB429" s="103">
        <f>Z429-AA429</f>
        <v>0</v>
      </c>
      <c r="AC429" s="71"/>
      <c r="AD429" s="71"/>
      <c r="AE429" s="71"/>
      <c r="AF429" s="71"/>
      <c r="AG429" s="71"/>
      <c r="AH429" s="71"/>
      <c r="AI429" s="71"/>
      <c r="AJ429" s="374"/>
      <c r="AK429" s="284">
        <f t="shared" si="260"/>
        <v>2175000</v>
      </c>
      <c r="AL429" s="164" t="b">
        <f t="shared" si="261"/>
        <v>1</v>
      </c>
      <c r="AM429" s="284">
        <f t="shared" si="282"/>
        <v>0</v>
      </c>
      <c r="AN429" s="232"/>
      <c r="AO429" s="232"/>
      <c r="AP429" s="284">
        <f t="shared" si="240"/>
        <v>2175000</v>
      </c>
      <c r="AQ429" s="164" t="b">
        <f t="shared" si="243"/>
        <v>1</v>
      </c>
      <c r="AR429" s="232"/>
      <c r="AS429" s="232"/>
      <c r="AU429" s="335">
        <f t="shared" si="246"/>
        <v>4350000</v>
      </c>
      <c r="AV429" s="72" t="b">
        <f t="shared" si="250"/>
        <v>0</v>
      </c>
      <c r="AW429" s="335">
        <f t="shared" si="273"/>
        <v>0</v>
      </c>
      <c r="AX429" s="336">
        <f t="shared" si="274"/>
        <v>2175000</v>
      </c>
      <c r="AY429" s="152" t="b">
        <f t="shared" si="268"/>
        <v>1</v>
      </c>
    </row>
    <row r="430" spans="1:51" s="80" customFormat="1">
      <c r="A430" s="81"/>
      <c r="B430" s="338"/>
      <c r="C430" s="339"/>
      <c r="D430" s="647" t="s">
        <v>15</v>
      </c>
      <c r="E430" s="647"/>
      <c r="F430" s="81" t="s">
        <v>130</v>
      </c>
      <c r="G430" s="89">
        <f>SUM(G431:G437)</f>
        <v>39565800</v>
      </c>
      <c r="H430" s="89">
        <f t="shared" ref="H430:AH430" si="283">SUM(H431:H437)</f>
        <v>27368500</v>
      </c>
      <c r="I430" s="89" t="e">
        <f t="shared" si="283"/>
        <v>#REF!</v>
      </c>
      <c r="J430" s="89" t="e">
        <f t="shared" si="283"/>
        <v>#REF!</v>
      </c>
      <c r="K430" s="89">
        <f t="shared" si="283"/>
        <v>12197300</v>
      </c>
      <c r="L430" s="89" t="e">
        <f t="shared" si="283"/>
        <v>#REF!</v>
      </c>
      <c r="M430" s="89" t="e">
        <f t="shared" si="283"/>
        <v>#REF!</v>
      </c>
      <c r="N430" s="89">
        <f t="shared" si="283"/>
        <v>0</v>
      </c>
      <c r="O430" s="89">
        <f t="shared" si="283"/>
        <v>0</v>
      </c>
      <c r="P430" s="89">
        <f t="shared" si="283"/>
        <v>0</v>
      </c>
      <c r="Q430" s="89">
        <f t="shared" si="283"/>
        <v>0</v>
      </c>
      <c r="R430" s="89">
        <f t="shared" si="283"/>
        <v>0</v>
      </c>
      <c r="S430" s="89">
        <f t="shared" si="283"/>
        <v>0</v>
      </c>
      <c r="T430" s="89">
        <f t="shared" si="283"/>
        <v>0</v>
      </c>
      <c r="U430" s="89">
        <f t="shared" si="283"/>
        <v>0</v>
      </c>
      <c r="V430" s="89">
        <f t="shared" si="283"/>
        <v>0</v>
      </c>
      <c r="W430" s="89">
        <f t="shared" si="283"/>
        <v>0</v>
      </c>
      <c r="X430" s="89">
        <f t="shared" si="283"/>
        <v>0</v>
      </c>
      <c r="Y430" s="89">
        <f t="shared" si="283"/>
        <v>0</v>
      </c>
      <c r="Z430" s="89">
        <f t="shared" si="283"/>
        <v>0</v>
      </c>
      <c r="AA430" s="89">
        <f t="shared" si="283"/>
        <v>0</v>
      </c>
      <c r="AB430" s="89">
        <f t="shared" si="283"/>
        <v>0</v>
      </c>
      <c r="AC430" s="89">
        <f t="shared" si="283"/>
        <v>0</v>
      </c>
      <c r="AD430" s="89">
        <f t="shared" si="283"/>
        <v>0</v>
      </c>
      <c r="AE430" s="89">
        <f t="shared" si="283"/>
        <v>0</v>
      </c>
      <c r="AF430" s="89">
        <f t="shared" si="283"/>
        <v>0</v>
      </c>
      <c r="AG430" s="89">
        <f t="shared" si="283"/>
        <v>0</v>
      </c>
      <c r="AH430" s="89">
        <f t="shared" si="283"/>
        <v>0</v>
      </c>
      <c r="AI430" s="81"/>
      <c r="AJ430" s="372"/>
      <c r="AK430" s="284">
        <f t="shared" si="260"/>
        <v>39565800</v>
      </c>
      <c r="AL430" s="164" t="b">
        <f t="shared" si="261"/>
        <v>1</v>
      </c>
      <c r="AM430" s="284">
        <f t="shared" si="282"/>
        <v>0</v>
      </c>
      <c r="AN430" s="164"/>
      <c r="AO430" s="164"/>
      <c r="AP430" s="284">
        <f t="shared" si="240"/>
        <v>39565800</v>
      </c>
      <c r="AQ430" s="164" t="b">
        <f t="shared" si="243"/>
        <v>1</v>
      </c>
      <c r="AR430" s="164"/>
      <c r="AS430" s="164"/>
      <c r="AU430" s="335" t="e">
        <f t="shared" si="246"/>
        <v>#REF!</v>
      </c>
      <c r="AV430" s="72" t="e">
        <f t="shared" si="250"/>
        <v>#REF!</v>
      </c>
      <c r="AW430" s="335" t="e">
        <f t="shared" si="273"/>
        <v>#REF!</v>
      </c>
      <c r="AX430" s="336">
        <f t="shared" si="274"/>
        <v>39565800</v>
      </c>
      <c r="AY430" s="152" t="b">
        <f t="shared" si="268"/>
        <v>1</v>
      </c>
    </row>
    <row r="431" spans="1:51" s="153" customFormat="1">
      <c r="A431" s="71"/>
      <c r="B431" s="333"/>
      <c r="C431" s="334"/>
      <c r="D431" s="334"/>
      <c r="E431" s="88" t="s">
        <v>55</v>
      </c>
      <c r="F431" s="71" t="s">
        <v>56</v>
      </c>
      <c r="G431" s="90">
        <v>2782400</v>
      </c>
      <c r="H431" s="90">
        <v>2782400</v>
      </c>
      <c r="I431" s="70">
        <v>2500000</v>
      </c>
      <c r="J431" s="70">
        <f>H431-I431</f>
        <v>282400</v>
      </c>
      <c r="K431" s="103">
        <f>G431-H431</f>
        <v>0</v>
      </c>
      <c r="L431" s="103">
        <v>1013950</v>
      </c>
      <c r="M431" s="103">
        <f t="shared" ref="M431:M437" si="284">K431-L431</f>
        <v>-1013950</v>
      </c>
      <c r="N431" s="103"/>
      <c r="O431" s="70"/>
      <c r="P431" s="70"/>
      <c r="Q431" s="70"/>
      <c r="R431" s="70"/>
      <c r="S431" s="70"/>
      <c r="T431" s="70"/>
      <c r="U431" s="70"/>
      <c r="V431" s="70"/>
      <c r="W431" s="70"/>
      <c r="X431" s="70"/>
      <c r="Y431" s="70"/>
      <c r="Z431" s="70"/>
      <c r="AA431" s="70"/>
      <c r="AB431" s="70">
        <f>Z431-AA431</f>
        <v>0</v>
      </c>
      <c r="AC431" s="70"/>
      <c r="AD431" s="70"/>
      <c r="AE431" s="70"/>
      <c r="AF431" s="70"/>
      <c r="AG431" s="70"/>
      <c r="AH431" s="70"/>
      <c r="AI431" s="71"/>
      <c r="AJ431" s="374"/>
      <c r="AK431" s="284">
        <f t="shared" si="260"/>
        <v>2782400</v>
      </c>
      <c r="AL431" s="164" t="b">
        <f t="shared" si="261"/>
        <v>1</v>
      </c>
      <c r="AM431" s="284">
        <f t="shared" si="282"/>
        <v>0</v>
      </c>
      <c r="AN431" s="232"/>
      <c r="AO431" s="232"/>
      <c r="AP431" s="284">
        <f t="shared" si="240"/>
        <v>2782400</v>
      </c>
      <c r="AQ431" s="164" t="b">
        <f t="shared" si="243"/>
        <v>1</v>
      </c>
      <c r="AR431" s="232"/>
      <c r="AS431" s="232"/>
      <c r="AU431" s="335">
        <f t="shared" si="246"/>
        <v>2782400</v>
      </c>
      <c r="AV431" s="72" t="b">
        <f t="shared" si="250"/>
        <v>1</v>
      </c>
      <c r="AW431" s="335">
        <f t="shared" si="273"/>
        <v>3513950</v>
      </c>
      <c r="AX431" s="336">
        <f t="shared" si="274"/>
        <v>2782400</v>
      </c>
      <c r="AY431" s="152" t="b">
        <f t="shared" si="268"/>
        <v>1</v>
      </c>
    </row>
    <row r="432" spans="1:51" s="153" customFormat="1">
      <c r="A432" s="71"/>
      <c r="B432" s="333"/>
      <c r="C432" s="334"/>
      <c r="D432" s="334"/>
      <c r="E432" s="88" t="s">
        <v>16</v>
      </c>
      <c r="F432" s="71" t="s">
        <v>19</v>
      </c>
      <c r="G432" s="90">
        <v>330000</v>
      </c>
      <c r="H432" s="90">
        <v>330000</v>
      </c>
      <c r="I432" s="70" t="e">
        <f>#REF!</f>
        <v>#REF!</v>
      </c>
      <c r="J432" s="70" t="e">
        <f t="shared" ref="J432:J437" si="285">H432-I432</f>
        <v>#REF!</v>
      </c>
      <c r="K432" s="103">
        <f t="shared" ref="K432:K437" si="286">G432-H432</f>
        <v>0</v>
      </c>
      <c r="L432" s="103"/>
      <c r="M432" s="103">
        <f t="shared" si="284"/>
        <v>0</v>
      </c>
      <c r="N432" s="103"/>
      <c r="O432" s="70"/>
      <c r="P432" s="70"/>
      <c r="Q432" s="70"/>
      <c r="R432" s="70"/>
      <c r="S432" s="70"/>
      <c r="T432" s="70"/>
      <c r="U432" s="70"/>
      <c r="V432" s="70"/>
      <c r="W432" s="70"/>
      <c r="X432" s="70"/>
      <c r="Y432" s="70"/>
      <c r="Z432" s="70"/>
      <c r="AA432" s="70"/>
      <c r="AB432" s="70">
        <f t="shared" ref="AB432:AB437" si="287">Z432-AA432</f>
        <v>0</v>
      </c>
      <c r="AC432" s="70"/>
      <c r="AD432" s="70"/>
      <c r="AE432" s="70"/>
      <c r="AF432" s="70"/>
      <c r="AG432" s="70"/>
      <c r="AH432" s="70"/>
      <c r="AI432" s="71"/>
      <c r="AJ432" s="374"/>
      <c r="AK432" s="284">
        <f t="shared" si="260"/>
        <v>330000</v>
      </c>
      <c r="AL432" s="164" t="b">
        <f t="shared" si="261"/>
        <v>1</v>
      </c>
      <c r="AM432" s="284">
        <f t="shared" si="282"/>
        <v>0</v>
      </c>
      <c r="AN432" s="232"/>
      <c r="AO432" s="232"/>
      <c r="AP432" s="284">
        <f t="shared" si="240"/>
        <v>330000</v>
      </c>
      <c r="AQ432" s="164" t="b">
        <f t="shared" si="243"/>
        <v>1</v>
      </c>
      <c r="AR432" s="232"/>
      <c r="AS432" s="232"/>
      <c r="AU432" s="335" t="e">
        <f t="shared" si="246"/>
        <v>#REF!</v>
      </c>
      <c r="AV432" s="72" t="e">
        <f t="shared" si="250"/>
        <v>#REF!</v>
      </c>
      <c r="AW432" s="335" t="e">
        <f t="shared" si="273"/>
        <v>#REF!</v>
      </c>
      <c r="AX432" s="336">
        <f t="shared" si="274"/>
        <v>330000</v>
      </c>
      <c r="AY432" s="152" t="b">
        <f t="shared" si="268"/>
        <v>1</v>
      </c>
    </row>
    <row r="433" spans="1:51" s="153" customFormat="1">
      <c r="A433" s="71"/>
      <c r="B433" s="333"/>
      <c r="C433" s="334"/>
      <c r="D433" s="334"/>
      <c r="E433" s="88" t="s">
        <v>17</v>
      </c>
      <c r="F433" s="71" t="s">
        <v>18</v>
      </c>
      <c r="G433" s="90">
        <v>18000000</v>
      </c>
      <c r="H433" s="90">
        <v>18000000</v>
      </c>
      <c r="I433" s="70" t="e">
        <f>#REF!</f>
        <v>#REF!</v>
      </c>
      <c r="J433" s="70" t="e">
        <f t="shared" si="285"/>
        <v>#REF!</v>
      </c>
      <c r="K433" s="103"/>
      <c r="L433" s="103" t="e">
        <f>#REF!+2800000+2800000+2800000</f>
        <v>#REF!</v>
      </c>
      <c r="M433" s="103" t="e">
        <f t="shared" si="284"/>
        <v>#REF!</v>
      </c>
      <c r="N433" s="103"/>
      <c r="O433" s="70"/>
      <c r="P433" s="70"/>
      <c r="Q433" s="70"/>
      <c r="R433" s="70"/>
      <c r="S433" s="70"/>
      <c r="T433" s="70"/>
      <c r="U433" s="70"/>
      <c r="V433" s="70"/>
      <c r="W433" s="70"/>
      <c r="X433" s="70"/>
      <c r="Y433" s="70"/>
      <c r="Z433" s="70"/>
      <c r="AA433" s="70"/>
      <c r="AB433" s="70">
        <f t="shared" si="287"/>
        <v>0</v>
      </c>
      <c r="AC433" s="70"/>
      <c r="AD433" s="70"/>
      <c r="AE433" s="70"/>
      <c r="AF433" s="70"/>
      <c r="AG433" s="70"/>
      <c r="AH433" s="70"/>
      <c r="AI433" s="71"/>
      <c r="AJ433" s="374"/>
      <c r="AK433" s="284">
        <f t="shared" si="260"/>
        <v>18000000</v>
      </c>
      <c r="AL433" s="164" t="b">
        <f t="shared" si="261"/>
        <v>1</v>
      </c>
      <c r="AM433" s="284">
        <f t="shared" si="282"/>
        <v>0</v>
      </c>
      <c r="AN433" s="232"/>
      <c r="AO433" s="232"/>
      <c r="AP433" s="284">
        <f t="shared" si="240"/>
        <v>18000000</v>
      </c>
      <c r="AQ433" s="164" t="b">
        <f t="shared" si="243"/>
        <v>1</v>
      </c>
      <c r="AR433" s="232"/>
      <c r="AS433" s="232"/>
      <c r="AU433" s="335" t="e">
        <f t="shared" si="246"/>
        <v>#REF!</v>
      </c>
      <c r="AV433" s="72" t="e">
        <f t="shared" si="250"/>
        <v>#REF!</v>
      </c>
      <c r="AW433" s="335" t="e">
        <f t="shared" si="273"/>
        <v>#REF!</v>
      </c>
      <c r="AX433" s="336">
        <f t="shared" si="274"/>
        <v>18000000</v>
      </c>
      <c r="AY433" s="152" t="b">
        <f t="shared" si="268"/>
        <v>1</v>
      </c>
    </row>
    <row r="434" spans="1:51" s="153" customFormat="1">
      <c r="A434" s="71"/>
      <c r="B434" s="333"/>
      <c r="C434" s="334"/>
      <c r="D434" s="334"/>
      <c r="E434" s="88" t="s">
        <v>59</v>
      </c>
      <c r="F434" s="71" t="s">
        <v>124</v>
      </c>
      <c r="G434" s="90">
        <v>1218600</v>
      </c>
      <c r="H434" s="90">
        <v>1218600</v>
      </c>
      <c r="I434" s="70" t="e">
        <f>#REF!</f>
        <v>#REF!</v>
      </c>
      <c r="J434" s="70" t="e">
        <f t="shared" si="285"/>
        <v>#REF!</v>
      </c>
      <c r="K434" s="103"/>
      <c r="L434" s="103" t="e">
        <f>#REF!</f>
        <v>#REF!</v>
      </c>
      <c r="M434" s="103" t="e">
        <f t="shared" si="284"/>
        <v>#REF!</v>
      </c>
      <c r="N434" s="103"/>
      <c r="O434" s="70"/>
      <c r="P434" s="70"/>
      <c r="Q434" s="70"/>
      <c r="R434" s="70"/>
      <c r="S434" s="70"/>
      <c r="T434" s="70"/>
      <c r="U434" s="70"/>
      <c r="V434" s="70"/>
      <c r="W434" s="70"/>
      <c r="X434" s="70"/>
      <c r="Y434" s="70"/>
      <c r="Z434" s="70"/>
      <c r="AA434" s="70"/>
      <c r="AB434" s="70">
        <f t="shared" si="287"/>
        <v>0</v>
      </c>
      <c r="AC434" s="70"/>
      <c r="AD434" s="70"/>
      <c r="AE434" s="70"/>
      <c r="AF434" s="70"/>
      <c r="AG434" s="70"/>
      <c r="AH434" s="70"/>
      <c r="AI434" s="71"/>
      <c r="AJ434" s="374"/>
      <c r="AK434" s="284">
        <f t="shared" si="260"/>
        <v>1218600</v>
      </c>
      <c r="AL434" s="164" t="b">
        <f t="shared" si="261"/>
        <v>1</v>
      </c>
      <c r="AM434" s="284">
        <f>G434-AK434</f>
        <v>0</v>
      </c>
      <c r="AN434" s="232"/>
      <c r="AO434" s="232"/>
      <c r="AP434" s="284">
        <f t="shared" si="240"/>
        <v>1218600</v>
      </c>
      <c r="AQ434" s="164" t="b">
        <f t="shared" si="243"/>
        <v>1</v>
      </c>
      <c r="AR434" s="232"/>
      <c r="AS434" s="232"/>
      <c r="AU434" s="335" t="e">
        <f t="shared" si="246"/>
        <v>#REF!</v>
      </c>
      <c r="AV434" s="72" t="e">
        <f t="shared" si="250"/>
        <v>#REF!</v>
      </c>
      <c r="AW434" s="335" t="e">
        <f t="shared" si="273"/>
        <v>#REF!</v>
      </c>
      <c r="AX434" s="336">
        <f t="shared" si="274"/>
        <v>1218600</v>
      </c>
      <c r="AY434" s="152" t="b">
        <f t="shared" si="268"/>
        <v>1</v>
      </c>
    </row>
    <row r="435" spans="1:51" s="153" customFormat="1">
      <c r="A435" s="71"/>
      <c r="B435" s="333"/>
      <c r="C435" s="334"/>
      <c r="D435" s="334"/>
      <c r="E435" s="88" t="s">
        <v>125</v>
      </c>
      <c r="F435" s="71" t="s">
        <v>126</v>
      </c>
      <c r="G435" s="90">
        <v>3037500</v>
      </c>
      <c r="H435" s="90">
        <v>3037500</v>
      </c>
      <c r="I435" s="70"/>
      <c r="J435" s="70">
        <f t="shared" si="285"/>
        <v>3037500</v>
      </c>
      <c r="K435" s="103"/>
      <c r="L435" s="103" t="e">
        <f>#REF!+1500000</f>
        <v>#REF!</v>
      </c>
      <c r="M435" s="103" t="e">
        <f t="shared" si="284"/>
        <v>#REF!</v>
      </c>
      <c r="N435" s="103"/>
      <c r="O435" s="70"/>
      <c r="P435" s="70"/>
      <c r="Q435" s="70"/>
      <c r="R435" s="70"/>
      <c r="S435" s="70"/>
      <c r="T435" s="70"/>
      <c r="U435" s="70"/>
      <c r="V435" s="70"/>
      <c r="W435" s="70"/>
      <c r="X435" s="70"/>
      <c r="Y435" s="70"/>
      <c r="Z435" s="70"/>
      <c r="AA435" s="70"/>
      <c r="AB435" s="70">
        <f t="shared" si="287"/>
        <v>0</v>
      </c>
      <c r="AC435" s="70"/>
      <c r="AD435" s="70"/>
      <c r="AE435" s="70"/>
      <c r="AF435" s="70"/>
      <c r="AG435" s="70"/>
      <c r="AH435" s="70"/>
      <c r="AI435" s="71"/>
      <c r="AJ435" s="374"/>
      <c r="AK435" s="284">
        <f t="shared" si="260"/>
        <v>3037500</v>
      </c>
      <c r="AL435" s="164" t="b">
        <f t="shared" si="261"/>
        <v>1</v>
      </c>
      <c r="AM435" s="284">
        <f t="shared" si="282"/>
        <v>0</v>
      </c>
      <c r="AN435" s="232"/>
      <c r="AO435" s="232"/>
      <c r="AP435" s="284">
        <f t="shared" si="240"/>
        <v>3037500</v>
      </c>
      <c r="AQ435" s="164" t="b">
        <f t="shared" si="243"/>
        <v>1</v>
      </c>
      <c r="AR435" s="232"/>
      <c r="AS435" s="232"/>
      <c r="AU435" s="335" t="e">
        <f t="shared" si="246"/>
        <v>#REF!</v>
      </c>
      <c r="AV435" s="72" t="e">
        <f t="shared" si="250"/>
        <v>#REF!</v>
      </c>
      <c r="AW435" s="335" t="e">
        <f t="shared" si="273"/>
        <v>#REF!</v>
      </c>
      <c r="AX435" s="336">
        <f t="shared" si="274"/>
        <v>3037500</v>
      </c>
      <c r="AY435" s="152" t="b">
        <f t="shared" si="268"/>
        <v>1</v>
      </c>
    </row>
    <row r="436" spans="1:51" s="153" customFormat="1">
      <c r="A436" s="71"/>
      <c r="B436" s="333"/>
      <c r="C436" s="334"/>
      <c r="D436" s="334"/>
      <c r="E436" s="88" t="s">
        <v>61</v>
      </c>
      <c r="F436" s="71" t="s">
        <v>62</v>
      </c>
      <c r="G436" s="90">
        <v>12197300</v>
      </c>
      <c r="H436" s="90">
        <v>2000000</v>
      </c>
      <c r="I436" s="70"/>
      <c r="J436" s="70">
        <f t="shared" si="285"/>
        <v>2000000</v>
      </c>
      <c r="K436" s="103">
        <f t="shared" si="286"/>
        <v>10197300</v>
      </c>
      <c r="L436" s="103" t="e">
        <f>#REF!</f>
        <v>#REF!</v>
      </c>
      <c r="M436" s="103" t="e">
        <f t="shared" si="284"/>
        <v>#REF!</v>
      </c>
      <c r="N436" s="103"/>
      <c r="O436" s="70"/>
      <c r="P436" s="70"/>
      <c r="Q436" s="70"/>
      <c r="R436" s="70"/>
      <c r="S436" s="70"/>
      <c r="T436" s="70"/>
      <c r="U436" s="70"/>
      <c r="V436" s="70"/>
      <c r="W436" s="70"/>
      <c r="X436" s="70"/>
      <c r="Y436" s="70"/>
      <c r="Z436" s="70"/>
      <c r="AA436" s="70"/>
      <c r="AB436" s="70">
        <f t="shared" si="287"/>
        <v>0</v>
      </c>
      <c r="AC436" s="70"/>
      <c r="AD436" s="70"/>
      <c r="AE436" s="70"/>
      <c r="AF436" s="70"/>
      <c r="AG436" s="70"/>
      <c r="AH436" s="70"/>
      <c r="AI436" s="71"/>
      <c r="AJ436" s="374"/>
      <c r="AK436" s="284">
        <f t="shared" si="260"/>
        <v>12197300</v>
      </c>
      <c r="AL436" s="164" t="b">
        <f t="shared" si="261"/>
        <v>1</v>
      </c>
      <c r="AM436" s="284">
        <f t="shared" si="282"/>
        <v>0</v>
      </c>
      <c r="AN436" s="232"/>
      <c r="AO436" s="232"/>
      <c r="AP436" s="284">
        <f t="shared" ref="AP436:AP499" si="288">H436+K436+N436+Q436+T436+W436+Z436+AC436+AF436</f>
        <v>12197300</v>
      </c>
      <c r="AQ436" s="164" t="b">
        <f t="shared" si="243"/>
        <v>1</v>
      </c>
      <c r="AR436" s="232"/>
      <c r="AS436" s="232"/>
      <c r="AU436" s="335" t="e">
        <f t="shared" si="246"/>
        <v>#REF!</v>
      </c>
      <c r="AV436" s="72" t="e">
        <f t="shared" si="250"/>
        <v>#REF!</v>
      </c>
      <c r="AW436" s="335" t="e">
        <f t="shared" si="273"/>
        <v>#REF!</v>
      </c>
      <c r="AX436" s="336">
        <f t="shared" si="274"/>
        <v>12197300</v>
      </c>
      <c r="AY436" s="152" t="b">
        <f t="shared" si="268"/>
        <v>1</v>
      </c>
    </row>
    <row r="437" spans="1:51" s="153" customFormat="1">
      <c r="A437" s="71"/>
      <c r="B437" s="333"/>
      <c r="C437" s="334"/>
      <c r="D437" s="334"/>
      <c r="E437" s="88" t="s">
        <v>20</v>
      </c>
      <c r="F437" s="71" t="s">
        <v>21</v>
      </c>
      <c r="G437" s="90">
        <v>2000000</v>
      </c>
      <c r="H437" s="90"/>
      <c r="I437" s="71"/>
      <c r="J437" s="70">
        <f t="shared" si="285"/>
        <v>0</v>
      </c>
      <c r="K437" s="103">
        <f t="shared" si="286"/>
        <v>2000000</v>
      </c>
      <c r="L437" s="103"/>
      <c r="M437" s="103">
        <f t="shared" si="284"/>
        <v>2000000</v>
      </c>
      <c r="N437" s="103"/>
      <c r="O437" s="71"/>
      <c r="P437" s="71"/>
      <c r="Q437" s="71"/>
      <c r="R437" s="71"/>
      <c r="S437" s="71"/>
      <c r="T437" s="71"/>
      <c r="U437" s="71"/>
      <c r="V437" s="71"/>
      <c r="W437" s="71"/>
      <c r="X437" s="71"/>
      <c r="Y437" s="71"/>
      <c r="Z437" s="70"/>
      <c r="AA437" s="71"/>
      <c r="AB437" s="70">
        <f t="shared" si="287"/>
        <v>0</v>
      </c>
      <c r="AC437" s="71"/>
      <c r="AD437" s="71"/>
      <c r="AE437" s="71"/>
      <c r="AF437" s="71"/>
      <c r="AG437" s="71"/>
      <c r="AH437" s="71"/>
      <c r="AI437" s="71"/>
      <c r="AJ437" s="374"/>
      <c r="AK437" s="284">
        <f t="shared" si="260"/>
        <v>2000000</v>
      </c>
      <c r="AL437" s="164" t="b">
        <f t="shared" si="261"/>
        <v>1</v>
      </c>
      <c r="AM437" s="284">
        <f t="shared" si="282"/>
        <v>0</v>
      </c>
      <c r="AN437" s="232"/>
      <c r="AO437" s="232"/>
      <c r="AP437" s="284">
        <f t="shared" si="288"/>
        <v>2000000</v>
      </c>
      <c r="AQ437" s="164" t="b">
        <f t="shared" ref="AQ437:AQ500" si="289">AP437=G437</f>
        <v>1</v>
      </c>
      <c r="AR437" s="232"/>
      <c r="AS437" s="232"/>
      <c r="AU437" s="335">
        <f t="shared" si="246"/>
        <v>4000000</v>
      </c>
      <c r="AV437" s="72" t="b">
        <f t="shared" si="250"/>
        <v>0</v>
      </c>
      <c r="AW437" s="335">
        <f t="shared" si="273"/>
        <v>0</v>
      </c>
      <c r="AX437" s="336">
        <f t="shared" si="274"/>
        <v>2000000</v>
      </c>
      <c r="AY437" s="152" t="b">
        <f t="shared" si="268"/>
        <v>1</v>
      </c>
    </row>
    <row r="438" spans="1:51" s="153" customFormat="1">
      <c r="A438" s="71"/>
      <c r="B438" s="333"/>
      <c r="C438" s="334"/>
      <c r="D438" s="334"/>
      <c r="E438" s="88"/>
      <c r="F438" s="71"/>
      <c r="G438" s="90"/>
      <c r="H438" s="90"/>
      <c r="I438" s="71"/>
      <c r="J438" s="70"/>
      <c r="K438" s="103"/>
      <c r="L438" s="103"/>
      <c r="M438" s="103"/>
      <c r="N438" s="103"/>
      <c r="O438" s="71"/>
      <c r="P438" s="71"/>
      <c r="Q438" s="71"/>
      <c r="R438" s="71"/>
      <c r="S438" s="71"/>
      <c r="T438" s="71"/>
      <c r="U438" s="71"/>
      <c r="V438" s="71"/>
      <c r="W438" s="71"/>
      <c r="X438" s="71"/>
      <c r="Y438" s="71"/>
      <c r="Z438" s="70"/>
      <c r="AA438" s="71"/>
      <c r="AB438" s="70"/>
      <c r="AC438" s="71"/>
      <c r="AD438" s="71"/>
      <c r="AE438" s="71"/>
      <c r="AF438" s="71"/>
      <c r="AG438" s="71"/>
      <c r="AH438" s="71"/>
      <c r="AI438" s="71"/>
      <c r="AJ438" s="374"/>
      <c r="AK438" s="284"/>
      <c r="AL438" s="164"/>
      <c r="AM438" s="284"/>
      <c r="AN438" s="232"/>
      <c r="AO438" s="232"/>
      <c r="AP438" s="284">
        <f t="shared" si="288"/>
        <v>0</v>
      </c>
      <c r="AQ438" s="164" t="b">
        <f t="shared" si="289"/>
        <v>1</v>
      </c>
      <c r="AR438" s="232"/>
      <c r="AS438" s="232"/>
      <c r="AU438" s="335"/>
      <c r="AV438" s="72"/>
      <c r="AW438" s="335"/>
      <c r="AX438" s="336"/>
      <c r="AY438" s="152"/>
    </row>
    <row r="439" spans="1:51" s="40" customFormat="1">
      <c r="A439" s="93"/>
      <c r="B439" s="108" t="s">
        <v>22</v>
      </c>
      <c r="C439" s="630" t="s">
        <v>347</v>
      </c>
      <c r="D439" s="630"/>
      <c r="E439" s="631"/>
      <c r="F439" s="125">
        <v>16004</v>
      </c>
      <c r="G439" s="121">
        <f>G440+G442</f>
        <v>29049200</v>
      </c>
      <c r="H439" s="121">
        <f t="shared" ref="H439:AF439" si="290">H440+H442</f>
        <v>29049200</v>
      </c>
      <c r="I439" s="121">
        <f t="shared" si="290"/>
        <v>0</v>
      </c>
      <c r="J439" s="121">
        <f t="shared" si="290"/>
        <v>0</v>
      </c>
      <c r="K439" s="121">
        <f t="shared" si="290"/>
        <v>0</v>
      </c>
      <c r="L439" s="121">
        <f t="shared" si="290"/>
        <v>0</v>
      </c>
      <c r="M439" s="121">
        <f t="shared" si="290"/>
        <v>0</v>
      </c>
      <c r="N439" s="121">
        <f t="shared" si="290"/>
        <v>0</v>
      </c>
      <c r="O439" s="121">
        <f t="shared" si="290"/>
        <v>0</v>
      </c>
      <c r="P439" s="121">
        <f t="shared" si="290"/>
        <v>0</v>
      </c>
      <c r="Q439" s="121">
        <f t="shared" si="290"/>
        <v>0</v>
      </c>
      <c r="R439" s="121">
        <f t="shared" si="290"/>
        <v>0</v>
      </c>
      <c r="S439" s="121">
        <f t="shared" si="290"/>
        <v>0</v>
      </c>
      <c r="T439" s="121">
        <f t="shared" si="290"/>
        <v>0</v>
      </c>
      <c r="U439" s="121">
        <f t="shared" si="290"/>
        <v>0</v>
      </c>
      <c r="V439" s="121">
        <f t="shared" si="290"/>
        <v>0</v>
      </c>
      <c r="W439" s="121">
        <f t="shared" si="290"/>
        <v>0</v>
      </c>
      <c r="X439" s="121">
        <f t="shared" si="290"/>
        <v>0</v>
      </c>
      <c r="Y439" s="121">
        <f t="shared" si="290"/>
        <v>0</v>
      </c>
      <c r="Z439" s="121">
        <f t="shared" si="290"/>
        <v>0</v>
      </c>
      <c r="AA439" s="121">
        <f t="shared" si="290"/>
        <v>0</v>
      </c>
      <c r="AB439" s="121">
        <f t="shared" si="290"/>
        <v>0</v>
      </c>
      <c r="AC439" s="121">
        <f t="shared" si="290"/>
        <v>0</v>
      </c>
      <c r="AD439" s="121">
        <f t="shared" si="290"/>
        <v>0</v>
      </c>
      <c r="AE439" s="121">
        <f t="shared" si="290"/>
        <v>0</v>
      </c>
      <c r="AF439" s="121">
        <f t="shared" si="290"/>
        <v>0</v>
      </c>
      <c r="AG439" s="524"/>
      <c r="AH439" s="524"/>
      <c r="AI439" s="525"/>
      <c r="AJ439" s="374"/>
      <c r="AK439" s="284">
        <f t="shared" si="260"/>
        <v>29049200</v>
      </c>
      <c r="AL439" s="164" t="b">
        <f t="shared" si="261"/>
        <v>1</v>
      </c>
      <c r="AM439" s="232"/>
      <c r="AN439" s="232"/>
      <c r="AO439" s="232"/>
      <c r="AP439" s="284">
        <f t="shared" si="288"/>
        <v>29049200</v>
      </c>
      <c r="AQ439" s="164" t="b">
        <f t="shared" si="289"/>
        <v>1</v>
      </c>
      <c r="AR439" s="232"/>
      <c r="AS439" s="232"/>
      <c r="AT439" s="153"/>
      <c r="AU439" s="41"/>
      <c r="AV439" s="42"/>
      <c r="AW439" s="96"/>
      <c r="AX439" s="118"/>
      <c r="AY439" s="152"/>
    </row>
    <row r="440" spans="1:51" s="40" customFormat="1">
      <c r="A440" s="81"/>
      <c r="B440" s="338"/>
      <c r="C440" s="339"/>
      <c r="D440" s="647" t="s">
        <v>14</v>
      </c>
      <c r="E440" s="648"/>
      <c r="F440" s="81" t="s">
        <v>131</v>
      </c>
      <c r="G440" s="89">
        <f>SUM(G441:G441)</f>
        <v>2175000</v>
      </c>
      <c r="H440" s="89">
        <f t="shared" ref="H440:AF440" si="291">SUM(H441:H441)</f>
        <v>2175000</v>
      </c>
      <c r="I440" s="89">
        <f t="shared" si="291"/>
        <v>0</v>
      </c>
      <c r="J440" s="89">
        <f t="shared" si="291"/>
        <v>0</v>
      </c>
      <c r="K440" s="89">
        <f t="shared" si="291"/>
        <v>0</v>
      </c>
      <c r="L440" s="89">
        <f t="shared" si="291"/>
        <v>0</v>
      </c>
      <c r="M440" s="89">
        <f t="shared" si="291"/>
        <v>0</v>
      </c>
      <c r="N440" s="89">
        <f t="shared" si="291"/>
        <v>0</v>
      </c>
      <c r="O440" s="89">
        <f t="shared" si="291"/>
        <v>0</v>
      </c>
      <c r="P440" s="89">
        <f t="shared" si="291"/>
        <v>0</v>
      </c>
      <c r="Q440" s="89">
        <f t="shared" si="291"/>
        <v>0</v>
      </c>
      <c r="R440" s="89">
        <f t="shared" si="291"/>
        <v>0</v>
      </c>
      <c r="S440" s="89">
        <f t="shared" si="291"/>
        <v>0</v>
      </c>
      <c r="T440" s="89">
        <f t="shared" si="291"/>
        <v>0</v>
      </c>
      <c r="U440" s="89">
        <f t="shared" si="291"/>
        <v>0</v>
      </c>
      <c r="V440" s="89">
        <f t="shared" si="291"/>
        <v>0</v>
      </c>
      <c r="W440" s="89">
        <f t="shared" si="291"/>
        <v>0</v>
      </c>
      <c r="X440" s="89">
        <f t="shared" si="291"/>
        <v>0</v>
      </c>
      <c r="Y440" s="89">
        <f t="shared" si="291"/>
        <v>0</v>
      </c>
      <c r="Z440" s="89">
        <f t="shared" si="291"/>
        <v>0</v>
      </c>
      <c r="AA440" s="89">
        <f t="shared" si="291"/>
        <v>0</v>
      </c>
      <c r="AB440" s="89">
        <f t="shared" si="291"/>
        <v>0</v>
      </c>
      <c r="AC440" s="89">
        <f t="shared" si="291"/>
        <v>0</v>
      </c>
      <c r="AD440" s="89">
        <f t="shared" si="291"/>
        <v>0</v>
      </c>
      <c r="AE440" s="89">
        <f t="shared" si="291"/>
        <v>0</v>
      </c>
      <c r="AF440" s="89">
        <f t="shared" si="291"/>
        <v>0</v>
      </c>
      <c r="AG440" s="43"/>
      <c r="AH440" s="43"/>
      <c r="AI440" s="45"/>
      <c r="AJ440" s="374"/>
      <c r="AK440" s="284">
        <f t="shared" si="260"/>
        <v>2175000</v>
      </c>
      <c r="AL440" s="164" t="b">
        <f t="shared" si="261"/>
        <v>1</v>
      </c>
      <c r="AM440" s="232"/>
      <c r="AN440" s="232"/>
      <c r="AO440" s="232"/>
      <c r="AP440" s="284">
        <f t="shared" si="288"/>
        <v>2175000</v>
      </c>
      <c r="AQ440" s="164" t="b">
        <f t="shared" si="289"/>
        <v>1</v>
      </c>
      <c r="AR440" s="232"/>
      <c r="AS440" s="232"/>
      <c r="AT440" s="153"/>
      <c r="AU440" s="41"/>
      <c r="AV440" s="42"/>
      <c r="AW440" s="96"/>
      <c r="AX440" s="118"/>
      <c r="AY440" s="152"/>
    </row>
    <row r="441" spans="1:51" s="40" customFormat="1">
      <c r="A441" s="71"/>
      <c r="B441" s="333"/>
      <c r="C441" s="334"/>
      <c r="D441" s="334"/>
      <c r="E441" s="88" t="s">
        <v>166</v>
      </c>
      <c r="F441" s="71" t="s">
        <v>167</v>
      </c>
      <c r="G441" s="90">
        <v>2175000</v>
      </c>
      <c r="H441" s="86">
        <v>2175000</v>
      </c>
      <c r="I441" s="84"/>
      <c r="J441" s="84"/>
      <c r="K441" s="84"/>
      <c r="L441" s="84"/>
      <c r="M441" s="84"/>
      <c r="N441" s="84"/>
      <c r="O441" s="43"/>
      <c r="P441" s="43"/>
      <c r="Q441" s="84"/>
      <c r="R441" s="43"/>
      <c r="S441" s="43"/>
      <c r="T441" s="43"/>
      <c r="U441" s="43"/>
      <c r="V441" s="43"/>
      <c r="W441" s="43"/>
      <c r="X441" s="43"/>
      <c r="Y441" s="43"/>
      <c r="Z441" s="84"/>
      <c r="AA441" s="43"/>
      <c r="AB441" s="43"/>
      <c r="AC441" s="43"/>
      <c r="AD441" s="43"/>
      <c r="AE441" s="43"/>
      <c r="AF441" s="43"/>
      <c r="AG441" s="43"/>
      <c r="AH441" s="43"/>
      <c r="AI441" s="45"/>
      <c r="AJ441" s="374"/>
      <c r="AK441" s="284">
        <f t="shared" si="260"/>
        <v>2175000</v>
      </c>
      <c r="AL441" s="164" t="b">
        <f t="shared" si="261"/>
        <v>1</v>
      </c>
      <c r="AM441" s="232"/>
      <c r="AN441" s="232"/>
      <c r="AO441" s="232"/>
      <c r="AP441" s="284">
        <f t="shared" si="288"/>
        <v>2175000</v>
      </c>
      <c r="AQ441" s="164" t="b">
        <f t="shared" si="289"/>
        <v>1</v>
      </c>
      <c r="AR441" s="232"/>
      <c r="AS441" s="232"/>
      <c r="AT441" s="153"/>
      <c r="AU441" s="41"/>
      <c r="AV441" s="42"/>
      <c r="AW441" s="96"/>
      <c r="AX441" s="118"/>
      <c r="AY441" s="152"/>
    </row>
    <row r="442" spans="1:51" s="40" customFormat="1">
      <c r="A442" s="81"/>
      <c r="B442" s="338"/>
      <c r="C442" s="339"/>
      <c r="D442" s="647" t="s">
        <v>15</v>
      </c>
      <c r="E442" s="647"/>
      <c r="F442" s="81" t="s">
        <v>130</v>
      </c>
      <c r="G442" s="89">
        <f>SUM(G443:G449)</f>
        <v>26874200</v>
      </c>
      <c r="H442" s="89">
        <f t="shared" ref="H442:AF442" si="292">SUM(H443:H449)</f>
        <v>26874200</v>
      </c>
      <c r="I442" s="89">
        <f t="shared" si="292"/>
        <v>0</v>
      </c>
      <c r="J442" s="89">
        <f t="shared" si="292"/>
        <v>0</v>
      </c>
      <c r="K442" s="89">
        <f t="shared" si="292"/>
        <v>0</v>
      </c>
      <c r="L442" s="89">
        <f t="shared" si="292"/>
        <v>0</v>
      </c>
      <c r="M442" s="89">
        <f t="shared" si="292"/>
        <v>0</v>
      </c>
      <c r="N442" s="89">
        <f t="shared" si="292"/>
        <v>0</v>
      </c>
      <c r="O442" s="89">
        <f t="shared" si="292"/>
        <v>0</v>
      </c>
      <c r="P442" s="89">
        <f t="shared" si="292"/>
        <v>0</v>
      </c>
      <c r="Q442" s="89">
        <f t="shared" si="292"/>
        <v>0</v>
      </c>
      <c r="R442" s="89">
        <f t="shared" si="292"/>
        <v>0</v>
      </c>
      <c r="S442" s="89">
        <f t="shared" si="292"/>
        <v>0</v>
      </c>
      <c r="T442" s="89">
        <f t="shared" si="292"/>
        <v>0</v>
      </c>
      <c r="U442" s="89">
        <f t="shared" si="292"/>
        <v>0</v>
      </c>
      <c r="V442" s="89">
        <f t="shared" si="292"/>
        <v>0</v>
      </c>
      <c r="W442" s="89">
        <f t="shared" si="292"/>
        <v>0</v>
      </c>
      <c r="X442" s="89">
        <f t="shared" si="292"/>
        <v>0</v>
      </c>
      <c r="Y442" s="89">
        <f t="shared" si="292"/>
        <v>0</v>
      </c>
      <c r="Z442" s="89">
        <f t="shared" si="292"/>
        <v>0</v>
      </c>
      <c r="AA442" s="89">
        <f t="shared" si="292"/>
        <v>0</v>
      </c>
      <c r="AB442" s="89">
        <f t="shared" si="292"/>
        <v>0</v>
      </c>
      <c r="AC442" s="89">
        <f t="shared" si="292"/>
        <v>0</v>
      </c>
      <c r="AD442" s="89">
        <f t="shared" si="292"/>
        <v>0</v>
      </c>
      <c r="AE442" s="89">
        <f t="shared" si="292"/>
        <v>0</v>
      </c>
      <c r="AF442" s="89">
        <f t="shared" si="292"/>
        <v>0</v>
      </c>
      <c r="AG442" s="43"/>
      <c r="AH442" s="43"/>
      <c r="AI442" s="45"/>
      <c r="AJ442" s="374"/>
      <c r="AK442" s="284">
        <f t="shared" si="260"/>
        <v>26874200</v>
      </c>
      <c r="AL442" s="164" t="b">
        <f t="shared" si="261"/>
        <v>1</v>
      </c>
      <c r="AM442" s="232"/>
      <c r="AN442" s="232"/>
      <c r="AO442" s="232"/>
      <c r="AP442" s="284">
        <f t="shared" si="288"/>
        <v>26874200</v>
      </c>
      <c r="AQ442" s="164" t="b">
        <f t="shared" si="289"/>
        <v>1</v>
      </c>
      <c r="AR442" s="232"/>
      <c r="AS442" s="232"/>
      <c r="AT442" s="153"/>
      <c r="AU442" s="41"/>
      <c r="AV442" s="42"/>
      <c r="AW442" s="96"/>
      <c r="AX442" s="118"/>
      <c r="AY442" s="152"/>
    </row>
    <row r="443" spans="1:51" s="40" customFormat="1">
      <c r="A443" s="71"/>
      <c r="B443" s="333"/>
      <c r="C443" s="334"/>
      <c r="D443" s="334"/>
      <c r="E443" s="88" t="s">
        <v>55</v>
      </c>
      <c r="F443" s="71" t="s">
        <v>56</v>
      </c>
      <c r="G443" s="90">
        <v>1393400</v>
      </c>
      <c r="H443" s="86">
        <v>1393400</v>
      </c>
      <c r="I443" s="84"/>
      <c r="J443" s="84"/>
      <c r="K443" s="84">
        <f>G443-H443</f>
        <v>0</v>
      </c>
      <c r="L443" s="84"/>
      <c r="M443" s="84"/>
      <c r="N443" s="84"/>
      <c r="O443" s="43"/>
      <c r="P443" s="43"/>
      <c r="Q443" s="84"/>
      <c r="R443" s="43"/>
      <c r="S443" s="43"/>
      <c r="T443" s="43"/>
      <c r="U443" s="43"/>
      <c r="V443" s="43"/>
      <c r="W443" s="43"/>
      <c r="X443" s="43"/>
      <c r="Y443" s="43"/>
      <c r="Z443" s="84"/>
      <c r="AA443" s="43"/>
      <c r="AB443" s="43"/>
      <c r="AC443" s="43"/>
      <c r="AD443" s="43"/>
      <c r="AE443" s="43"/>
      <c r="AF443" s="43"/>
      <c r="AG443" s="43"/>
      <c r="AH443" s="43"/>
      <c r="AI443" s="45"/>
      <c r="AJ443" s="374"/>
      <c r="AK443" s="284">
        <f t="shared" si="260"/>
        <v>1393400</v>
      </c>
      <c r="AL443" s="164" t="b">
        <f t="shared" si="261"/>
        <v>1</v>
      </c>
      <c r="AM443" s="232"/>
      <c r="AN443" s="232"/>
      <c r="AO443" s="232"/>
      <c r="AP443" s="284">
        <f t="shared" si="288"/>
        <v>1393400</v>
      </c>
      <c r="AQ443" s="164" t="b">
        <f t="shared" si="289"/>
        <v>1</v>
      </c>
      <c r="AR443" s="232"/>
      <c r="AS443" s="232"/>
      <c r="AT443" s="153"/>
      <c r="AU443" s="41"/>
      <c r="AV443" s="42"/>
      <c r="AW443" s="96"/>
      <c r="AX443" s="118"/>
      <c r="AY443" s="152"/>
    </row>
    <row r="444" spans="1:51" s="40" customFormat="1">
      <c r="A444" s="71"/>
      <c r="B444" s="333"/>
      <c r="C444" s="334"/>
      <c r="D444" s="334"/>
      <c r="E444" s="88" t="s">
        <v>16</v>
      </c>
      <c r="F444" s="71" t="s">
        <v>19</v>
      </c>
      <c r="G444" s="90">
        <v>315000</v>
      </c>
      <c r="H444" s="86">
        <v>315000</v>
      </c>
      <c r="I444" s="84"/>
      <c r="J444" s="84"/>
      <c r="K444" s="84"/>
      <c r="L444" s="84"/>
      <c r="M444" s="84"/>
      <c r="N444" s="84"/>
      <c r="O444" s="43"/>
      <c r="P444" s="43"/>
      <c r="Q444" s="84"/>
      <c r="R444" s="43"/>
      <c r="S444" s="43"/>
      <c r="T444" s="43"/>
      <c r="U444" s="43"/>
      <c r="V444" s="43"/>
      <c r="W444" s="43"/>
      <c r="X444" s="43"/>
      <c r="Y444" s="43"/>
      <c r="Z444" s="84"/>
      <c r="AA444" s="43"/>
      <c r="AB444" s="43"/>
      <c r="AC444" s="43"/>
      <c r="AD444" s="43"/>
      <c r="AE444" s="43"/>
      <c r="AF444" s="43"/>
      <c r="AG444" s="43"/>
      <c r="AH444" s="43"/>
      <c r="AI444" s="45"/>
      <c r="AJ444" s="374"/>
      <c r="AK444" s="284">
        <f t="shared" si="260"/>
        <v>315000</v>
      </c>
      <c r="AL444" s="164" t="b">
        <f t="shared" si="261"/>
        <v>1</v>
      </c>
      <c r="AM444" s="232"/>
      <c r="AN444" s="232"/>
      <c r="AO444" s="232"/>
      <c r="AP444" s="284">
        <f t="shared" si="288"/>
        <v>315000</v>
      </c>
      <c r="AQ444" s="164" t="b">
        <f t="shared" si="289"/>
        <v>1</v>
      </c>
      <c r="AR444" s="232"/>
      <c r="AS444" s="232"/>
      <c r="AT444" s="153"/>
      <c r="AU444" s="41"/>
      <c r="AV444" s="42"/>
      <c r="AW444" s="96"/>
      <c r="AX444" s="118"/>
      <c r="AY444" s="152"/>
    </row>
    <row r="445" spans="1:51" s="40" customFormat="1">
      <c r="A445" s="71"/>
      <c r="B445" s="333"/>
      <c r="C445" s="334"/>
      <c r="D445" s="334"/>
      <c r="E445" s="88" t="s">
        <v>17</v>
      </c>
      <c r="F445" s="71" t="s">
        <v>18</v>
      </c>
      <c r="G445" s="90">
        <v>18000000</v>
      </c>
      <c r="H445" s="86">
        <v>18000000</v>
      </c>
      <c r="I445" s="84"/>
      <c r="J445" s="84"/>
      <c r="K445" s="84"/>
      <c r="L445" s="84"/>
      <c r="M445" s="84"/>
      <c r="N445" s="84"/>
      <c r="O445" s="43"/>
      <c r="P445" s="43"/>
      <c r="Q445" s="84"/>
      <c r="R445" s="43"/>
      <c r="S445" s="43"/>
      <c r="T445" s="43"/>
      <c r="U445" s="43"/>
      <c r="V445" s="43"/>
      <c r="W445" s="43"/>
      <c r="X445" s="43"/>
      <c r="Y445" s="43"/>
      <c r="Z445" s="84"/>
      <c r="AA445" s="43"/>
      <c r="AB445" s="43"/>
      <c r="AC445" s="43"/>
      <c r="AD445" s="43"/>
      <c r="AE445" s="43"/>
      <c r="AF445" s="43"/>
      <c r="AG445" s="43"/>
      <c r="AH445" s="43"/>
      <c r="AI445" s="45"/>
      <c r="AJ445" s="374"/>
      <c r="AK445" s="284">
        <f t="shared" si="260"/>
        <v>18000000</v>
      </c>
      <c r="AL445" s="164" t="b">
        <f t="shared" si="261"/>
        <v>1</v>
      </c>
      <c r="AM445" s="232"/>
      <c r="AN445" s="232"/>
      <c r="AO445" s="232"/>
      <c r="AP445" s="284">
        <f t="shared" si="288"/>
        <v>18000000</v>
      </c>
      <c r="AQ445" s="164" t="b">
        <f t="shared" si="289"/>
        <v>1</v>
      </c>
      <c r="AR445" s="232"/>
      <c r="AS445" s="232"/>
      <c r="AT445" s="153"/>
      <c r="AU445" s="41"/>
      <c r="AV445" s="42"/>
      <c r="AW445" s="96"/>
      <c r="AX445" s="118"/>
      <c r="AY445" s="152"/>
    </row>
    <row r="446" spans="1:51" s="40" customFormat="1">
      <c r="A446" s="71"/>
      <c r="B446" s="333"/>
      <c r="C446" s="334"/>
      <c r="D446" s="334"/>
      <c r="E446" s="88" t="s">
        <v>59</v>
      </c>
      <c r="F446" s="71" t="s">
        <v>124</v>
      </c>
      <c r="G446" s="90">
        <v>475000</v>
      </c>
      <c r="H446" s="86">
        <v>475000</v>
      </c>
      <c r="I446" s="84"/>
      <c r="J446" s="84"/>
      <c r="K446" s="84">
        <f t="shared" ref="K446:K449" si="293">G446-H446</f>
        <v>0</v>
      </c>
      <c r="L446" s="84"/>
      <c r="M446" s="84"/>
      <c r="N446" s="84"/>
      <c r="O446" s="43"/>
      <c r="P446" s="43"/>
      <c r="Q446" s="84"/>
      <c r="R446" s="43"/>
      <c r="S446" s="43"/>
      <c r="T446" s="43"/>
      <c r="U446" s="43"/>
      <c r="V446" s="43"/>
      <c r="W446" s="43"/>
      <c r="X446" s="43"/>
      <c r="Y446" s="43"/>
      <c r="Z446" s="84"/>
      <c r="AA446" s="43"/>
      <c r="AB446" s="43"/>
      <c r="AC446" s="43"/>
      <c r="AD446" s="43"/>
      <c r="AE446" s="43"/>
      <c r="AF446" s="43"/>
      <c r="AG446" s="43"/>
      <c r="AH446" s="43"/>
      <c r="AI446" s="45"/>
      <c r="AJ446" s="374"/>
      <c r="AK446" s="284">
        <f t="shared" si="260"/>
        <v>475000</v>
      </c>
      <c r="AL446" s="164" t="b">
        <f t="shared" si="261"/>
        <v>1</v>
      </c>
      <c r="AM446" s="232"/>
      <c r="AN446" s="232"/>
      <c r="AO446" s="232"/>
      <c r="AP446" s="284">
        <f t="shared" si="288"/>
        <v>475000</v>
      </c>
      <c r="AQ446" s="164" t="b">
        <f t="shared" si="289"/>
        <v>1</v>
      </c>
      <c r="AR446" s="232"/>
      <c r="AS446" s="232"/>
      <c r="AT446" s="153"/>
      <c r="AU446" s="41"/>
      <c r="AV446" s="42"/>
      <c r="AW446" s="96"/>
      <c r="AX446" s="118"/>
      <c r="AY446" s="152"/>
    </row>
    <row r="447" spans="1:51" s="40" customFormat="1">
      <c r="A447" s="71"/>
      <c r="B447" s="333"/>
      <c r="C447" s="334"/>
      <c r="D447" s="334"/>
      <c r="E447" s="88" t="s">
        <v>125</v>
      </c>
      <c r="F447" s="71" t="s">
        <v>126</v>
      </c>
      <c r="G447" s="90">
        <v>2812500</v>
      </c>
      <c r="H447" s="86">
        <v>2812500</v>
      </c>
      <c r="I447" s="84"/>
      <c r="J447" s="84"/>
      <c r="K447" s="84"/>
      <c r="L447" s="84"/>
      <c r="M447" s="84"/>
      <c r="N447" s="84"/>
      <c r="O447" s="43"/>
      <c r="P447" s="43"/>
      <c r="Q447" s="84"/>
      <c r="R447" s="43"/>
      <c r="S447" s="43"/>
      <c r="T447" s="43"/>
      <c r="U447" s="43"/>
      <c r="V447" s="43"/>
      <c r="W447" s="43"/>
      <c r="X447" s="43"/>
      <c r="Y447" s="43"/>
      <c r="Z447" s="84"/>
      <c r="AA447" s="43"/>
      <c r="AB447" s="43"/>
      <c r="AC447" s="43"/>
      <c r="AD447" s="43"/>
      <c r="AE447" s="43"/>
      <c r="AF447" s="43"/>
      <c r="AG447" s="43"/>
      <c r="AH447" s="43"/>
      <c r="AI447" s="45"/>
      <c r="AJ447" s="374"/>
      <c r="AK447" s="284">
        <f t="shared" si="260"/>
        <v>2812500</v>
      </c>
      <c r="AL447" s="164" t="b">
        <f t="shared" si="261"/>
        <v>1</v>
      </c>
      <c r="AM447" s="232"/>
      <c r="AN447" s="232"/>
      <c r="AO447" s="232"/>
      <c r="AP447" s="284">
        <f t="shared" si="288"/>
        <v>2812500</v>
      </c>
      <c r="AQ447" s="164" t="b">
        <f t="shared" si="289"/>
        <v>1</v>
      </c>
      <c r="AR447" s="232"/>
      <c r="AS447" s="232"/>
      <c r="AT447" s="153"/>
      <c r="AU447" s="41"/>
      <c r="AV447" s="42"/>
      <c r="AW447" s="96"/>
      <c r="AX447" s="118"/>
      <c r="AY447" s="152"/>
    </row>
    <row r="448" spans="1:51" s="40" customFormat="1">
      <c r="A448" s="71"/>
      <c r="B448" s="333"/>
      <c r="C448" s="334"/>
      <c r="D448" s="334"/>
      <c r="E448" s="88" t="s">
        <v>61</v>
      </c>
      <c r="F448" s="71" t="s">
        <v>62</v>
      </c>
      <c r="G448" s="90">
        <v>2878300</v>
      </c>
      <c r="H448" s="86">
        <v>2878300</v>
      </c>
      <c r="I448" s="84"/>
      <c r="J448" s="84"/>
      <c r="K448" s="84"/>
      <c r="L448" s="84"/>
      <c r="M448" s="84"/>
      <c r="N448" s="84"/>
      <c r="O448" s="43"/>
      <c r="P448" s="43"/>
      <c r="Q448" s="84"/>
      <c r="R448" s="43"/>
      <c r="S448" s="43"/>
      <c r="T448" s="43"/>
      <c r="U448" s="43"/>
      <c r="V448" s="43"/>
      <c r="W448" s="43"/>
      <c r="X448" s="43"/>
      <c r="Y448" s="43"/>
      <c r="Z448" s="84"/>
      <c r="AA448" s="43"/>
      <c r="AB448" s="43"/>
      <c r="AC448" s="43"/>
      <c r="AD448" s="43"/>
      <c r="AE448" s="43"/>
      <c r="AF448" s="43"/>
      <c r="AG448" s="43"/>
      <c r="AH448" s="43"/>
      <c r="AI448" s="45"/>
      <c r="AJ448" s="374"/>
      <c r="AK448" s="284">
        <f t="shared" si="260"/>
        <v>2878300</v>
      </c>
      <c r="AL448" s="164" t="b">
        <f t="shared" si="261"/>
        <v>1</v>
      </c>
      <c r="AM448" s="232"/>
      <c r="AN448" s="232"/>
      <c r="AO448" s="232"/>
      <c r="AP448" s="284">
        <f t="shared" si="288"/>
        <v>2878300</v>
      </c>
      <c r="AQ448" s="164" t="b">
        <f t="shared" si="289"/>
        <v>1</v>
      </c>
      <c r="AR448" s="232"/>
      <c r="AS448" s="232"/>
      <c r="AT448" s="153"/>
      <c r="AU448" s="41"/>
      <c r="AV448" s="42"/>
      <c r="AW448" s="96"/>
      <c r="AX448" s="118"/>
      <c r="AY448" s="152"/>
    </row>
    <row r="449" spans="1:51" s="40" customFormat="1">
      <c r="A449" s="71"/>
      <c r="B449" s="333"/>
      <c r="C449" s="334"/>
      <c r="D449" s="334"/>
      <c r="E449" s="88" t="s">
        <v>20</v>
      </c>
      <c r="F449" s="71" t="s">
        <v>21</v>
      </c>
      <c r="G449" s="90">
        <v>1000000</v>
      </c>
      <c r="H449" s="86">
        <v>1000000</v>
      </c>
      <c r="I449" s="84"/>
      <c r="J449" s="84"/>
      <c r="K449" s="84">
        <f t="shared" si="293"/>
        <v>0</v>
      </c>
      <c r="L449" s="84"/>
      <c r="M449" s="84"/>
      <c r="N449" s="84"/>
      <c r="O449" s="43"/>
      <c r="P449" s="43"/>
      <c r="Q449" s="84"/>
      <c r="R449" s="43"/>
      <c r="S449" s="43"/>
      <c r="T449" s="43"/>
      <c r="U449" s="43"/>
      <c r="V449" s="43"/>
      <c r="W449" s="43"/>
      <c r="X449" s="43"/>
      <c r="Y449" s="43"/>
      <c r="Z449" s="84"/>
      <c r="AA449" s="43"/>
      <c r="AB449" s="43"/>
      <c r="AC449" s="43"/>
      <c r="AD449" s="43"/>
      <c r="AE449" s="43"/>
      <c r="AF449" s="43"/>
      <c r="AG449" s="43"/>
      <c r="AH449" s="43"/>
      <c r="AI449" s="45"/>
      <c r="AJ449" s="374"/>
      <c r="AK449" s="284">
        <f t="shared" si="260"/>
        <v>1000000</v>
      </c>
      <c r="AL449" s="164" t="b">
        <f t="shared" si="261"/>
        <v>1</v>
      </c>
      <c r="AM449" s="232"/>
      <c r="AN449" s="232"/>
      <c r="AO449" s="232"/>
      <c r="AP449" s="284">
        <f t="shared" si="288"/>
        <v>1000000</v>
      </c>
      <c r="AQ449" s="164" t="b">
        <f t="shared" si="289"/>
        <v>1</v>
      </c>
      <c r="AR449" s="232"/>
      <c r="AS449" s="232"/>
      <c r="AT449" s="153"/>
      <c r="AU449" s="41"/>
      <c r="AV449" s="42"/>
      <c r="AW449" s="96"/>
      <c r="AX449" s="118"/>
      <c r="AY449" s="152"/>
    </row>
    <row r="450" spans="1:51" s="40" customFormat="1">
      <c r="A450" s="469"/>
      <c r="B450" s="470"/>
      <c r="C450" s="471"/>
      <c r="D450" s="471"/>
      <c r="E450" s="472"/>
      <c r="F450" s="473"/>
      <c r="G450" s="474"/>
      <c r="H450" s="474"/>
      <c r="I450" s="492"/>
      <c r="J450" s="492"/>
      <c r="K450" s="492"/>
      <c r="L450" s="492"/>
      <c r="M450" s="492"/>
      <c r="N450" s="492"/>
      <c r="O450" s="493"/>
      <c r="P450" s="493"/>
      <c r="Q450" s="492"/>
      <c r="R450" s="493"/>
      <c r="S450" s="493"/>
      <c r="T450" s="493"/>
      <c r="U450" s="493"/>
      <c r="V450" s="493"/>
      <c r="W450" s="493"/>
      <c r="X450" s="493"/>
      <c r="Y450" s="493"/>
      <c r="Z450" s="492"/>
      <c r="AA450" s="493"/>
      <c r="AB450" s="493"/>
      <c r="AC450" s="493"/>
      <c r="AD450" s="493"/>
      <c r="AE450" s="493"/>
      <c r="AF450" s="493"/>
      <c r="AG450" s="493"/>
      <c r="AH450" s="493"/>
      <c r="AI450" s="494"/>
      <c r="AJ450" s="374"/>
      <c r="AK450" s="284">
        <f t="shared" si="260"/>
        <v>0</v>
      </c>
      <c r="AL450" s="164" t="b">
        <f t="shared" si="261"/>
        <v>1</v>
      </c>
      <c r="AM450" s="232"/>
      <c r="AN450" s="232"/>
      <c r="AO450" s="232"/>
      <c r="AP450" s="284">
        <f t="shared" si="288"/>
        <v>0</v>
      </c>
      <c r="AQ450" s="164" t="b">
        <f t="shared" si="289"/>
        <v>1</v>
      </c>
      <c r="AR450" s="232"/>
      <c r="AS450" s="232"/>
      <c r="AT450" s="153"/>
      <c r="AU450" s="41"/>
      <c r="AV450" s="42"/>
      <c r="AW450" s="96"/>
      <c r="AX450" s="118"/>
      <c r="AY450" s="152"/>
    </row>
    <row r="451" spans="1:51" s="40" customFormat="1">
      <c r="A451" s="231"/>
      <c r="B451" s="44"/>
      <c r="C451" s="44"/>
      <c r="D451" s="44"/>
      <c r="E451" s="44"/>
      <c r="F451" s="232"/>
      <c r="G451" s="233"/>
      <c r="H451" s="233"/>
      <c r="I451" s="234"/>
      <c r="J451" s="234"/>
      <c r="K451" s="234"/>
      <c r="L451" s="234"/>
      <c r="M451" s="234"/>
      <c r="N451" s="234"/>
      <c r="O451" s="235"/>
      <c r="P451" s="235"/>
      <c r="Q451" s="234"/>
      <c r="R451" s="235"/>
      <c r="S451" s="235"/>
      <c r="T451" s="235"/>
      <c r="U451" s="235"/>
      <c r="V451" s="235"/>
      <c r="W451" s="235"/>
      <c r="X451" s="235"/>
      <c r="Y451" s="235"/>
      <c r="Z451" s="234"/>
      <c r="AA451" s="235"/>
      <c r="AB451" s="235"/>
      <c r="AC451" s="235"/>
      <c r="AD451" s="235"/>
      <c r="AE451" s="235"/>
      <c r="AF451" s="235"/>
      <c r="AG451" s="235"/>
      <c r="AH451" s="235"/>
      <c r="AI451" s="44"/>
      <c r="AJ451" s="374"/>
      <c r="AK451" s="284">
        <f t="shared" si="260"/>
        <v>0</v>
      </c>
      <c r="AL451" s="164" t="b">
        <f t="shared" si="261"/>
        <v>1</v>
      </c>
      <c r="AM451" s="232"/>
      <c r="AN451" s="232"/>
      <c r="AO451" s="232"/>
      <c r="AP451" s="284">
        <f t="shared" si="288"/>
        <v>0</v>
      </c>
      <c r="AQ451" s="164" t="b">
        <f t="shared" si="289"/>
        <v>1</v>
      </c>
      <c r="AR451" s="232"/>
      <c r="AS451" s="232"/>
      <c r="AT451" s="153"/>
      <c r="AU451" s="41"/>
      <c r="AV451" s="42"/>
      <c r="AW451" s="96"/>
      <c r="AX451" s="118"/>
      <c r="AY451" s="152"/>
    </row>
    <row r="452" spans="1:51" s="40" customFormat="1">
      <c r="A452" s="231"/>
      <c r="B452" s="44"/>
      <c r="C452" s="44"/>
      <c r="D452" s="44"/>
      <c r="E452" s="44"/>
      <c r="F452" s="232"/>
      <c r="G452" s="233"/>
      <c r="H452" s="233"/>
      <c r="I452" s="234"/>
      <c r="J452" s="234"/>
      <c r="K452" s="234"/>
      <c r="L452" s="234"/>
      <c r="M452" s="234"/>
      <c r="N452" s="234"/>
      <c r="O452" s="235"/>
      <c r="P452" s="235"/>
      <c r="Q452" s="234"/>
      <c r="R452" s="235"/>
      <c r="S452" s="235"/>
      <c r="T452" s="235"/>
      <c r="U452" s="235"/>
      <c r="V452" s="235"/>
      <c r="W452" s="235"/>
      <c r="X452" s="235"/>
      <c r="Y452" s="235"/>
      <c r="Z452" s="234"/>
      <c r="AA452" s="235"/>
      <c r="AB452" s="235"/>
      <c r="AC452" s="235"/>
      <c r="AD452" s="235"/>
      <c r="AE452" s="235"/>
      <c r="AF452" s="235"/>
      <c r="AG452" s="235"/>
      <c r="AH452" s="235"/>
      <c r="AI452" s="44"/>
      <c r="AJ452" s="374"/>
      <c r="AK452" s="284"/>
      <c r="AL452" s="164"/>
      <c r="AM452" s="232"/>
      <c r="AN452" s="232"/>
      <c r="AO452" s="232"/>
      <c r="AP452" s="284">
        <f t="shared" si="288"/>
        <v>0</v>
      </c>
      <c r="AQ452" s="164" t="b">
        <f t="shared" si="289"/>
        <v>1</v>
      </c>
      <c r="AR452" s="232"/>
      <c r="AS452" s="232"/>
      <c r="AT452" s="153"/>
      <c r="AU452" s="41"/>
      <c r="AV452" s="42"/>
      <c r="AW452" s="96"/>
      <c r="AX452" s="118"/>
      <c r="AY452" s="152"/>
    </row>
    <row r="453" spans="1:51" s="3" customFormat="1">
      <c r="A453" s="632" t="s">
        <v>0</v>
      </c>
      <c r="B453" s="632" t="s">
        <v>1</v>
      </c>
      <c r="C453" s="632"/>
      <c r="D453" s="632"/>
      <c r="E453" s="632"/>
      <c r="F453" s="632" t="s">
        <v>3</v>
      </c>
      <c r="G453" s="632" t="s">
        <v>4</v>
      </c>
      <c r="H453" s="637" t="s">
        <v>387</v>
      </c>
      <c r="I453" s="638"/>
      <c r="J453" s="638"/>
      <c r="K453" s="638"/>
      <c r="L453" s="638"/>
      <c r="M453" s="638"/>
      <c r="N453" s="638"/>
      <c r="O453" s="638"/>
      <c r="P453" s="638"/>
      <c r="Q453" s="638"/>
      <c r="R453" s="638"/>
      <c r="S453" s="638"/>
      <c r="T453" s="638"/>
      <c r="U453" s="638"/>
      <c r="V453" s="638"/>
      <c r="W453" s="638"/>
      <c r="X453" s="638"/>
      <c r="Y453" s="638"/>
      <c r="Z453" s="638"/>
      <c r="AA453" s="638"/>
      <c r="AB453" s="638"/>
      <c r="AC453" s="638"/>
      <c r="AD453" s="638"/>
      <c r="AE453" s="638"/>
      <c r="AF453" s="638"/>
      <c r="AG453" s="599"/>
      <c r="AH453" s="601"/>
      <c r="AI453" s="632" t="s">
        <v>11</v>
      </c>
      <c r="AJ453" s="375"/>
      <c r="AK453" s="284"/>
      <c r="AL453" s="164"/>
      <c r="AM453" s="328" t="e">
        <f t="shared" ref="AM453:AM455" si="294">G453-AK453</f>
        <v>#VALUE!</v>
      </c>
      <c r="AN453" s="311"/>
      <c r="AO453" s="311"/>
      <c r="AP453" s="284" t="e">
        <f t="shared" si="288"/>
        <v>#VALUE!</v>
      </c>
      <c r="AQ453" s="164" t="e">
        <f t="shared" si="289"/>
        <v>#VALUE!</v>
      </c>
      <c r="AR453" s="311"/>
      <c r="AS453" s="311"/>
      <c r="AT453" s="152"/>
      <c r="AW453" s="96">
        <f t="shared" ref="AW453" si="295">I453+L453+O453+R453+U453+X453</f>
        <v>0</v>
      </c>
      <c r="AX453" s="118" t="e">
        <f t="shared" ref="AX453" si="296">H453+K453+N453+Q453+T453+W453</f>
        <v>#VALUE!</v>
      </c>
      <c r="AY453" s="152" t="e">
        <f t="shared" ref="AY453:AY464" si="297">G453=AX453</f>
        <v>#VALUE!</v>
      </c>
    </row>
    <row r="454" spans="1:51" s="3" customFormat="1">
      <c r="A454" s="633"/>
      <c r="B454" s="633"/>
      <c r="C454" s="633"/>
      <c r="D454" s="633"/>
      <c r="E454" s="633"/>
      <c r="F454" s="633"/>
      <c r="G454" s="633"/>
      <c r="H454" s="634" t="s">
        <v>5</v>
      </c>
      <c r="I454" s="635"/>
      <c r="J454" s="636"/>
      <c r="K454" s="634" t="s">
        <v>240</v>
      </c>
      <c r="L454" s="635"/>
      <c r="M454" s="636"/>
      <c r="N454" s="634" t="s">
        <v>6</v>
      </c>
      <c r="O454" s="635"/>
      <c r="P454" s="636"/>
      <c r="Q454" s="634" t="s">
        <v>273</v>
      </c>
      <c r="R454" s="635"/>
      <c r="S454" s="636"/>
      <c r="T454" s="634" t="s">
        <v>9</v>
      </c>
      <c r="U454" s="635"/>
      <c r="V454" s="636"/>
      <c r="W454" s="637" t="s">
        <v>374</v>
      </c>
      <c r="X454" s="638"/>
      <c r="Y454" s="639"/>
      <c r="Z454" s="634" t="s">
        <v>272</v>
      </c>
      <c r="AA454" s="635"/>
      <c r="AB454" s="636"/>
      <c r="AC454" s="637" t="s">
        <v>375</v>
      </c>
      <c r="AD454" s="638"/>
      <c r="AE454" s="639"/>
      <c r="AF454" s="637" t="s">
        <v>376</v>
      </c>
      <c r="AG454" s="638"/>
      <c r="AH454" s="639"/>
      <c r="AI454" s="633"/>
      <c r="AJ454" s="375"/>
      <c r="AK454" s="284"/>
      <c r="AL454" s="164"/>
      <c r="AM454" s="328">
        <f t="shared" si="294"/>
        <v>0</v>
      </c>
      <c r="AN454" s="311"/>
      <c r="AO454" s="311"/>
      <c r="AP454" s="284" t="e">
        <f t="shared" si="288"/>
        <v>#VALUE!</v>
      </c>
      <c r="AQ454" s="164" t="e">
        <f t="shared" si="289"/>
        <v>#VALUE!</v>
      </c>
      <c r="AR454" s="311"/>
      <c r="AS454" s="311"/>
      <c r="AT454" s="152"/>
      <c r="AW454" s="96" t="e">
        <f>I454+L454+O454+R454+U454+W454</f>
        <v>#VALUE!</v>
      </c>
      <c r="AX454" s="118" t="e">
        <f>H454+K454+N454+Q454+T454+#REF!</f>
        <v>#VALUE!</v>
      </c>
      <c r="AY454" s="152" t="e">
        <f t="shared" si="297"/>
        <v>#VALUE!</v>
      </c>
    </row>
    <row r="455" spans="1:51">
      <c r="A455" s="142"/>
      <c r="B455" s="143"/>
      <c r="C455" s="144"/>
      <c r="D455" s="144"/>
      <c r="E455" s="145"/>
      <c r="F455" s="146"/>
      <c r="G455" s="146"/>
      <c r="H455" s="598" t="s">
        <v>237</v>
      </c>
      <c r="I455" s="141" t="s">
        <v>238</v>
      </c>
      <c r="J455" s="489" t="s">
        <v>235</v>
      </c>
      <c r="K455" s="598" t="s">
        <v>237</v>
      </c>
      <c r="L455" s="141" t="s">
        <v>238</v>
      </c>
      <c r="M455" s="489" t="s">
        <v>235</v>
      </c>
      <c r="N455" s="598" t="s">
        <v>237</v>
      </c>
      <c r="O455" s="141" t="s">
        <v>238</v>
      </c>
      <c r="P455" s="489" t="s">
        <v>235</v>
      </c>
      <c r="Q455" s="598" t="s">
        <v>237</v>
      </c>
      <c r="R455" s="141" t="s">
        <v>238</v>
      </c>
      <c r="S455" s="489" t="s">
        <v>235</v>
      </c>
      <c r="T455" s="598" t="s">
        <v>237</v>
      </c>
      <c r="U455" s="141" t="s">
        <v>238</v>
      </c>
      <c r="V455" s="489" t="s">
        <v>235</v>
      </c>
      <c r="W455" s="598" t="s">
        <v>237</v>
      </c>
      <c r="X455" s="141" t="s">
        <v>238</v>
      </c>
      <c r="Y455" s="489" t="s">
        <v>235</v>
      </c>
      <c r="Z455" s="598" t="s">
        <v>237</v>
      </c>
      <c r="AA455" s="141" t="s">
        <v>238</v>
      </c>
      <c r="AB455" s="489" t="s">
        <v>235</v>
      </c>
      <c r="AC455" s="598" t="s">
        <v>237</v>
      </c>
      <c r="AD455" s="141" t="s">
        <v>238</v>
      </c>
      <c r="AE455" s="489" t="s">
        <v>235</v>
      </c>
      <c r="AF455" s="598" t="s">
        <v>237</v>
      </c>
      <c r="AG455" s="141" t="s">
        <v>238</v>
      </c>
      <c r="AH455" s="489" t="s">
        <v>235</v>
      </c>
      <c r="AI455" s="146"/>
      <c r="AJ455" s="376"/>
      <c r="AK455" s="284"/>
      <c r="AL455" s="164"/>
      <c r="AM455" s="328">
        <f t="shared" si="294"/>
        <v>0</v>
      </c>
      <c r="AN455" s="278"/>
      <c r="AO455" s="278"/>
      <c r="AP455" s="284" t="e">
        <f t="shared" si="288"/>
        <v>#VALUE!</v>
      </c>
      <c r="AQ455" s="164" t="e">
        <f t="shared" si="289"/>
        <v>#VALUE!</v>
      </c>
      <c r="AR455" s="278"/>
      <c r="AS455" s="278"/>
      <c r="AW455" s="96" t="e">
        <f t="shared" ref="AW455:AW464" si="298">I455+L455+O455+R455+U455+X455</f>
        <v>#VALUE!</v>
      </c>
      <c r="AX455" s="118" t="e">
        <f t="shared" ref="AX455:AX464" si="299">H455+K455+N455+Q455+T455+W455</f>
        <v>#VALUE!</v>
      </c>
      <c r="AY455" s="152" t="e">
        <f t="shared" si="297"/>
        <v>#VALUE!</v>
      </c>
    </row>
    <row r="456" spans="1:51">
      <c r="A456" s="147"/>
      <c r="B456" s="148"/>
      <c r="C456" s="149"/>
      <c r="D456" s="149"/>
      <c r="E456" s="150"/>
      <c r="F456" s="151"/>
      <c r="G456" s="151"/>
      <c r="H456" s="151"/>
      <c r="I456" s="151"/>
      <c r="J456" s="151"/>
      <c r="K456" s="151"/>
      <c r="L456" s="151"/>
      <c r="M456" s="151"/>
      <c r="N456" s="151"/>
      <c r="O456" s="151"/>
      <c r="P456" s="151"/>
      <c r="Q456" s="151"/>
      <c r="R456" s="151"/>
      <c r="S456" s="151"/>
      <c r="T456" s="151"/>
      <c r="U456" s="151"/>
      <c r="V456" s="151"/>
      <c r="W456" s="151"/>
      <c r="X456" s="151"/>
      <c r="Y456" s="151"/>
      <c r="Z456" s="151"/>
      <c r="AA456" s="151"/>
      <c r="AB456" s="151"/>
      <c r="AC456" s="151"/>
      <c r="AD456" s="151"/>
      <c r="AE456" s="151"/>
      <c r="AF456" s="151"/>
      <c r="AG456" s="151"/>
      <c r="AH456" s="151"/>
      <c r="AI456" s="151"/>
      <c r="AJ456" s="376"/>
      <c r="AK456" s="284">
        <f t="shared" ref="AK456:AK464" si="300">H456+K456+N456+Q456+T456+W456+Z456+AC456+AF456</f>
        <v>0</v>
      </c>
      <c r="AL456" s="164" t="b">
        <f t="shared" ref="AL456:AL464" si="301">AK456=G456</f>
        <v>1</v>
      </c>
      <c r="AM456" s="278"/>
      <c r="AN456" s="278"/>
      <c r="AO456" s="278"/>
      <c r="AP456" s="284">
        <f t="shared" si="288"/>
        <v>0</v>
      </c>
      <c r="AQ456" s="164" t="b">
        <f t="shared" si="289"/>
        <v>1</v>
      </c>
      <c r="AR456" s="278"/>
      <c r="AS456" s="278"/>
      <c r="AV456" s="42" t="b">
        <f t="shared" ref="AV456:AV464" si="302">G456=AU456</f>
        <v>1</v>
      </c>
      <c r="AW456" s="96">
        <f t="shared" si="298"/>
        <v>0</v>
      </c>
      <c r="AX456" s="118">
        <f t="shared" si="299"/>
        <v>0</v>
      </c>
      <c r="AY456" s="152" t="b">
        <f t="shared" si="297"/>
        <v>1</v>
      </c>
    </row>
    <row r="457" spans="1:51" s="16" customFormat="1">
      <c r="A457" s="26">
        <v>8</v>
      </c>
      <c r="B457" s="653" t="s">
        <v>203</v>
      </c>
      <c r="C457" s="654"/>
      <c r="D457" s="654"/>
      <c r="E457" s="655"/>
      <c r="F457" s="56">
        <v>17</v>
      </c>
      <c r="G457" s="17">
        <f>G458</f>
        <v>52860900</v>
      </c>
      <c r="H457" s="17">
        <f t="shared" ref="H457:AH457" si="303">H458</f>
        <v>52860900</v>
      </c>
      <c r="I457" s="17" t="e">
        <f t="shared" si="303"/>
        <v>#REF!</v>
      </c>
      <c r="J457" s="17" t="e">
        <f t="shared" si="303"/>
        <v>#REF!</v>
      </c>
      <c r="K457" s="17">
        <f t="shared" si="303"/>
        <v>0</v>
      </c>
      <c r="L457" s="17" t="e">
        <f t="shared" si="303"/>
        <v>#REF!</v>
      </c>
      <c r="M457" s="17" t="e">
        <f t="shared" si="303"/>
        <v>#REF!</v>
      </c>
      <c r="N457" s="17">
        <f t="shared" si="303"/>
        <v>0</v>
      </c>
      <c r="O457" s="17">
        <f t="shared" si="303"/>
        <v>0</v>
      </c>
      <c r="P457" s="17">
        <f t="shared" si="303"/>
        <v>0</v>
      </c>
      <c r="Q457" s="17">
        <f t="shared" si="303"/>
        <v>0</v>
      </c>
      <c r="R457" s="17">
        <f t="shared" si="303"/>
        <v>0</v>
      </c>
      <c r="S457" s="17">
        <f t="shared" si="303"/>
        <v>0</v>
      </c>
      <c r="T457" s="17">
        <f t="shared" si="303"/>
        <v>0</v>
      </c>
      <c r="U457" s="17">
        <f t="shared" si="303"/>
        <v>0</v>
      </c>
      <c r="V457" s="17">
        <f t="shared" si="303"/>
        <v>0</v>
      </c>
      <c r="W457" s="17">
        <f t="shared" si="303"/>
        <v>0</v>
      </c>
      <c r="X457" s="17">
        <f t="shared" si="303"/>
        <v>0</v>
      </c>
      <c r="Y457" s="17">
        <f t="shared" si="303"/>
        <v>0</v>
      </c>
      <c r="Z457" s="17">
        <f t="shared" si="303"/>
        <v>0</v>
      </c>
      <c r="AA457" s="17">
        <f t="shared" si="303"/>
        <v>0</v>
      </c>
      <c r="AB457" s="17">
        <f t="shared" si="303"/>
        <v>0</v>
      </c>
      <c r="AC457" s="17">
        <f t="shared" si="303"/>
        <v>0</v>
      </c>
      <c r="AD457" s="17">
        <f t="shared" si="303"/>
        <v>0</v>
      </c>
      <c r="AE457" s="17">
        <f t="shared" si="303"/>
        <v>0</v>
      </c>
      <c r="AF457" s="17">
        <f t="shared" si="303"/>
        <v>0</v>
      </c>
      <c r="AG457" s="17">
        <f t="shared" si="303"/>
        <v>0</v>
      </c>
      <c r="AH457" s="17">
        <f t="shared" si="303"/>
        <v>0</v>
      </c>
      <c r="AI457" s="15"/>
      <c r="AJ457" s="373"/>
      <c r="AK457" s="284">
        <f t="shared" si="300"/>
        <v>52860900</v>
      </c>
      <c r="AL457" s="164" t="b">
        <f t="shared" si="301"/>
        <v>1</v>
      </c>
      <c r="AM457" s="328">
        <f t="shared" ref="AM457:AM464" si="304">G457-AK457</f>
        <v>0</v>
      </c>
      <c r="AN457" s="221"/>
      <c r="AO457" s="221"/>
      <c r="AP457" s="284">
        <f t="shared" si="288"/>
        <v>52860900</v>
      </c>
      <c r="AQ457" s="164" t="b">
        <f t="shared" si="289"/>
        <v>1</v>
      </c>
      <c r="AR457" s="221"/>
      <c r="AS457" s="221"/>
      <c r="AT457" s="25"/>
      <c r="AU457" s="96" t="e">
        <f t="shared" ref="AU457:AU464" si="305">SUM(I457:X457)</f>
        <v>#REF!</v>
      </c>
      <c r="AV457" s="97" t="e">
        <f t="shared" si="302"/>
        <v>#REF!</v>
      </c>
      <c r="AW457" s="96" t="e">
        <f t="shared" si="298"/>
        <v>#REF!</v>
      </c>
      <c r="AX457" s="118">
        <f t="shared" si="299"/>
        <v>52860900</v>
      </c>
      <c r="AY457" s="152" t="b">
        <f t="shared" si="297"/>
        <v>1</v>
      </c>
    </row>
    <row r="458" spans="1:51" s="122" customFormat="1">
      <c r="A458" s="132"/>
      <c r="B458" s="127" t="s">
        <v>22</v>
      </c>
      <c r="C458" s="630" t="s">
        <v>204</v>
      </c>
      <c r="D458" s="651"/>
      <c r="E458" s="652"/>
      <c r="F458" s="125">
        <v>17002</v>
      </c>
      <c r="G458" s="133">
        <f>G459+G461</f>
        <v>52860900</v>
      </c>
      <c r="H458" s="133">
        <f t="shared" ref="H458:AH458" si="306">H459+H461</f>
        <v>52860900</v>
      </c>
      <c r="I458" s="133" t="e">
        <f t="shared" si="306"/>
        <v>#REF!</v>
      </c>
      <c r="J458" s="133" t="e">
        <f t="shared" si="306"/>
        <v>#REF!</v>
      </c>
      <c r="K458" s="133">
        <f t="shared" si="306"/>
        <v>0</v>
      </c>
      <c r="L458" s="133" t="e">
        <f t="shared" si="306"/>
        <v>#REF!</v>
      </c>
      <c r="M458" s="133" t="e">
        <f t="shared" si="306"/>
        <v>#REF!</v>
      </c>
      <c r="N458" s="133">
        <f t="shared" si="306"/>
        <v>0</v>
      </c>
      <c r="O458" s="133">
        <f t="shared" si="306"/>
        <v>0</v>
      </c>
      <c r="P458" s="133">
        <f t="shared" si="306"/>
        <v>0</v>
      </c>
      <c r="Q458" s="133">
        <f t="shared" si="306"/>
        <v>0</v>
      </c>
      <c r="R458" s="133">
        <f t="shared" si="306"/>
        <v>0</v>
      </c>
      <c r="S458" s="133">
        <f t="shared" si="306"/>
        <v>0</v>
      </c>
      <c r="T458" s="133">
        <f t="shared" si="306"/>
        <v>0</v>
      </c>
      <c r="U458" s="133">
        <f t="shared" si="306"/>
        <v>0</v>
      </c>
      <c r="V458" s="133">
        <f t="shared" si="306"/>
        <v>0</v>
      </c>
      <c r="W458" s="133">
        <f t="shared" si="306"/>
        <v>0</v>
      </c>
      <c r="X458" s="133">
        <f t="shared" si="306"/>
        <v>0</v>
      </c>
      <c r="Y458" s="133">
        <f t="shared" si="306"/>
        <v>0</v>
      </c>
      <c r="Z458" s="133">
        <f t="shared" si="306"/>
        <v>0</v>
      </c>
      <c r="AA458" s="133">
        <f t="shared" si="306"/>
        <v>0</v>
      </c>
      <c r="AB458" s="133">
        <f t="shared" si="306"/>
        <v>0</v>
      </c>
      <c r="AC458" s="133">
        <f t="shared" si="306"/>
        <v>0</v>
      </c>
      <c r="AD458" s="133">
        <f t="shared" si="306"/>
        <v>0</v>
      </c>
      <c r="AE458" s="133">
        <f t="shared" si="306"/>
        <v>0</v>
      </c>
      <c r="AF458" s="133">
        <f t="shared" si="306"/>
        <v>0</v>
      </c>
      <c r="AG458" s="133">
        <f t="shared" si="306"/>
        <v>0</v>
      </c>
      <c r="AH458" s="133">
        <f t="shared" si="306"/>
        <v>0</v>
      </c>
      <c r="AI458" s="93"/>
      <c r="AJ458" s="372"/>
      <c r="AK458" s="284">
        <f t="shared" si="300"/>
        <v>52860900</v>
      </c>
      <c r="AL458" s="164" t="b">
        <f t="shared" si="301"/>
        <v>1</v>
      </c>
      <c r="AM458" s="328">
        <f t="shared" si="304"/>
        <v>0</v>
      </c>
      <c r="AN458" s="164"/>
      <c r="AO458" s="164"/>
      <c r="AP458" s="284">
        <f t="shared" si="288"/>
        <v>52860900</v>
      </c>
      <c r="AQ458" s="164" t="b">
        <f t="shared" si="289"/>
        <v>1</v>
      </c>
      <c r="AR458" s="164"/>
      <c r="AS458" s="164"/>
      <c r="AT458" s="80"/>
      <c r="AU458" s="111" t="e">
        <f t="shared" si="305"/>
        <v>#REF!</v>
      </c>
      <c r="AV458" s="112" t="e">
        <f t="shared" si="302"/>
        <v>#REF!</v>
      </c>
      <c r="AW458" s="96" t="e">
        <f t="shared" si="298"/>
        <v>#REF!</v>
      </c>
      <c r="AX458" s="118">
        <f t="shared" si="299"/>
        <v>52860900</v>
      </c>
      <c r="AY458" s="152" t="b">
        <f t="shared" si="297"/>
        <v>1</v>
      </c>
    </row>
    <row r="459" spans="1:51" s="80" customFormat="1">
      <c r="A459" s="337"/>
      <c r="B459" s="338"/>
      <c r="C459" s="339"/>
      <c r="D459" s="656" t="s">
        <v>14</v>
      </c>
      <c r="E459" s="657"/>
      <c r="F459" s="51" t="s">
        <v>131</v>
      </c>
      <c r="G459" s="87">
        <f>G460</f>
        <v>3260000</v>
      </c>
      <c r="H459" s="87">
        <f t="shared" ref="H459:AI459" si="307">H460</f>
        <v>3260000</v>
      </c>
      <c r="I459" s="87">
        <f t="shared" si="307"/>
        <v>0</v>
      </c>
      <c r="J459" s="87">
        <f t="shared" si="307"/>
        <v>3260000</v>
      </c>
      <c r="K459" s="87">
        <f t="shared" si="307"/>
        <v>0</v>
      </c>
      <c r="L459" s="87">
        <f t="shared" si="307"/>
        <v>1440000</v>
      </c>
      <c r="M459" s="87">
        <f t="shared" si="307"/>
        <v>-1440000</v>
      </c>
      <c r="N459" s="87">
        <f t="shared" si="307"/>
        <v>0</v>
      </c>
      <c r="O459" s="87">
        <f t="shared" si="307"/>
        <v>0</v>
      </c>
      <c r="P459" s="87">
        <f t="shared" si="307"/>
        <v>0</v>
      </c>
      <c r="Q459" s="87">
        <f t="shared" si="307"/>
        <v>0</v>
      </c>
      <c r="R459" s="87">
        <f t="shared" si="307"/>
        <v>0</v>
      </c>
      <c r="S459" s="87">
        <f t="shared" si="307"/>
        <v>0</v>
      </c>
      <c r="T459" s="87">
        <f t="shared" si="307"/>
        <v>0</v>
      </c>
      <c r="U459" s="87">
        <f t="shared" si="307"/>
        <v>0</v>
      </c>
      <c r="V459" s="87">
        <f t="shared" si="307"/>
        <v>0</v>
      </c>
      <c r="W459" s="87">
        <f t="shared" si="307"/>
        <v>0</v>
      </c>
      <c r="X459" s="87">
        <f t="shared" si="307"/>
        <v>0</v>
      </c>
      <c r="Y459" s="87">
        <f t="shared" si="307"/>
        <v>0</v>
      </c>
      <c r="Z459" s="87">
        <f t="shared" si="307"/>
        <v>0</v>
      </c>
      <c r="AA459" s="87">
        <f t="shared" si="307"/>
        <v>0</v>
      </c>
      <c r="AB459" s="87">
        <f t="shared" si="307"/>
        <v>0</v>
      </c>
      <c r="AC459" s="87">
        <f t="shared" si="307"/>
        <v>0</v>
      </c>
      <c r="AD459" s="87">
        <f t="shared" si="307"/>
        <v>0</v>
      </c>
      <c r="AE459" s="87">
        <f t="shared" si="307"/>
        <v>0</v>
      </c>
      <c r="AF459" s="87">
        <f t="shared" si="307"/>
        <v>0</v>
      </c>
      <c r="AG459" s="87">
        <f t="shared" si="307"/>
        <v>0</v>
      </c>
      <c r="AH459" s="87">
        <f t="shared" si="307"/>
        <v>0</v>
      </c>
      <c r="AI459" s="87">
        <f t="shared" si="307"/>
        <v>0</v>
      </c>
      <c r="AJ459" s="372"/>
      <c r="AK459" s="284">
        <f t="shared" si="300"/>
        <v>3260000</v>
      </c>
      <c r="AL459" s="164" t="b">
        <f t="shared" si="301"/>
        <v>1</v>
      </c>
      <c r="AM459" s="328">
        <f t="shared" si="304"/>
        <v>0</v>
      </c>
      <c r="AN459" s="164"/>
      <c r="AO459" s="164"/>
      <c r="AP459" s="284">
        <f t="shared" si="288"/>
        <v>3260000</v>
      </c>
      <c r="AQ459" s="164" t="b">
        <f t="shared" si="289"/>
        <v>1</v>
      </c>
      <c r="AR459" s="164"/>
      <c r="AS459" s="164"/>
      <c r="AU459" s="335">
        <f t="shared" si="305"/>
        <v>3260000</v>
      </c>
      <c r="AV459" s="72" t="b">
        <f t="shared" si="302"/>
        <v>1</v>
      </c>
      <c r="AW459" s="335">
        <f t="shared" si="298"/>
        <v>1440000</v>
      </c>
      <c r="AX459" s="336">
        <f t="shared" si="299"/>
        <v>3260000</v>
      </c>
      <c r="AY459" s="152" t="b">
        <f t="shared" si="297"/>
        <v>1</v>
      </c>
    </row>
    <row r="460" spans="1:51" s="153" customFormat="1">
      <c r="A460" s="605"/>
      <c r="B460" s="333"/>
      <c r="C460" s="334"/>
      <c r="D460" s="363"/>
      <c r="E460" s="88" t="s">
        <v>166</v>
      </c>
      <c r="F460" s="71" t="s">
        <v>167</v>
      </c>
      <c r="G460" s="69">
        <v>3260000</v>
      </c>
      <c r="H460" s="69">
        <f>G460</f>
        <v>3260000</v>
      </c>
      <c r="I460" s="70"/>
      <c r="J460" s="70">
        <f>H460-I460</f>
        <v>3260000</v>
      </c>
      <c r="K460" s="70"/>
      <c r="L460" s="70">
        <v>1440000</v>
      </c>
      <c r="M460" s="70">
        <f>K460-L460</f>
        <v>-1440000</v>
      </c>
      <c r="N460" s="70"/>
      <c r="O460" s="70"/>
      <c r="P460" s="70"/>
      <c r="Q460" s="70"/>
      <c r="R460" s="70"/>
      <c r="S460" s="70"/>
      <c r="T460" s="70"/>
      <c r="U460" s="70"/>
      <c r="V460" s="70"/>
      <c r="W460" s="70"/>
      <c r="X460" s="70"/>
      <c r="Y460" s="70"/>
      <c r="Z460" s="70"/>
      <c r="AA460" s="70">
        <v>0</v>
      </c>
      <c r="AB460" s="70">
        <f>Z460-AA460</f>
        <v>0</v>
      </c>
      <c r="AC460" s="70">
        <v>0</v>
      </c>
      <c r="AD460" s="70"/>
      <c r="AE460" s="70"/>
      <c r="AF460" s="70"/>
      <c r="AG460" s="70"/>
      <c r="AH460" s="70"/>
      <c r="AI460" s="71"/>
      <c r="AJ460" s="374"/>
      <c r="AK460" s="284">
        <f t="shared" si="300"/>
        <v>3260000</v>
      </c>
      <c r="AL460" s="164" t="b">
        <f t="shared" si="301"/>
        <v>1</v>
      </c>
      <c r="AM460" s="328">
        <f t="shared" si="304"/>
        <v>0</v>
      </c>
      <c r="AN460" s="232"/>
      <c r="AO460" s="232"/>
      <c r="AP460" s="284">
        <f t="shared" si="288"/>
        <v>3260000</v>
      </c>
      <c r="AQ460" s="164" t="b">
        <f t="shared" si="289"/>
        <v>1</v>
      </c>
      <c r="AR460" s="232"/>
      <c r="AS460" s="232"/>
      <c r="AU460" s="335">
        <f t="shared" si="305"/>
        <v>3260000</v>
      </c>
      <c r="AV460" s="72" t="b">
        <f t="shared" si="302"/>
        <v>1</v>
      </c>
      <c r="AW460" s="335">
        <f t="shared" si="298"/>
        <v>1440000</v>
      </c>
      <c r="AX460" s="336">
        <f t="shared" si="299"/>
        <v>3260000</v>
      </c>
      <c r="AY460" s="152" t="b">
        <f t="shared" si="297"/>
        <v>1</v>
      </c>
    </row>
    <row r="461" spans="1:51" s="80" customFormat="1">
      <c r="A461" s="337"/>
      <c r="B461" s="338"/>
      <c r="C461" s="339"/>
      <c r="D461" s="656" t="s">
        <v>15</v>
      </c>
      <c r="E461" s="657"/>
      <c r="F461" s="51" t="s">
        <v>130</v>
      </c>
      <c r="G461" s="87">
        <f>SUM(G462:G470)</f>
        <v>49600900</v>
      </c>
      <c r="H461" s="87">
        <f t="shared" ref="H461:AH461" si="308">SUM(H462:H470)</f>
        <v>49600900</v>
      </c>
      <c r="I461" s="87" t="e">
        <f t="shared" si="308"/>
        <v>#REF!</v>
      </c>
      <c r="J461" s="87" t="e">
        <f t="shared" si="308"/>
        <v>#REF!</v>
      </c>
      <c r="K461" s="87">
        <f t="shared" si="308"/>
        <v>0</v>
      </c>
      <c r="L461" s="87" t="e">
        <f t="shared" si="308"/>
        <v>#REF!</v>
      </c>
      <c r="M461" s="87" t="e">
        <f t="shared" si="308"/>
        <v>#REF!</v>
      </c>
      <c r="N461" s="87">
        <f t="shared" si="308"/>
        <v>0</v>
      </c>
      <c r="O461" s="87">
        <f t="shared" si="308"/>
        <v>0</v>
      </c>
      <c r="P461" s="87">
        <f t="shared" si="308"/>
        <v>0</v>
      </c>
      <c r="Q461" s="87">
        <f t="shared" si="308"/>
        <v>0</v>
      </c>
      <c r="R461" s="87">
        <f t="shared" si="308"/>
        <v>0</v>
      </c>
      <c r="S461" s="87">
        <f t="shared" si="308"/>
        <v>0</v>
      </c>
      <c r="T461" s="87">
        <f t="shared" si="308"/>
        <v>0</v>
      </c>
      <c r="U461" s="87">
        <f t="shared" si="308"/>
        <v>0</v>
      </c>
      <c r="V461" s="87">
        <f t="shared" si="308"/>
        <v>0</v>
      </c>
      <c r="W461" s="87">
        <f t="shared" si="308"/>
        <v>0</v>
      </c>
      <c r="X461" s="87">
        <f t="shared" si="308"/>
        <v>0</v>
      </c>
      <c r="Y461" s="87">
        <f t="shared" si="308"/>
        <v>0</v>
      </c>
      <c r="Z461" s="87">
        <f t="shared" si="308"/>
        <v>0</v>
      </c>
      <c r="AA461" s="87">
        <f t="shared" si="308"/>
        <v>0</v>
      </c>
      <c r="AB461" s="87">
        <f t="shared" si="308"/>
        <v>0</v>
      </c>
      <c r="AC461" s="87">
        <f t="shared" si="308"/>
        <v>0</v>
      </c>
      <c r="AD461" s="87">
        <f t="shared" si="308"/>
        <v>0</v>
      </c>
      <c r="AE461" s="87">
        <f t="shared" si="308"/>
        <v>0</v>
      </c>
      <c r="AF461" s="87">
        <f t="shared" si="308"/>
        <v>0</v>
      </c>
      <c r="AG461" s="87">
        <f t="shared" si="308"/>
        <v>0</v>
      </c>
      <c r="AH461" s="87">
        <f t="shared" si="308"/>
        <v>0</v>
      </c>
      <c r="AI461" s="81"/>
      <c r="AJ461" s="372"/>
      <c r="AK461" s="284">
        <f t="shared" si="300"/>
        <v>49600900</v>
      </c>
      <c r="AL461" s="164" t="b">
        <f t="shared" si="301"/>
        <v>1</v>
      </c>
      <c r="AM461" s="328">
        <f t="shared" si="304"/>
        <v>0</v>
      </c>
      <c r="AN461" s="164"/>
      <c r="AO461" s="164"/>
      <c r="AP461" s="284">
        <f t="shared" si="288"/>
        <v>49600900</v>
      </c>
      <c r="AQ461" s="164" t="b">
        <f t="shared" si="289"/>
        <v>1</v>
      </c>
      <c r="AR461" s="164"/>
      <c r="AS461" s="164"/>
      <c r="AU461" s="335" t="e">
        <f t="shared" si="305"/>
        <v>#REF!</v>
      </c>
      <c r="AV461" s="72" t="e">
        <f t="shared" si="302"/>
        <v>#REF!</v>
      </c>
      <c r="AW461" s="335" t="e">
        <f t="shared" si="298"/>
        <v>#REF!</v>
      </c>
      <c r="AX461" s="336">
        <f t="shared" si="299"/>
        <v>49600900</v>
      </c>
      <c r="AY461" s="152" t="b">
        <f t="shared" si="297"/>
        <v>1</v>
      </c>
    </row>
    <row r="462" spans="1:51" s="153" customFormat="1">
      <c r="A462" s="605"/>
      <c r="B462" s="333"/>
      <c r="C462" s="334"/>
      <c r="D462" s="608"/>
      <c r="E462" s="67" t="s">
        <v>55</v>
      </c>
      <c r="F462" s="71" t="s">
        <v>56</v>
      </c>
      <c r="G462" s="69">
        <v>2737500</v>
      </c>
      <c r="H462" s="69">
        <v>2737500</v>
      </c>
      <c r="I462" s="70"/>
      <c r="J462" s="70">
        <f t="shared" ref="J462:J470" si="309">H462-I462</f>
        <v>2737500</v>
      </c>
      <c r="K462" s="70"/>
      <c r="L462" s="70" t="e">
        <f>#REF!+1045550</f>
        <v>#REF!</v>
      </c>
      <c r="M462" s="70" t="e">
        <f t="shared" ref="M462:M470" si="310">K462-L462</f>
        <v>#REF!</v>
      </c>
      <c r="N462" s="70"/>
      <c r="O462" s="70"/>
      <c r="P462" s="70"/>
      <c r="Q462" s="70"/>
      <c r="R462" s="70"/>
      <c r="S462" s="70"/>
      <c r="T462" s="70"/>
      <c r="U462" s="70"/>
      <c r="V462" s="70"/>
      <c r="W462" s="70"/>
      <c r="X462" s="70"/>
      <c r="Y462" s="70"/>
      <c r="Z462" s="70"/>
      <c r="AA462" s="70"/>
      <c r="AB462" s="70">
        <f>Z462-AA462</f>
        <v>0</v>
      </c>
      <c r="AC462" s="70"/>
      <c r="AD462" s="70"/>
      <c r="AE462" s="70"/>
      <c r="AF462" s="70"/>
      <c r="AG462" s="70"/>
      <c r="AH462" s="70"/>
      <c r="AI462" s="71"/>
      <c r="AJ462" s="374"/>
      <c r="AK462" s="284">
        <f t="shared" si="300"/>
        <v>2737500</v>
      </c>
      <c r="AL462" s="164" t="b">
        <f t="shared" si="301"/>
        <v>1</v>
      </c>
      <c r="AM462" s="328">
        <f t="shared" si="304"/>
        <v>0</v>
      </c>
      <c r="AN462" s="232"/>
      <c r="AO462" s="232"/>
      <c r="AP462" s="284">
        <f t="shared" si="288"/>
        <v>2737500</v>
      </c>
      <c r="AQ462" s="164" t="b">
        <f t="shared" si="289"/>
        <v>1</v>
      </c>
      <c r="AR462" s="232"/>
      <c r="AS462" s="232"/>
      <c r="AU462" s="335" t="e">
        <f t="shared" si="305"/>
        <v>#REF!</v>
      </c>
      <c r="AV462" s="72" t="e">
        <f t="shared" si="302"/>
        <v>#REF!</v>
      </c>
      <c r="AW462" s="335" t="e">
        <f t="shared" si="298"/>
        <v>#REF!</v>
      </c>
      <c r="AX462" s="336">
        <f t="shared" si="299"/>
        <v>2737500</v>
      </c>
      <c r="AY462" s="152" t="b">
        <f t="shared" si="297"/>
        <v>1</v>
      </c>
    </row>
    <row r="463" spans="1:51" s="153" customFormat="1">
      <c r="A463" s="605"/>
      <c r="B463" s="333"/>
      <c r="C463" s="334"/>
      <c r="D463" s="608"/>
      <c r="E463" s="88" t="s">
        <v>16</v>
      </c>
      <c r="F463" s="71" t="s">
        <v>19</v>
      </c>
      <c r="G463" s="69">
        <v>330000</v>
      </c>
      <c r="H463" s="69">
        <f>G463</f>
        <v>330000</v>
      </c>
      <c r="I463" s="70"/>
      <c r="J463" s="70">
        <f t="shared" si="309"/>
        <v>330000</v>
      </c>
      <c r="K463" s="70"/>
      <c r="L463" s="70" t="e">
        <f>#REF!+180000</f>
        <v>#REF!</v>
      </c>
      <c r="M463" s="70" t="e">
        <f t="shared" si="310"/>
        <v>#REF!</v>
      </c>
      <c r="N463" s="70"/>
      <c r="O463" s="70"/>
      <c r="P463" s="70"/>
      <c r="Q463" s="70"/>
      <c r="R463" s="70"/>
      <c r="S463" s="70"/>
      <c r="T463" s="70"/>
      <c r="U463" s="70"/>
      <c r="V463" s="70"/>
      <c r="W463" s="70"/>
      <c r="X463" s="70"/>
      <c r="Y463" s="70"/>
      <c r="Z463" s="70"/>
      <c r="AA463" s="70"/>
      <c r="AB463" s="70">
        <f t="shared" ref="AB463:AB470" si="311">Z463-AA463</f>
        <v>0</v>
      </c>
      <c r="AC463" s="70"/>
      <c r="AD463" s="70"/>
      <c r="AE463" s="70"/>
      <c r="AF463" s="70"/>
      <c r="AG463" s="70"/>
      <c r="AH463" s="70"/>
      <c r="AI463" s="71"/>
      <c r="AJ463" s="374"/>
      <c r="AK463" s="284">
        <f t="shared" si="300"/>
        <v>330000</v>
      </c>
      <c r="AL463" s="164" t="b">
        <f t="shared" si="301"/>
        <v>1</v>
      </c>
      <c r="AM463" s="328">
        <f t="shared" si="304"/>
        <v>0</v>
      </c>
      <c r="AN463" s="232"/>
      <c r="AO463" s="232"/>
      <c r="AP463" s="284">
        <f t="shared" si="288"/>
        <v>330000</v>
      </c>
      <c r="AQ463" s="164" t="b">
        <f t="shared" si="289"/>
        <v>1</v>
      </c>
      <c r="AR463" s="232"/>
      <c r="AS463" s="232"/>
      <c r="AU463" s="335" t="e">
        <f t="shared" si="305"/>
        <v>#REF!</v>
      </c>
      <c r="AV463" s="72" t="e">
        <f t="shared" si="302"/>
        <v>#REF!</v>
      </c>
      <c r="AW463" s="335" t="e">
        <f t="shared" si="298"/>
        <v>#REF!</v>
      </c>
      <c r="AX463" s="336">
        <f t="shared" si="299"/>
        <v>330000</v>
      </c>
      <c r="AY463" s="152" t="b">
        <f t="shared" si="297"/>
        <v>1</v>
      </c>
    </row>
    <row r="464" spans="1:51" s="153" customFormat="1">
      <c r="A464" s="605"/>
      <c r="B464" s="333"/>
      <c r="C464" s="334"/>
      <c r="D464" s="334"/>
      <c r="E464" s="384" t="s">
        <v>17</v>
      </c>
      <c r="F464" s="68" t="s">
        <v>18</v>
      </c>
      <c r="G464" s="69">
        <v>18000000</v>
      </c>
      <c r="H464" s="69">
        <v>18000000</v>
      </c>
      <c r="I464" s="239" t="e">
        <f>#REF!</f>
        <v>#REF!</v>
      </c>
      <c r="J464" s="70" t="e">
        <f t="shared" si="309"/>
        <v>#REF!</v>
      </c>
      <c r="K464" s="70"/>
      <c r="L464" s="70">
        <v>14933300</v>
      </c>
      <c r="M464" s="70">
        <f t="shared" si="310"/>
        <v>-14933300</v>
      </c>
      <c r="N464" s="70"/>
      <c r="O464" s="70"/>
      <c r="P464" s="70"/>
      <c r="Q464" s="70"/>
      <c r="R464" s="70"/>
      <c r="S464" s="70"/>
      <c r="T464" s="70"/>
      <c r="U464" s="70"/>
      <c r="V464" s="70"/>
      <c r="W464" s="70"/>
      <c r="X464" s="70"/>
      <c r="Y464" s="70"/>
      <c r="Z464" s="70"/>
      <c r="AA464" s="70"/>
      <c r="AB464" s="70">
        <f t="shared" si="311"/>
        <v>0</v>
      </c>
      <c r="AC464" s="70"/>
      <c r="AD464" s="70"/>
      <c r="AE464" s="70"/>
      <c r="AF464" s="70"/>
      <c r="AG464" s="70"/>
      <c r="AH464" s="70"/>
      <c r="AI464" s="71"/>
      <c r="AJ464" s="374"/>
      <c r="AK464" s="284">
        <f t="shared" si="300"/>
        <v>18000000</v>
      </c>
      <c r="AL464" s="164" t="b">
        <f t="shared" si="301"/>
        <v>1</v>
      </c>
      <c r="AM464" s="328">
        <f t="shared" si="304"/>
        <v>0</v>
      </c>
      <c r="AN464" s="232"/>
      <c r="AO464" s="232"/>
      <c r="AP464" s="284">
        <f t="shared" si="288"/>
        <v>18000000</v>
      </c>
      <c r="AQ464" s="164" t="b">
        <f t="shared" si="289"/>
        <v>1</v>
      </c>
      <c r="AR464" s="232"/>
      <c r="AS464" s="232"/>
      <c r="AU464" s="335" t="e">
        <f t="shared" si="305"/>
        <v>#REF!</v>
      </c>
      <c r="AV464" s="72" t="e">
        <f t="shared" si="302"/>
        <v>#REF!</v>
      </c>
      <c r="AW464" s="335" t="e">
        <f t="shared" si="298"/>
        <v>#REF!</v>
      </c>
      <c r="AX464" s="336">
        <f t="shared" si="299"/>
        <v>18000000</v>
      </c>
      <c r="AY464" s="152" t="b">
        <f t="shared" si="297"/>
        <v>1</v>
      </c>
    </row>
    <row r="465" spans="1:51" s="153" customFormat="1">
      <c r="A465" s="605"/>
      <c r="B465" s="333"/>
      <c r="C465" s="334"/>
      <c r="D465" s="334"/>
      <c r="E465" s="384" t="s">
        <v>348</v>
      </c>
      <c r="F465" s="475" t="s">
        <v>109</v>
      </c>
      <c r="G465" s="69">
        <v>2000000</v>
      </c>
      <c r="H465" s="69">
        <v>2000000</v>
      </c>
      <c r="I465" s="239"/>
      <c r="J465" s="70"/>
      <c r="K465" s="70"/>
      <c r="L465" s="70"/>
      <c r="M465" s="70"/>
      <c r="N465" s="70"/>
      <c r="O465" s="70"/>
      <c r="P465" s="70"/>
      <c r="Q465" s="70"/>
      <c r="R465" s="70"/>
      <c r="S465" s="70"/>
      <c r="T465" s="70"/>
      <c r="U465" s="70"/>
      <c r="V465" s="70"/>
      <c r="W465" s="70"/>
      <c r="X465" s="70"/>
      <c r="Y465" s="70"/>
      <c r="Z465" s="70"/>
      <c r="AA465" s="70"/>
      <c r="AB465" s="70"/>
      <c r="AC465" s="70"/>
      <c r="AD465" s="70"/>
      <c r="AE465" s="70"/>
      <c r="AF465" s="70"/>
      <c r="AG465" s="70"/>
      <c r="AH465" s="70"/>
      <c r="AI465" s="71"/>
      <c r="AJ465" s="374"/>
      <c r="AK465" s="284"/>
      <c r="AL465" s="164"/>
      <c r="AM465" s="328"/>
      <c r="AN465" s="232"/>
      <c r="AO465" s="232"/>
      <c r="AP465" s="284">
        <f t="shared" si="288"/>
        <v>2000000</v>
      </c>
      <c r="AQ465" s="164" t="b">
        <f t="shared" si="289"/>
        <v>1</v>
      </c>
      <c r="AR465" s="232"/>
      <c r="AS465" s="232"/>
      <c r="AU465" s="335"/>
      <c r="AV465" s="72"/>
      <c r="AW465" s="335"/>
      <c r="AX465" s="336"/>
      <c r="AY465" s="152"/>
    </row>
    <row r="466" spans="1:51" s="153" customFormat="1">
      <c r="A466" s="605"/>
      <c r="B466" s="333"/>
      <c r="C466" s="334"/>
      <c r="D466" s="334"/>
      <c r="E466" s="384" t="s">
        <v>59</v>
      </c>
      <c r="F466" s="79" t="s">
        <v>60</v>
      </c>
      <c r="G466" s="69">
        <v>4000000</v>
      </c>
      <c r="H466" s="69">
        <v>4000000</v>
      </c>
      <c r="I466" s="70"/>
      <c r="J466" s="70">
        <f t="shared" si="309"/>
        <v>4000000</v>
      </c>
      <c r="K466" s="70"/>
      <c r="L466" s="70" t="e">
        <f>#REF!+231000</f>
        <v>#REF!</v>
      </c>
      <c r="M466" s="70" t="e">
        <f t="shared" si="310"/>
        <v>#REF!</v>
      </c>
      <c r="N466" s="70"/>
      <c r="O466" s="70"/>
      <c r="P466" s="70"/>
      <c r="Q466" s="70"/>
      <c r="R466" s="70"/>
      <c r="S466" s="70"/>
      <c r="T466" s="70"/>
      <c r="U466" s="70"/>
      <c r="V466" s="70"/>
      <c r="W466" s="70"/>
      <c r="X466" s="70"/>
      <c r="Y466" s="70"/>
      <c r="Z466" s="70"/>
      <c r="AA466" s="70"/>
      <c r="AB466" s="70">
        <f t="shared" si="311"/>
        <v>0</v>
      </c>
      <c r="AC466" s="70"/>
      <c r="AD466" s="70"/>
      <c r="AE466" s="70"/>
      <c r="AF466" s="70"/>
      <c r="AG466" s="70"/>
      <c r="AH466" s="70"/>
      <c r="AI466" s="71"/>
      <c r="AJ466" s="374"/>
      <c r="AK466" s="284">
        <f>H466+K466+N466+Q466+T466+W466+Z466+AC466+AF466</f>
        <v>4000000</v>
      </c>
      <c r="AL466" s="164" t="b">
        <f>AK466=G466</f>
        <v>1</v>
      </c>
      <c r="AM466" s="328">
        <f>G466-AK466</f>
        <v>0</v>
      </c>
      <c r="AN466" s="232"/>
      <c r="AO466" s="232"/>
      <c r="AP466" s="284">
        <f t="shared" si="288"/>
        <v>4000000</v>
      </c>
      <c r="AQ466" s="164" t="b">
        <f t="shared" si="289"/>
        <v>1</v>
      </c>
      <c r="AR466" s="232"/>
      <c r="AS466" s="232"/>
      <c r="AU466" s="335" t="e">
        <f>SUM(I466:X466)</f>
        <v>#REF!</v>
      </c>
      <c r="AV466" s="72" t="e">
        <f>G466=AU466</f>
        <v>#REF!</v>
      </c>
      <c r="AW466" s="335" t="e">
        <f>I466+L466+O466+R466+U466+X466</f>
        <v>#REF!</v>
      </c>
      <c r="AX466" s="336">
        <f>H466+K466+N466+Q466+T466+W466</f>
        <v>4000000</v>
      </c>
      <c r="AY466" s="152" t="b">
        <f>G466=AX466</f>
        <v>1</v>
      </c>
    </row>
    <row r="467" spans="1:51" s="153" customFormat="1">
      <c r="A467" s="605"/>
      <c r="B467" s="333"/>
      <c r="C467" s="334"/>
      <c r="D467" s="334"/>
      <c r="E467" s="88" t="s">
        <v>125</v>
      </c>
      <c r="F467" s="71" t="s">
        <v>126</v>
      </c>
      <c r="G467" s="69">
        <v>5625000</v>
      </c>
      <c r="H467" s="69">
        <v>5625000</v>
      </c>
      <c r="I467" s="70"/>
      <c r="J467" s="70">
        <f t="shared" si="309"/>
        <v>5625000</v>
      </c>
      <c r="K467" s="70"/>
      <c r="L467" s="70">
        <v>750000</v>
      </c>
      <c r="M467" s="70">
        <f t="shared" si="310"/>
        <v>-750000</v>
      </c>
      <c r="N467" s="70"/>
      <c r="O467" s="70"/>
      <c r="P467" s="70"/>
      <c r="Q467" s="70"/>
      <c r="R467" s="70"/>
      <c r="S467" s="70"/>
      <c r="T467" s="70"/>
      <c r="U467" s="70"/>
      <c r="V467" s="70"/>
      <c r="W467" s="70"/>
      <c r="X467" s="70"/>
      <c r="Y467" s="70"/>
      <c r="Z467" s="70"/>
      <c r="AA467" s="70"/>
      <c r="AB467" s="70">
        <f t="shared" si="311"/>
        <v>0</v>
      </c>
      <c r="AC467" s="70"/>
      <c r="AD467" s="70"/>
      <c r="AE467" s="70"/>
      <c r="AF467" s="70"/>
      <c r="AG467" s="70"/>
      <c r="AH467" s="70"/>
      <c r="AI467" s="71"/>
      <c r="AJ467" s="374"/>
      <c r="AK467" s="284">
        <f>H467+K467+N467+Q467+T467+W467+Z467+AC467+AF467</f>
        <v>5625000</v>
      </c>
      <c r="AL467" s="164" t="b">
        <f>AK467=G467</f>
        <v>1</v>
      </c>
      <c r="AM467" s="328">
        <f>G467-AK467</f>
        <v>0</v>
      </c>
      <c r="AN467" s="232"/>
      <c r="AO467" s="232"/>
      <c r="AP467" s="284">
        <f t="shared" si="288"/>
        <v>5625000</v>
      </c>
      <c r="AQ467" s="164" t="b">
        <f t="shared" si="289"/>
        <v>1</v>
      </c>
      <c r="AR467" s="232"/>
      <c r="AS467" s="232"/>
      <c r="AU467" s="335">
        <f>SUM(I467:X467)</f>
        <v>5625000</v>
      </c>
      <c r="AV467" s="72" t="b">
        <f>G467=AU467</f>
        <v>1</v>
      </c>
      <c r="AW467" s="335">
        <f>I467+L467+O467+R467+U467+X467</f>
        <v>750000</v>
      </c>
      <c r="AX467" s="336">
        <f>H467+K467+N467+Q467+T467+W467</f>
        <v>5625000</v>
      </c>
      <c r="AY467" s="152" t="b">
        <f>G467=AX467</f>
        <v>1</v>
      </c>
    </row>
    <row r="468" spans="1:51" s="153" customFormat="1">
      <c r="A468" s="605"/>
      <c r="B468" s="333"/>
      <c r="C468" s="334"/>
      <c r="D468" s="334"/>
      <c r="E468" s="88" t="s">
        <v>61</v>
      </c>
      <c r="F468" s="71" t="s">
        <v>62</v>
      </c>
      <c r="G468" s="69">
        <v>7879200</v>
      </c>
      <c r="H468" s="69">
        <v>7879200</v>
      </c>
      <c r="I468" s="70" t="e">
        <f>#REF!</f>
        <v>#REF!</v>
      </c>
      <c r="J468" s="70" t="e">
        <f t="shared" si="309"/>
        <v>#REF!</v>
      </c>
      <c r="K468" s="70"/>
      <c r="L468" s="70" t="e">
        <f>#REF!+500000</f>
        <v>#REF!</v>
      </c>
      <c r="M468" s="70" t="e">
        <f t="shared" si="310"/>
        <v>#REF!</v>
      </c>
      <c r="N468" s="70"/>
      <c r="O468" s="70"/>
      <c r="P468" s="70"/>
      <c r="Q468" s="70"/>
      <c r="R468" s="70"/>
      <c r="S468" s="70"/>
      <c r="T468" s="70"/>
      <c r="U468" s="70"/>
      <c r="V468" s="70"/>
      <c r="W468" s="70"/>
      <c r="X468" s="70"/>
      <c r="Y468" s="70"/>
      <c r="Z468" s="70"/>
      <c r="AA468" s="70"/>
      <c r="AB468" s="70">
        <f t="shared" si="311"/>
        <v>0</v>
      </c>
      <c r="AC468" s="70"/>
      <c r="AD468" s="70"/>
      <c r="AE468" s="70"/>
      <c r="AF468" s="70"/>
      <c r="AG468" s="70"/>
      <c r="AH468" s="70"/>
      <c r="AI468" s="71"/>
      <c r="AJ468" s="374"/>
      <c r="AK468" s="284">
        <f>H468+K468+N468+Q468+T468+W468+Z468+AC468+AF468</f>
        <v>7879200</v>
      </c>
      <c r="AL468" s="164" t="b">
        <f>AK468=G468</f>
        <v>1</v>
      </c>
      <c r="AM468" s="328">
        <f>G468-AK468</f>
        <v>0</v>
      </c>
      <c r="AN468" s="232"/>
      <c r="AO468" s="232"/>
      <c r="AP468" s="284">
        <f t="shared" si="288"/>
        <v>7879200</v>
      </c>
      <c r="AQ468" s="164" t="b">
        <f t="shared" si="289"/>
        <v>1</v>
      </c>
      <c r="AR468" s="232"/>
      <c r="AS468" s="232"/>
      <c r="AU468" s="335" t="e">
        <f>SUM(I468:X468)</f>
        <v>#REF!</v>
      </c>
      <c r="AV468" s="72" t="e">
        <f>G468=AU468</f>
        <v>#REF!</v>
      </c>
      <c r="AW468" s="335" t="e">
        <f>I468+L468+O468+R468+U468+X468</f>
        <v>#REF!</v>
      </c>
      <c r="AX468" s="336">
        <f>H468+K468+N468+Q468+T468+W468</f>
        <v>7879200</v>
      </c>
      <c r="AY468" s="152" t="b">
        <f>G468=AX468</f>
        <v>1</v>
      </c>
    </row>
    <row r="469" spans="1:51" s="153" customFormat="1" ht="30">
      <c r="A469" s="605"/>
      <c r="B469" s="333"/>
      <c r="C469" s="334"/>
      <c r="D469" s="334"/>
      <c r="E469" s="88" t="s">
        <v>113</v>
      </c>
      <c r="F469" s="71" t="s">
        <v>114</v>
      </c>
      <c r="G469" s="69">
        <v>4400000</v>
      </c>
      <c r="H469" s="69">
        <v>4400000</v>
      </c>
      <c r="I469" s="70"/>
      <c r="J469" s="70"/>
      <c r="K469" s="70"/>
      <c r="L469" s="70"/>
      <c r="M469" s="70"/>
      <c r="N469" s="70"/>
      <c r="O469" s="70"/>
      <c r="P469" s="70"/>
      <c r="Q469" s="70"/>
      <c r="R469" s="70"/>
      <c r="S469" s="70"/>
      <c r="T469" s="70"/>
      <c r="U469" s="70"/>
      <c r="V469" s="70"/>
      <c r="W469" s="70"/>
      <c r="X469" s="70"/>
      <c r="Y469" s="70"/>
      <c r="Z469" s="70"/>
      <c r="AA469" s="70"/>
      <c r="AB469" s="70"/>
      <c r="AC469" s="70"/>
      <c r="AD469" s="70"/>
      <c r="AE469" s="70"/>
      <c r="AF469" s="70"/>
      <c r="AG469" s="70"/>
      <c r="AH469" s="70"/>
      <c r="AI469" s="71"/>
      <c r="AJ469" s="374"/>
      <c r="AK469" s="284"/>
      <c r="AL469" s="164"/>
      <c r="AM469" s="328"/>
      <c r="AN469" s="232"/>
      <c r="AO469" s="232"/>
      <c r="AP469" s="284">
        <f t="shared" si="288"/>
        <v>4400000</v>
      </c>
      <c r="AQ469" s="164" t="b">
        <f t="shared" si="289"/>
        <v>1</v>
      </c>
      <c r="AR469" s="232"/>
      <c r="AS469" s="232"/>
      <c r="AU469" s="335"/>
      <c r="AV469" s="72"/>
      <c r="AW469" s="335"/>
      <c r="AX469" s="336"/>
      <c r="AY469" s="152"/>
    </row>
    <row r="470" spans="1:51" s="153" customFormat="1">
      <c r="A470" s="605"/>
      <c r="B470" s="333"/>
      <c r="C470" s="334"/>
      <c r="D470" s="334"/>
      <c r="E470" s="88" t="s">
        <v>20</v>
      </c>
      <c r="F470" s="71" t="s">
        <v>21</v>
      </c>
      <c r="G470" s="69">
        <v>4629200</v>
      </c>
      <c r="H470" s="69">
        <v>4629200</v>
      </c>
      <c r="I470" s="70"/>
      <c r="J470" s="70">
        <f t="shared" si="309"/>
        <v>4629200</v>
      </c>
      <c r="K470" s="70"/>
      <c r="L470" s="70">
        <v>1212500</v>
      </c>
      <c r="M470" s="70">
        <f t="shared" si="310"/>
        <v>-1212500</v>
      </c>
      <c r="N470" s="70"/>
      <c r="O470" s="70"/>
      <c r="P470" s="70"/>
      <c r="Q470" s="70"/>
      <c r="R470" s="70"/>
      <c r="S470" s="70"/>
      <c r="T470" s="70"/>
      <c r="U470" s="70"/>
      <c r="V470" s="70"/>
      <c r="W470" s="70"/>
      <c r="X470" s="70"/>
      <c r="Y470" s="70"/>
      <c r="Z470" s="70"/>
      <c r="AA470" s="70"/>
      <c r="AB470" s="70">
        <f t="shared" si="311"/>
        <v>0</v>
      </c>
      <c r="AC470" s="70"/>
      <c r="AD470" s="70"/>
      <c r="AE470" s="70"/>
      <c r="AF470" s="70"/>
      <c r="AG470" s="70"/>
      <c r="AH470" s="70"/>
      <c r="AI470" s="71"/>
      <c r="AJ470" s="374"/>
      <c r="AK470" s="284">
        <f t="shared" ref="AK470:AK472" si="312">H470+K470+N470+Q470+T470+W470+Z470+AC470+AF470</f>
        <v>4629200</v>
      </c>
      <c r="AL470" s="164" t="b">
        <f t="shared" ref="AL470:AL472" si="313">AK470=G470</f>
        <v>1</v>
      </c>
      <c r="AM470" s="328">
        <f t="shared" ref="AM470:AM472" si="314">G470-AK470</f>
        <v>0</v>
      </c>
      <c r="AN470" s="232"/>
      <c r="AO470" s="232"/>
      <c r="AP470" s="284">
        <f t="shared" si="288"/>
        <v>4629200</v>
      </c>
      <c r="AQ470" s="164" t="b">
        <f t="shared" si="289"/>
        <v>1</v>
      </c>
      <c r="AR470" s="232"/>
      <c r="AS470" s="232"/>
      <c r="AU470" s="335">
        <f>SUM(I470:X470)</f>
        <v>4629200</v>
      </c>
      <c r="AV470" s="72" t="b">
        <f>G470=AU470</f>
        <v>1</v>
      </c>
      <c r="AW470" s="335">
        <f t="shared" ref="AW470:AW472" si="315">I470+L470+O470+R470+U470+X470</f>
        <v>1212500</v>
      </c>
      <c r="AX470" s="336">
        <f t="shared" ref="AX470:AX472" si="316">H470+K470+N470+Q470+T470+W470</f>
        <v>4629200</v>
      </c>
      <c r="AY470" s="152" t="b">
        <f t="shared" ref="AY470:AY472" si="317">G470=AX470</f>
        <v>1</v>
      </c>
    </row>
    <row r="471" spans="1:51">
      <c r="A471" s="28"/>
      <c r="B471" s="11"/>
      <c r="C471" s="12"/>
      <c r="D471" s="12"/>
      <c r="E471" s="13"/>
      <c r="F471" s="81"/>
      <c r="G471" s="87"/>
      <c r="H471" s="87"/>
      <c r="I471" s="102"/>
      <c r="J471" s="102"/>
      <c r="K471" s="102"/>
      <c r="L471" s="102"/>
      <c r="M471" s="102"/>
      <c r="N471" s="102"/>
      <c r="O471" s="31"/>
      <c r="P471" s="31"/>
      <c r="Q471" s="102"/>
      <c r="R471" s="31"/>
      <c r="S471" s="31"/>
      <c r="T471" s="31"/>
      <c r="U471" s="31"/>
      <c r="V471" s="31"/>
      <c r="W471" s="31"/>
      <c r="X471" s="31"/>
      <c r="Y471" s="31"/>
      <c r="Z471" s="102"/>
      <c r="AA471" s="31"/>
      <c r="AB471" s="31"/>
      <c r="AC471" s="31"/>
      <c r="AD471" s="31"/>
      <c r="AE471" s="31"/>
      <c r="AF471" s="31"/>
      <c r="AG471" s="31"/>
      <c r="AH471" s="31"/>
      <c r="AI471" s="10"/>
      <c r="AJ471" s="372"/>
      <c r="AK471" s="284">
        <f t="shared" si="312"/>
        <v>0</v>
      </c>
      <c r="AL471" s="164" t="b">
        <f t="shared" si="313"/>
        <v>1</v>
      </c>
      <c r="AM471" s="328">
        <f t="shared" si="314"/>
        <v>0</v>
      </c>
      <c r="AN471" s="164"/>
      <c r="AO471" s="164"/>
      <c r="AP471" s="284">
        <f t="shared" si="288"/>
        <v>0</v>
      </c>
      <c r="AQ471" s="164" t="b">
        <f t="shared" si="289"/>
        <v>1</v>
      </c>
      <c r="AR471" s="164"/>
      <c r="AS471" s="164"/>
      <c r="AU471" s="41">
        <f>SUM(I471:X471)</f>
        <v>0</v>
      </c>
      <c r="AV471" s="42" t="b">
        <f>G471=AU471</f>
        <v>1</v>
      </c>
      <c r="AW471" s="96">
        <f t="shared" si="315"/>
        <v>0</v>
      </c>
      <c r="AX471" s="118">
        <f t="shared" si="316"/>
        <v>0</v>
      </c>
      <c r="AY471" s="152" t="b">
        <f t="shared" si="317"/>
        <v>1</v>
      </c>
    </row>
    <row r="472" spans="1:51">
      <c r="A472" s="247"/>
      <c r="B472" s="248"/>
      <c r="C472" s="249"/>
      <c r="D472" s="249"/>
      <c r="E472" s="250"/>
      <c r="F472" s="251"/>
      <c r="G472" s="480"/>
      <c r="H472" s="480"/>
      <c r="I472" s="414"/>
      <c r="J472" s="414"/>
      <c r="K472" s="414"/>
      <c r="L472" s="414"/>
      <c r="M472" s="414"/>
      <c r="N472" s="414"/>
      <c r="O472" s="252"/>
      <c r="P472" s="252"/>
      <c r="Q472" s="414"/>
      <c r="R472" s="252"/>
      <c r="S472" s="252"/>
      <c r="T472" s="252"/>
      <c r="U472" s="252"/>
      <c r="V472" s="252"/>
      <c r="W472" s="252"/>
      <c r="X472" s="252"/>
      <c r="Y472" s="252"/>
      <c r="Z472" s="414"/>
      <c r="AA472" s="252"/>
      <c r="AB472" s="252"/>
      <c r="AC472" s="252"/>
      <c r="AD472" s="252"/>
      <c r="AE472" s="252"/>
      <c r="AF472" s="252"/>
      <c r="AG472" s="252"/>
      <c r="AH472" s="252"/>
      <c r="AI472" s="253"/>
      <c r="AJ472" s="372"/>
      <c r="AK472" s="284">
        <f t="shared" si="312"/>
        <v>0</v>
      </c>
      <c r="AL472" s="164" t="b">
        <f t="shared" si="313"/>
        <v>1</v>
      </c>
      <c r="AM472" s="328">
        <f t="shared" si="314"/>
        <v>0</v>
      </c>
      <c r="AN472" s="164"/>
      <c r="AO472" s="164"/>
      <c r="AP472" s="284">
        <f t="shared" si="288"/>
        <v>0</v>
      </c>
      <c r="AQ472" s="164" t="b">
        <f t="shared" si="289"/>
        <v>1</v>
      </c>
      <c r="AR472" s="164"/>
      <c r="AS472" s="164"/>
      <c r="AU472" s="41"/>
      <c r="AV472" s="42"/>
      <c r="AW472" s="96">
        <f t="shared" si="315"/>
        <v>0</v>
      </c>
      <c r="AX472" s="118">
        <f t="shared" si="316"/>
        <v>0</v>
      </c>
      <c r="AY472" s="152" t="b">
        <f t="shared" si="317"/>
        <v>1</v>
      </c>
    </row>
    <row r="473" spans="1:51" s="40" customFormat="1">
      <c r="A473" s="231"/>
      <c r="B473" s="44"/>
      <c r="C473" s="44"/>
      <c r="D473" s="44"/>
      <c r="E473" s="44"/>
      <c r="F473" s="232"/>
      <c r="G473" s="233"/>
      <c r="H473" s="233"/>
      <c r="I473" s="234"/>
      <c r="J473" s="234"/>
      <c r="K473" s="234"/>
      <c r="L473" s="234"/>
      <c r="M473" s="234"/>
      <c r="N473" s="234"/>
      <c r="O473" s="235"/>
      <c r="P473" s="235"/>
      <c r="Q473" s="234"/>
      <c r="R473" s="235"/>
      <c r="S473" s="235"/>
      <c r="T473" s="235"/>
      <c r="U473" s="235"/>
      <c r="V473" s="235"/>
      <c r="W473" s="235"/>
      <c r="X473" s="235"/>
      <c r="Y473" s="235"/>
      <c r="Z473" s="234"/>
      <c r="AA473" s="235"/>
      <c r="AB473" s="235"/>
      <c r="AC473" s="235"/>
      <c r="AD473" s="235"/>
      <c r="AE473" s="235"/>
      <c r="AF473" s="235"/>
      <c r="AG473" s="235"/>
      <c r="AH473" s="235"/>
      <c r="AI473" s="44"/>
      <c r="AJ473" s="374"/>
      <c r="AK473" s="284"/>
      <c r="AL473" s="164"/>
      <c r="AM473" s="232"/>
      <c r="AN473" s="232"/>
      <c r="AO473" s="232"/>
      <c r="AP473" s="284">
        <f t="shared" si="288"/>
        <v>0</v>
      </c>
      <c r="AQ473" s="164" t="b">
        <f t="shared" si="289"/>
        <v>1</v>
      </c>
      <c r="AR473" s="232"/>
      <c r="AS473" s="232"/>
      <c r="AT473" s="153"/>
      <c r="AU473" s="41"/>
      <c r="AV473" s="42"/>
      <c r="AW473" s="96"/>
      <c r="AX473" s="118"/>
      <c r="AY473" s="152"/>
    </row>
    <row r="474" spans="1:51" s="40" customFormat="1">
      <c r="A474" s="231"/>
      <c r="B474" s="44"/>
      <c r="C474" s="44"/>
      <c r="D474" s="44"/>
      <c r="E474" s="44"/>
      <c r="F474" s="232"/>
      <c r="G474" s="233"/>
      <c r="H474" s="233"/>
      <c r="I474" s="234"/>
      <c r="J474" s="234"/>
      <c r="K474" s="234"/>
      <c r="L474" s="234"/>
      <c r="M474" s="234"/>
      <c r="N474" s="234"/>
      <c r="O474" s="235"/>
      <c r="P474" s="235"/>
      <c r="Q474" s="234"/>
      <c r="R474" s="235"/>
      <c r="S474" s="235"/>
      <c r="T474" s="235"/>
      <c r="U474" s="235"/>
      <c r="V474" s="235"/>
      <c r="W474" s="235"/>
      <c r="X474" s="235"/>
      <c r="Y474" s="235"/>
      <c r="Z474" s="234"/>
      <c r="AA474" s="235"/>
      <c r="AB474" s="235"/>
      <c r="AC474" s="235"/>
      <c r="AD474" s="235"/>
      <c r="AE474" s="235"/>
      <c r="AF474" s="235"/>
      <c r="AG474" s="235"/>
      <c r="AH474" s="235"/>
      <c r="AI474" s="44"/>
      <c r="AJ474" s="374"/>
      <c r="AK474" s="284"/>
      <c r="AL474" s="164"/>
      <c r="AM474" s="232"/>
      <c r="AN474" s="232"/>
      <c r="AO474" s="232"/>
      <c r="AP474" s="284">
        <f t="shared" si="288"/>
        <v>0</v>
      </c>
      <c r="AQ474" s="164" t="b">
        <f t="shared" si="289"/>
        <v>1</v>
      </c>
      <c r="AR474" s="232"/>
      <c r="AS474" s="232"/>
      <c r="AT474" s="153"/>
      <c r="AU474" s="41"/>
      <c r="AV474" s="42"/>
      <c r="AW474" s="96"/>
      <c r="AX474" s="118"/>
      <c r="AY474" s="152"/>
    </row>
    <row r="475" spans="1:51" s="40" customFormat="1">
      <c r="A475" s="231"/>
      <c r="B475" s="44"/>
      <c r="C475" s="44"/>
      <c r="D475" s="44"/>
      <c r="E475" s="44"/>
      <c r="F475" s="232"/>
      <c r="G475" s="233"/>
      <c r="H475" s="233"/>
      <c r="I475" s="234"/>
      <c r="J475" s="234"/>
      <c r="K475" s="234"/>
      <c r="L475" s="234"/>
      <c r="M475" s="234"/>
      <c r="N475" s="234"/>
      <c r="O475" s="235"/>
      <c r="P475" s="235"/>
      <c r="Q475" s="234"/>
      <c r="R475" s="235"/>
      <c r="S475" s="235"/>
      <c r="T475" s="235"/>
      <c r="U475" s="235"/>
      <c r="V475" s="235"/>
      <c r="W475" s="235"/>
      <c r="X475" s="235"/>
      <c r="Y475" s="235"/>
      <c r="Z475" s="234"/>
      <c r="AA475" s="235"/>
      <c r="AB475" s="235"/>
      <c r="AC475" s="235"/>
      <c r="AD475" s="235"/>
      <c r="AE475" s="235"/>
      <c r="AF475" s="235"/>
      <c r="AG475" s="235"/>
      <c r="AH475" s="235"/>
      <c r="AI475" s="44"/>
      <c r="AJ475" s="374"/>
      <c r="AK475" s="284"/>
      <c r="AL475" s="164"/>
      <c r="AM475" s="232"/>
      <c r="AN475" s="232"/>
      <c r="AO475" s="232"/>
      <c r="AP475" s="284">
        <f t="shared" si="288"/>
        <v>0</v>
      </c>
      <c r="AQ475" s="164" t="b">
        <f t="shared" si="289"/>
        <v>1</v>
      </c>
      <c r="AR475" s="232"/>
      <c r="AS475" s="232"/>
      <c r="AT475" s="153"/>
      <c r="AU475" s="41"/>
      <c r="AV475" s="42"/>
      <c r="AW475" s="96"/>
      <c r="AX475" s="118"/>
      <c r="AY475" s="152"/>
    </row>
    <row r="476" spans="1:51" s="3" customFormat="1">
      <c r="A476" s="632" t="s">
        <v>0</v>
      </c>
      <c r="B476" s="632" t="s">
        <v>1</v>
      </c>
      <c r="C476" s="632"/>
      <c r="D476" s="632"/>
      <c r="E476" s="632"/>
      <c r="F476" s="632" t="s">
        <v>3</v>
      </c>
      <c r="G476" s="632" t="s">
        <v>4</v>
      </c>
      <c r="H476" s="637" t="s">
        <v>387</v>
      </c>
      <c r="I476" s="638"/>
      <c r="J476" s="638"/>
      <c r="K476" s="638"/>
      <c r="L476" s="638"/>
      <c r="M476" s="638"/>
      <c r="N476" s="638"/>
      <c r="O476" s="638"/>
      <c r="P476" s="638"/>
      <c r="Q476" s="638"/>
      <c r="R476" s="638"/>
      <c r="S476" s="638"/>
      <c r="T476" s="638"/>
      <c r="U476" s="638"/>
      <c r="V476" s="638"/>
      <c r="W476" s="638"/>
      <c r="X476" s="638"/>
      <c r="Y476" s="638"/>
      <c r="Z476" s="638"/>
      <c r="AA476" s="638"/>
      <c r="AB476" s="638"/>
      <c r="AC476" s="638"/>
      <c r="AD476" s="638"/>
      <c r="AE476" s="638"/>
      <c r="AF476" s="638"/>
      <c r="AG476" s="599"/>
      <c r="AH476" s="601"/>
      <c r="AI476" s="632" t="s">
        <v>11</v>
      </c>
      <c r="AJ476" s="375"/>
      <c r="AK476" s="284"/>
      <c r="AL476" s="164"/>
      <c r="AM476" s="328" t="e">
        <f t="shared" ref="AM476:AM491" si="318">G476-AK476</f>
        <v>#VALUE!</v>
      </c>
      <c r="AN476" s="311"/>
      <c r="AO476" s="311"/>
      <c r="AP476" s="284" t="e">
        <f t="shared" si="288"/>
        <v>#VALUE!</v>
      </c>
      <c r="AQ476" s="164" t="e">
        <f t="shared" si="289"/>
        <v>#VALUE!</v>
      </c>
      <c r="AR476" s="311"/>
      <c r="AS476" s="311"/>
      <c r="AT476" s="152"/>
      <c r="AW476" s="96">
        <f t="shared" ref="AW476" si="319">I476+L476+O476+R476+U476+X476</f>
        <v>0</v>
      </c>
      <c r="AX476" s="118" t="e">
        <f t="shared" ref="AX476" si="320">H476+K476+N476+Q476+T476+W476</f>
        <v>#VALUE!</v>
      </c>
      <c r="AY476" s="152" t="e">
        <f t="shared" ref="AY476:AY491" si="321">G476=AX476</f>
        <v>#VALUE!</v>
      </c>
    </row>
    <row r="477" spans="1:51" s="3" customFormat="1">
      <c r="A477" s="633"/>
      <c r="B477" s="633"/>
      <c r="C477" s="633"/>
      <c r="D477" s="633"/>
      <c r="E477" s="633"/>
      <c r="F477" s="633"/>
      <c r="G477" s="633"/>
      <c r="H477" s="634" t="s">
        <v>5</v>
      </c>
      <c r="I477" s="635"/>
      <c r="J477" s="636"/>
      <c r="K477" s="634" t="s">
        <v>240</v>
      </c>
      <c r="L477" s="635"/>
      <c r="M477" s="636"/>
      <c r="N477" s="634" t="s">
        <v>6</v>
      </c>
      <c r="O477" s="635"/>
      <c r="P477" s="636"/>
      <c r="Q477" s="634" t="s">
        <v>273</v>
      </c>
      <c r="R477" s="635"/>
      <c r="S477" s="636"/>
      <c r="T477" s="634" t="s">
        <v>9</v>
      </c>
      <c r="U477" s="635"/>
      <c r="V477" s="636"/>
      <c r="W477" s="637" t="s">
        <v>374</v>
      </c>
      <c r="X477" s="638"/>
      <c r="Y477" s="639"/>
      <c r="Z477" s="634" t="s">
        <v>272</v>
      </c>
      <c r="AA477" s="635"/>
      <c r="AB477" s="636"/>
      <c r="AC477" s="637" t="s">
        <v>375</v>
      </c>
      <c r="AD477" s="638"/>
      <c r="AE477" s="639"/>
      <c r="AF477" s="637" t="s">
        <v>376</v>
      </c>
      <c r="AG477" s="638"/>
      <c r="AH477" s="639"/>
      <c r="AI477" s="633"/>
      <c r="AJ477" s="375"/>
      <c r="AK477" s="284"/>
      <c r="AL477" s="164"/>
      <c r="AM477" s="328">
        <f t="shared" si="318"/>
        <v>0</v>
      </c>
      <c r="AN477" s="311"/>
      <c r="AO477" s="311"/>
      <c r="AP477" s="284" t="e">
        <f t="shared" si="288"/>
        <v>#VALUE!</v>
      </c>
      <c r="AQ477" s="164" t="e">
        <f t="shared" si="289"/>
        <v>#VALUE!</v>
      </c>
      <c r="AR477" s="311"/>
      <c r="AS477" s="311"/>
      <c r="AT477" s="152"/>
      <c r="AW477" s="96" t="e">
        <f>I477+L477+O477+R477+U477+W477</f>
        <v>#VALUE!</v>
      </c>
      <c r="AX477" s="118" t="e">
        <f>H477+K477+N477+Q477+T477+#REF!</f>
        <v>#VALUE!</v>
      </c>
      <c r="AY477" s="152" t="e">
        <f t="shared" si="321"/>
        <v>#VALUE!</v>
      </c>
    </row>
    <row r="478" spans="1:51">
      <c r="A478" s="142"/>
      <c r="B478" s="143"/>
      <c r="C478" s="144"/>
      <c r="D478" s="144"/>
      <c r="E478" s="145"/>
      <c r="F478" s="146"/>
      <c r="G478" s="146"/>
      <c r="H478" s="598" t="s">
        <v>237</v>
      </c>
      <c r="I478" s="141" t="s">
        <v>238</v>
      </c>
      <c r="J478" s="489" t="s">
        <v>235</v>
      </c>
      <c r="K478" s="598" t="s">
        <v>237</v>
      </c>
      <c r="L478" s="141" t="s">
        <v>238</v>
      </c>
      <c r="M478" s="489" t="s">
        <v>235</v>
      </c>
      <c r="N478" s="598" t="s">
        <v>237</v>
      </c>
      <c r="O478" s="141" t="s">
        <v>238</v>
      </c>
      <c r="P478" s="489" t="s">
        <v>235</v>
      </c>
      <c r="Q478" s="598" t="s">
        <v>237</v>
      </c>
      <c r="R478" s="141" t="s">
        <v>238</v>
      </c>
      <c r="S478" s="489" t="s">
        <v>235</v>
      </c>
      <c r="T478" s="598" t="s">
        <v>237</v>
      </c>
      <c r="U478" s="141" t="s">
        <v>238</v>
      </c>
      <c r="V478" s="489" t="s">
        <v>235</v>
      </c>
      <c r="W478" s="598" t="s">
        <v>237</v>
      </c>
      <c r="X478" s="141" t="s">
        <v>238</v>
      </c>
      <c r="Y478" s="489" t="s">
        <v>235</v>
      </c>
      <c r="Z478" s="598" t="s">
        <v>237</v>
      </c>
      <c r="AA478" s="141" t="s">
        <v>238</v>
      </c>
      <c r="AB478" s="489" t="s">
        <v>235</v>
      </c>
      <c r="AC478" s="598" t="s">
        <v>237</v>
      </c>
      <c r="AD478" s="141" t="s">
        <v>238</v>
      </c>
      <c r="AE478" s="489" t="s">
        <v>235</v>
      </c>
      <c r="AF478" s="598" t="s">
        <v>237</v>
      </c>
      <c r="AG478" s="141" t="s">
        <v>238</v>
      </c>
      <c r="AH478" s="489" t="s">
        <v>235</v>
      </c>
      <c r="AI478" s="146"/>
      <c r="AJ478" s="376"/>
      <c r="AK478" s="284"/>
      <c r="AL478" s="164"/>
      <c r="AM478" s="328">
        <f t="shared" si="318"/>
        <v>0</v>
      </c>
      <c r="AN478" s="278"/>
      <c r="AO478" s="278"/>
      <c r="AP478" s="284" t="e">
        <f t="shared" si="288"/>
        <v>#VALUE!</v>
      </c>
      <c r="AQ478" s="164" t="e">
        <f t="shared" si="289"/>
        <v>#VALUE!</v>
      </c>
      <c r="AR478" s="278"/>
      <c r="AS478" s="278"/>
      <c r="AW478" s="96" t="e">
        <f t="shared" ref="AW478:AW491" si="322">I478+L478+O478+R478+U478+X478</f>
        <v>#VALUE!</v>
      </c>
      <c r="AX478" s="118" t="e">
        <f t="shared" ref="AX478:AX491" si="323">H478+K478+N478+Q478+T478+W478</f>
        <v>#VALUE!</v>
      </c>
      <c r="AY478" s="152" t="e">
        <f t="shared" si="321"/>
        <v>#VALUE!</v>
      </c>
    </row>
    <row r="479" spans="1:51">
      <c r="A479" s="147"/>
      <c r="B479" s="148"/>
      <c r="C479" s="149"/>
      <c r="D479" s="149"/>
      <c r="E479" s="150"/>
      <c r="F479" s="151"/>
      <c r="G479" s="151"/>
      <c r="H479" s="151"/>
      <c r="I479" s="151"/>
      <c r="J479" s="151"/>
      <c r="K479" s="151"/>
      <c r="L479" s="151"/>
      <c r="M479" s="151"/>
      <c r="N479" s="151"/>
      <c r="O479" s="151"/>
      <c r="P479" s="151"/>
      <c r="Q479" s="151"/>
      <c r="R479" s="151"/>
      <c r="S479" s="151"/>
      <c r="T479" s="151"/>
      <c r="U479" s="151"/>
      <c r="V479" s="151"/>
      <c r="W479" s="151"/>
      <c r="X479" s="151"/>
      <c r="Y479" s="151"/>
      <c r="Z479" s="151"/>
      <c r="AA479" s="151"/>
      <c r="AB479" s="151"/>
      <c r="AC479" s="151"/>
      <c r="AD479" s="151"/>
      <c r="AE479" s="151"/>
      <c r="AF479" s="151"/>
      <c r="AG479" s="151"/>
      <c r="AH479" s="151"/>
      <c r="AI479" s="151"/>
      <c r="AJ479" s="376"/>
      <c r="AK479" s="284">
        <f t="shared" ref="AK479:AK491" si="324">H479+K479+N479+Q479+T479+W479+Z479+AC479+AF479</f>
        <v>0</v>
      </c>
      <c r="AL479" s="164" t="b">
        <f t="shared" ref="AL479:AL491" si="325">AK479=G479</f>
        <v>1</v>
      </c>
      <c r="AM479" s="328">
        <f t="shared" si="318"/>
        <v>0</v>
      </c>
      <c r="AN479" s="278"/>
      <c r="AO479" s="278"/>
      <c r="AP479" s="284">
        <f t="shared" si="288"/>
        <v>0</v>
      </c>
      <c r="AQ479" s="164" t="b">
        <f t="shared" si="289"/>
        <v>1</v>
      </c>
      <c r="AR479" s="278"/>
      <c r="AS479" s="278"/>
      <c r="AV479" s="42" t="b">
        <f t="shared" ref="AV479:AV491" si="326">G479=AU479</f>
        <v>1</v>
      </c>
      <c r="AW479" s="96">
        <f t="shared" si="322"/>
        <v>0</v>
      </c>
      <c r="AX479" s="118">
        <f t="shared" si="323"/>
        <v>0</v>
      </c>
      <c r="AY479" s="152" t="b">
        <f t="shared" si="321"/>
        <v>1</v>
      </c>
    </row>
    <row r="480" spans="1:51" s="16" customFormat="1">
      <c r="A480" s="26">
        <v>9</v>
      </c>
      <c r="B480" s="653" t="s">
        <v>201</v>
      </c>
      <c r="C480" s="654"/>
      <c r="D480" s="654"/>
      <c r="E480" s="655"/>
      <c r="F480" s="56">
        <v>18</v>
      </c>
      <c r="G480" s="17">
        <f>G481</f>
        <v>68869500</v>
      </c>
      <c r="H480" s="17">
        <f t="shared" ref="H480:AH480" si="327">H481</f>
        <v>54553500</v>
      </c>
      <c r="I480" s="17" t="e">
        <f t="shared" si="327"/>
        <v>#REF!</v>
      </c>
      <c r="J480" s="17" t="e">
        <f t="shared" si="327"/>
        <v>#REF!</v>
      </c>
      <c r="K480" s="17">
        <f t="shared" si="327"/>
        <v>14316000</v>
      </c>
      <c r="L480" s="17" t="e">
        <f t="shared" si="327"/>
        <v>#REF!</v>
      </c>
      <c r="M480" s="17" t="e">
        <f t="shared" si="327"/>
        <v>#REF!</v>
      </c>
      <c r="N480" s="17">
        <f t="shared" si="327"/>
        <v>0</v>
      </c>
      <c r="O480" s="17">
        <f t="shared" si="327"/>
        <v>0</v>
      </c>
      <c r="P480" s="17">
        <f t="shared" si="327"/>
        <v>0</v>
      </c>
      <c r="Q480" s="17">
        <f t="shared" si="327"/>
        <v>0</v>
      </c>
      <c r="R480" s="17">
        <f t="shared" si="327"/>
        <v>0</v>
      </c>
      <c r="S480" s="17">
        <f t="shared" si="327"/>
        <v>0</v>
      </c>
      <c r="T480" s="17">
        <f t="shared" si="327"/>
        <v>0</v>
      </c>
      <c r="U480" s="17">
        <f t="shared" si="327"/>
        <v>0</v>
      </c>
      <c r="V480" s="17">
        <f t="shared" si="327"/>
        <v>0</v>
      </c>
      <c r="W480" s="17">
        <f t="shared" si="327"/>
        <v>0</v>
      </c>
      <c r="X480" s="17">
        <f t="shared" si="327"/>
        <v>0</v>
      </c>
      <c r="Y480" s="17">
        <f t="shared" si="327"/>
        <v>0</v>
      </c>
      <c r="Z480" s="17">
        <f t="shared" si="327"/>
        <v>0</v>
      </c>
      <c r="AA480" s="17">
        <f t="shared" si="327"/>
        <v>0</v>
      </c>
      <c r="AB480" s="17">
        <f t="shared" si="327"/>
        <v>0</v>
      </c>
      <c r="AC480" s="17">
        <f t="shared" si="327"/>
        <v>0</v>
      </c>
      <c r="AD480" s="17">
        <f t="shared" si="327"/>
        <v>0</v>
      </c>
      <c r="AE480" s="17">
        <f t="shared" si="327"/>
        <v>0</v>
      </c>
      <c r="AF480" s="17">
        <f t="shared" si="327"/>
        <v>0</v>
      </c>
      <c r="AG480" s="17">
        <f t="shared" si="327"/>
        <v>0</v>
      </c>
      <c r="AH480" s="17">
        <f t="shared" si="327"/>
        <v>0</v>
      </c>
      <c r="AI480" s="15"/>
      <c r="AJ480" s="373"/>
      <c r="AK480" s="284">
        <f t="shared" si="324"/>
        <v>68869500</v>
      </c>
      <c r="AL480" s="164" t="b">
        <f t="shared" si="325"/>
        <v>1</v>
      </c>
      <c r="AM480" s="328">
        <f t="shared" si="318"/>
        <v>0</v>
      </c>
      <c r="AN480" s="221"/>
      <c r="AO480" s="221"/>
      <c r="AP480" s="284">
        <f t="shared" si="288"/>
        <v>68869500</v>
      </c>
      <c r="AQ480" s="164" t="b">
        <f t="shared" si="289"/>
        <v>1</v>
      </c>
      <c r="AR480" s="221"/>
      <c r="AS480" s="221"/>
      <c r="AT480" s="25"/>
      <c r="AU480" s="96" t="e">
        <f t="shared" ref="AU480:AU491" si="328">SUM(I480:X480)</f>
        <v>#REF!</v>
      </c>
      <c r="AV480" s="97" t="e">
        <f t="shared" si="326"/>
        <v>#REF!</v>
      </c>
      <c r="AW480" s="96" t="e">
        <f t="shared" si="322"/>
        <v>#REF!</v>
      </c>
      <c r="AX480" s="118">
        <f t="shared" si="323"/>
        <v>68869500</v>
      </c>
      <c r="AY480" s="152" t="b">
        <f t="shared" si="321"/>
        <v>1</v>
      </c>
    </row>
    <row r="481" spans="1:51" s="122" customFormat="1">
      <c r="A481" s="132"/>
      <c r="B481" s="127" t="s">
        <v>22</v>
      </c>
      <c r="C481" s="630" t="s">
        <v>202</v>
      </c>
      <c r="D481" s="651"/>
      <c r="E481" s="652"/>
      <c r="F481" s="125">
        <v>18001</v>
      </c>
      <c r="G481" s="533">
        <f>G482+G484</f>
        <v>68869500</v>
      </c>
      <c r="H481" s="533">
        <f t="shared" ref="H481:AH481" si="329">H482+H484</f>
        <v>54553500</v>
      </c>
      <c r="I481" s="533" t="e">
        <f t="shared" si="329"/>
        <v>#REF!</v>
      </c>
      <c r="J481" s="533" t="e">
        <f t="shared" si="329"/>
        <v>#REF!</v>
      </c>
      <c r="K481" s="533">
        <f t="shared" si="329"/>
        <v>14316000</v>
      </c>
      <c r="L481" s="533" t="e">
        <f t="shared" si="329"/>
        <v>#REF!</v>
      </c>
      <c r="M481" s="533" t="e">
        <f t="shared" si="329"/>
        <v>#REF!</v>
      </c>
      <c r="N481" s="533">
        <f t="shared" si="329"/>
        <v>0</v>
      </c>
      <c r="O481" s="533">
        <f t="shared" si="329"/>
        <v>0</v>
      </c>
      <c r="P481" s="533">
        <f t="shared" si="329"/>
        <v>0</v>
      </c>
      <c r="Q481" s="533">
        <f t="shared" si="329"/>
        <v>0</v>
      </c>
      <c r="R481" s="533">
        <f t="shared" si="329"/>
        <v>0</v>
      </c>
      <c r="S481" s="533">
        <f t="shared" si="329"/>
        <v>0</v>
      </c>
      <c r="T481" s="533">
        <f t="shared" si="329"/>
        <v>0</v>
      </c>
      <c r="U481" s="533">
        <f t="shared" si="329"/>
        <v>0</v>
      </c>
      <c r="V481" s="533">
        <f t="shared" si="329"/>
        <v>0</v>
      </c>
      <c r="W481" s="533">
        <f t="shared" si="329"/>
        <v>0</v>
      </c>
      <c r="X481" s="533">
        <f t="shared" si="329"/>
        <v>0</v>
      </c>
      <c r="Y481" s="533">
        <f t="shared" si="329"/>
        <v>0</v>
      </c>
      <c r="Z481" s="533">
        <f t="shared" si="329"/>
        <v>0</v>
      </c>
      <c r="AA481" s="533">
        <f t="shared" si="329"/>
        <v>0</v>
      </c>
      <c r="AB481" s="533">
        <f t="shared" si="329"/>
        <v>0</v>
      </c>
      <c r="AC481" s="533">
        <f t="shared" si="329"/>
        <v>0</v>
      </c>
      <c r="AD481" s="533">
        <f t="shared" si="329"/>
        <v>0</v>
      </c>
      <c r="AE481" s="533">
        <f t="shared" si="329"/>
        <v>0</v>
      </c>
      <c r="AF481" s="533">
        <f t="shared" si="329"/>
        <v>0</v>
      </c>
      <c r="AG481" s="533">
        <f t="shared" si="329"/>
        <v>0</v>
      </c>
      <c r="AH481" s="533">
        <f t="shared" si="329"/>
        <v>0</v>
      </c>
      <c r="AI481" s="93"/>
      <c r="AJ481" s="372"/>
      <c r="AK481" s="284">
        <f t="shared" si="324"/>
        <v>68869500</v>
      </c>
      <c r="AL481" s="164" t="b">
        <f t="shared" si="325"/>
        <v>1</v>
      </c>
      <c r="AM481" s="328">
        <f t="shared" si="318"/>
        <v>0</v>
      </c>
      <c r="AN481" s="164"/>
      <c r="AO481" s="164"/>
      <c r="AP481" s="284">
        <f t="shared" si="288"/>
        <v>68869500</v>
      </c>
      <c r="AQ481" s="164" t="b">
        <f t="shared" si="289"/>
        <v>1</v>
      </c>
      <c r="AR481" s="164"/>
      <c r="AS481" s="164"/>
      <c r="AT481" s="80"/>
      <c r="AU481" s="111" t="e">
        <f t="shared" si="328"/>
        <v>#REF!</v>
      </c>
      <c r="AV481" s="112" t="e">
        <f t="shared" si="326"/>
        <v>#REF!</v>
      </c>
      <c r="AW481" s="96" t="e">
        <f t="shared" si="322"/>
        <v>#REF!</v>
      </c>
      <c r="AX481" s="118">
        <f t="shared" si="323"/>
        <v>68869500</v>
      </c>
      <c r="AY481" s="152" t="b">
        <f t="shared" si="321"/>
        <v>1</v>
      </c>
    </row>
    <row r="482" spans="1:51" s="80" customFormat="1">
      <c r="A482" s="337"/>
      <c r="B482" s="338"/>
      <c r="C482" s="339"/>
      <c r="D482" s="656" t="s">
        <v>14</v>
      </c>
      <c r="E482" s="657"/>
      <c r="F482" s="51" t="s">
        <v>131</v>
      </c>
      <c r="G482" s="87">
        <f>G483</f>
        <v>5400000</v>
      </c>
      <c r="H482" s="87">
        <f t="shared" ref="H482:AI482" si="330">H483</f>
        <v>5400000</v>
      </c>
      <c r="I482" s="87">
        <f t="shared" si="330"/>
        <v>0</v>
      </c>
      <c r="J482" s="87">
        <f t="shared" si="330"/>
        <v>5400000</v>
      </c>
      <c r="K482" s="87">
        <f t="shared" si="330"/>
        <v>0</v>
      </c>
      <c r="L482" s="87">
        <f t="shared" si="330"/>
        <v>1800000</v>
      </c>
      <c r="M482" s="87">
        <f t="shared" si="330"/>
        <v>-1800000</v>
      </c>
      <c r="N482" s="87">
        <f t="shared" si="330"/>
        <v>0</v>
      </c>
      <c r="O482" s="87">
        <f t="shared" si="330"/>
        <v>0</v>
      </c>
      <c r="P482" s="87">
        <f t="shared" si="330"/>
        <v>0</v>
      </c>
      <c r="Q482" s="87">
        <f t="shared" si="330"/>
        <v>0</v>
      </c>
      <c r="R482" s="87">
        <f t="shared" si="330"/>
        <v>0</v>
      </c>
      <c r="S482" s="87">
        <f t="shared" si="330"/>
        <v>0</v>
      </c>
      <c r="T482" s="87">
        <f t="shared" si="330"/>
        <v>0</v>
      </c>
      <c r="U482" s="87">
        <f t="shared" si="330"/>
        <v>0</v>
      </c>
      <c r="V482" s="87">
        <f t="shared" si="330"/>
        <v>0</v>
      </c>
      <c r="W482" s="87">
        <f t="shared" si="330"/>
        <v>0</v>
      </c>
      <c r="X482" s="87">
        <f t="shared" si="330"/>
        <v>0</v>
      </c>
      <c r="Y482" s="87">
        <f t="shared" si="330"/>
        <v>0</v>
      </c>
      <c r="Z482" s="87">
        <f t="shared" si="330"/>
        <v>0</v>
      </c>
      <c r="AA482" s="87">
        <f t="shared" si="330"/>
        <v>0</v>
      </c>
      <c r="AB482" s="87">
        <f t="shared" si="330"/>
        <v>0</v>
      </c>
      <c r="AC482" s="87">
        <f t="shared" si="330"/>
        <v>0</v>
      </c>
      <c r="AD482" s="87">
        <f t="shared" si="330"/>
        <v>0</v>
      </c>
      <c r="AE482" s="87">
        <f t="shared" si="330"/>
        <v>0</v>
      </c>
      <c r="AF482" s="87">
        <f t="shared" si="330"/>
        <v>0</v>
      </c>
      <c r="AG482" s="87">
        <f t="shared" si="330"/>
        <v>0</v>
      </c>
      <c r="AH482" s="87">
        <f t="shared" si="330"/>
        <v>0</v>
      </c>
      <c r="AI482" s="87">
        <f t="shared" si="330"/>
        <v>0</v>
      </c>
      <c r="AJ482" s="372"/>
      <c r="AK482" s="284">
        <f t="shared" si="324"/>
        <v>5400000</v>
      </c>
      <c r="AL482" s="164" t="b">
        <f t="shared" si="325"/>
        <v>1</v>
      </c>
      <c r="AM482" s="328">
        <f t="shared" si="318"/>
        <v>0</v>
      </c>
      <c r="AN482" s="164"/>
      <c r="AO482" s="164"/>
      <c r="AP482" s="284">
        <f t="shared" si="288"/>
        <v>5400000</v>
      </c>
      <c r="AQ482" s="164" t="b">
        <f t="shared" si="289"/>
        <v>1</v>
      </c>
      <c r="AR482" s="164"/>
      <c r="AS482" s="164"/>
      <c r="AU482" s="335">
        <f t="shared" si="328"/>
        <v>5400000</v>
      </c>
      <c r="AV482" s="72" t="b">
        <f t="shared" si="326"/>
        <v>1</v>
      </c>
      <c r="AW482" s="335">
        <f t="shared" si="322"/>
        <v>1800000</v>
      </c>
      <c r="AX482" s="336">
        <f t="shared" si="323"/>
        <v>5400000</v>
      </c>
      <c r="AY482" s="152" t="b">
        <f t="shared" si="321"/>
        <v>1</v>
      </c>
    </row>
    <row r="483" spans="1:51" s="80" customFormat="1">
      <c r="A483" s="337"/>
      <c r="B483" s="338"/>
      <c r="C483" s="339"/>
      <c r="D483" s="363"/>
      <c r="E483" s="88" t="s">
        <v>166</v>
      </c>
      <c r="F483" s="71" t="s">
        <v>167</v>
      </c>
      <c r="G483" s="87">
        <v>5400000</v>
      </c>
      <c r="H483" s="87">
        <v>5400000</v>
      </c>
      <c r="I483" s="102"/>
      <c r="J483" s="102">
        <f>H483-I483</f>
        <v>5400000</v>
      </c>
      <c r="K483" s="102"/>
      <c r="L483" s="102">
        <v>1800000</v>
      </c>
      <c r="M483" s="102">
        <f>K483-L483</f>
        <v>-1800000</v>
      </c>
      <c r="N483" s="102"/>
      <c r="O483" s="102"/>
      <c r="P483" s="102">
        <f>N483-O483</f>
        <v>0</v>
      </c>
      <c r="Q483" s="102"/>
      <c r="R483" s="102"/>
      <c r="S483" s="102"/>
      <c r="T483" s="102"/>
      <c r="U483" s="102"/>
      <c r="V483" s="102"/>
      <c r="W483" s="102"/>
      <c r="X483" s="102"/>
      <c r="Y483" s="102"/>
      <c r="Z483" s="102"/>
      <c r="AA483" s="102"/>
      <c r="AB483" s="102"/>
      <c r="AC483" s="102"/>
      <c r="AD483" s="102"/>
      <c r="AE483" s="102"/>
      <c r="AF483" s="102"/>
      <c r="AG483" s="102"/>
      <c r="AH483" s="102"/>
      <c r="AI483" s="81"/>
      <c r="AJ483" s="372"/>
      <c r="AK483" s="284">
        <f t="shared" si="324"/>
        <v>5400000</v>
      </c>
      <c r="AL483" s="164" t="b">
        <f t="shared" si="325"/>
        <v>1</v>
      </c>
      <c r="AM483" s="328">
        <f t="shared" si="318"/>
        <v>0</v>
      </c>
      <c r="AN483" s="164"/>
      <c r="AO483" s="164"/>
      <c r="AP483" s="284">
        <f t="shared" si="288"/>
        <v>5400000</v>
      </c>
      <c r="AQ483" s="164" t="b">
        <f t="shared" si="289"/>
        <v>1</v>
      </c>
      <c r="AR483" s="164"/>
      <c r="AS483" s="164"/>
      <c r="AU483" s="335">
        <f t="shared" si="328"/>
        <v>5400000</v>
      </c>
      <c r="AV483" s="72" t="b">
        <f t="shared" si="326"/>
        <v>1</v>
      </c>
      <c r="AW483" s="335">
        <f t="shared" si="322"/>
        <v>1800000</v>
      </c>
      <c r="AX483" s="336">
        <f t="shared" si="323"/>
        <v>5400000</v>
      </c>
      <c r="AY483" s="152" t="b">
        <f t="shared" si="321"/>
        <v>1</v>
      </c>
    </row>
    <row r="484" spans="1:51" s="80" customFormat="1">
      <c r="A484" s="337"/>
      <c r="B484" s="338"/>
      <c r="C484" s="339"/>
      <c r="D484" s="656" t="s">
        <v>15</v>
      </c>
      <c r="E484" s="657"/>
      <c r="F484" s="51" t="s">
        <v>130</v>
      </c>
      <c r="G484" s="87">
        <f>SUM(G485:G491)</f>
        <v>63469500</v>
      </c>
      <c r="H484" s="87">
        <f t="shared" ref="H484:AI484" si="331">SUM(H485:H491)</f>
        <v>49153500</v>
      </c>
      <c r="I484" s="87" t="e">
        <f t="shared" si="331"/>
        <v>#REF!</v>
      </c>
      <c r="J484" s="87" t="e">
        <f t="shared" si="331"/>
        <v>#REF!</v>
      </c>
      <c r="K484" s="87">
        <f t="shared" si="331"/>
        <v>14316000</v>
      </c>
      <c r="L484" s="87" t="e">
        <f t="shared" si="331"/>
        <v>#REF!</v>
      </c>
      <c r="M484" s="87" t="e">
        <f t="shared" si="331"/>
        <v>#REF!</v>
      </c>
      <c r="N484" s="87">
        <f t="shared" si="331"/>
        <v>0</v>
      </c>
      <c r="O484" s="87">
        <f t="shared" si="331"/>
        <v>0</v>
      </c>
      <c r="P484" s="87">
        <f t="shared" si="331"/>
        <v>0</v>
      </c>
      <c r="Q484" s="87">
        <f t="shared" si="331"/>
        <v>0</v>
      </c>
      <c r="R484" s="87">
        <f t="shared" si="331"/>
        <v>0</v>
      </c>
      <c r="S484" s="87">
        <f t="shared" si="331"/>
        <v>0</v>
      </c>
      <c r="T484" s="87">
        <f t="shared" si="331"/>
        <v>0</v>
      </c>
      <c r="U484" s="87">
        <f t="shared" si="331"/>
        <v>0</v>
      </c>
      <c r="V484" s="87">
        <f t="shared" si="331"/>
        <v>0</v>
      </c>
      <c r="W484" s="87">
        <f t="shared" si="331"/>
        <v>0</v>
      </c>
      <c r="X484" s="87">
        <f t="shared" si="331"/>
        <v>0</v>
      </c>
      <c r="Y484" s="87">
        <f t="shared" si="331"/>
        <v>0</v>
      </c>
      <c r="Z484" s="87">
        <f t="shared" si="331"/>
        <v>0</v>
      </c>
      <c r="AA484" s="87">
        <f t="shared" si="331"/>
        <v>0</v>
      </c>
      <c r="AB484" s="87">
        <f t="shared" si="331"/>
        <v>0</v>
      </c>
      <c r="AC484" s="87">
        <f t="shared" si="331"/>
        <v>0</v>
      </c>
      <c r="AD484" s="87">
        <f t="shared" si="331"/>
        <v>0</v>
      </c>
      <c r="AE484" s="87">
        <f t="shared" si="331"/>
        <v>0</v>
      </c>
      <c r="AF484" s="87">
        <f t="shared" si="331"/>
        <v>0</v>
      </c>
      <c r="AG484" s="87">
        <f t="shared" si="331"/>
        <v>0</v>
      </c>
      <c r="AH484" s="87">
        <f t="shared" si="331"/>
        <v>0</v>
      </c>
      <c r="AI484" s="87">
        <f t="shared" si="331"/>
        <v>0</v>
      </c>
      <c r="AJ484" s="372"/>
      <c r="AK484" s="284">
        <f t="shared" si="324"/>
        <v>63469500</v>
      </c>
      <c r="AL484" s="164" t="b">
        <f t="shared" si="325"/>
        <v>1</v>
      </c>
      <c r="AM484" s="328">
        <f t="shared" si="318"/>
        <v>0</v>
      </c>
      <c r="AN484" s="164"/>
      <c r="AO484" s="164"/>
      <c r="AP484" s="284">
        <f t="shared" si="288"/>
        <v>63469500</v>
      </c>
      <c r="AQ484" s="164" t="b">
        <f t="shared" si="289"/>
        <v>1</v>
      </c>
      <c r="AR484" s="164"/>
      <c r="AS484" s="164"/>
      <c r="AU484" s="335" t="e">
        <f t="shared" si="328"/>
        <v>#REF!</v>
      </c>
      <c r="AV484" s="72" t="e">
        <f t="shared" si="326"/>
        <v>#REF!</v>
      </c>
      <c r="AW484" s="335" t="e">
        <f t="shared" si="322"/>
        <v>#REF!</v>
      </c>
      <c r="AX484" s="336">
        <f t="shared" si="323"/>
        <v>63469500</v>
      </c>
      <c r="AY484" s="152" t="b">
        <f t="shared" si="321"/>
        <v>1</v>
      </c>
    </row>
    <row r="485" spans="1:51" s="80" customFormat="1">
      <c r="A485" s="337"/>
      <c r="B485" s="338"/>
      <c r="C485" s="339"/>
      <c r="D485" s="608"/>
      <c r="E485" s="67" t="s">
        <v>55</v>
      </c>
      <c r="F485" s="71" t="s">
        <v>56</v>
      </c>
      <c r="G485" s="87">
        <v>3383500</v>
      </c>
      <c r="H485" s="87">
        <v>3383500</v>
      </c>
      <c r="I485" s="102">
        <v>2800000</v>
      </c>
      <c r="J485" s="102">
        <f t="shared" ref="J485:J491" si="332">H485-I485</f>
        <v>583500</v>
      </c>
      <c r="K485" s="102"/>
      <c r="L485" s="102">
        <v>1286280</v>
      </c>
      <c r="M485" s="102">
        <f t="shared" ref="M485:M491" si="333">K485-L485</f>
        <v>-1286280</v>
      </c>
      <c r="N485" s="102"/>
      <c r="O485" s="102"/>
      <c r="P485" s="102">
        <f t="shared" ref="P485:P491" si="334">N485-O485</f>
        <v>0</v>
      </c>
      <c r="Q485" s="102"/>
      <c r="R485" s="102"/>
      <c r="S485" s="102"/>
      <c r="T485" s="102"/>
      <c r="U485" s="102"/>
      <c r="V485" s="102"/>
      <c r="W485" s="102"/>
      <c r="X485" s="102"/>
      <c r="Y485" s="102"/>
      <c r="Z485" s="102"/>
      <c r="AA485" s="102"/>
      <c r="AB485" s="102"/>
      <c r="AC485" s="102"/>
      <c r="AD485" s="102"/>
      <c r="AE485" s="102"/>
      <c r="AF485" s="102"/>
      <c r="AG485" s="102"/>
      <c r="AH485" s="102"/>
      <c r="AI485" s="81"/>
      <c r="AJ485" s="372"/>
      <c r="AK485" s="284">
        <f t="shared" si="324"/>
        <v>3383500</v>
      </c>
      <c r="AL485" s="164" t="b">
        <f t="shared" si="325"/>
        <v>1</v>
      </c>
      <c r="AM485" s="328">
        <f t="shared" si="318"/>
        <v>0</v>
      </c>
      <c r="AN485" s="164"/>
      <c r="AO485" s="164"/>
      <c r="AP485" s="284">
        <f t="shared" si="288"/>
        <v>3383500</v>
      </c>
      <c r="AQ485" s="164" t="b">
        <f t="shared" si="289"/>
        <v>1</v>
      </c>
      <c r="AR485" s="164"/>
      <c r="AS485" s="164"/>
      <c r="AU485" s="335">
        <f t="shared" si="328"/>
        <v>3383500</v>
      </c>
      <c r="AV485" s="72" t="b">
        <f t="shared" si="326"/>
        <v>1</v>
      </c>
      <c r="AW485" s="335">
        <f t="shared" si="322"/>
        <v>4086280</v>
      </c>
      <c r="AX485" s="336">
        <f t="shared" si="323"/>
        <v>3383500</v>
      </c>
      <c r="AY485" s="152" t="b">
        <f t="shared" si="321"/>
        <v>1</v>
      </c>
    </row>
    <row r="486" spans="1:51" s="80" customFormat="1">
      <c r="A486" s="337"/>
      <c r="B486" s="338"/>
      <c r="C486" s="339"/>
      <c r="D486" s="608"/>
      <c r="E486" s="88" t="s">
        <v>16</v>
      </c>
      <c r="F486" s="71" t="s">
        <v>19</v>
      </c>
      <c r="G486" s="87">
        <v>270000</v>
      </c>
      <c r="H486" s="87">
        <v>270000</v>
      </c>
      <c r="I486" s="102" t="e">
        <f>#REF!+150000</f>
        <v>#REF!</v>
      </c>
      <c r="J486" s="102" t="e">
        <f t="shared" si="332"/>
        <v>#REF!</v>
      </c>
      <c r="K486" s="102"/>
      <c r="L486" s="102"/>
      <c r="M486" s="102">
        <f t="shared" si="333"/>
        <v>0</v>
      </c>
      <c r="N486" s="102"/>
      <c r="O486" s="102"/>
      <c r="P486" s="102">
        <f t="shared" si="334"/>
        <v>0</v>
      </c>
      <c r="Q486" s="102"/>
      <c r="R486" s="102"/>
      <c r="S486" s="102"/>
      <c r="T486" s="102"/>
      <c r="U486" s="102"/>
      <c r="V486" s="102"/>
      <c r="W486" s="102"/>
      <c r="X486" s="102"/>
      <c r="Y486" s="102"/>
      <c r="Z486" s="102"/>
      <c r="AA486" s="102"/>
      <c r="AB486" s="102"/>
      <c r="AC486" s="102"/>
      <c r="AD486" s="102"/>
      <c r="AE486" s="102"/>
      <c r="AF486" s="102"/>
      <c r="AG486" s="102"/>
      <c r="AH486" s="102"/>
      <c r="AI486" s="81"/>
      <c r="AJ486" s="372"/>
      <c r="AK486" s="284">
        <f t="shared" si="324"/>
        <v>270000</v>
      </c>
      <c r="AL486" s="164" t="b">
        <f t="shared" si="325"/>
        <v>1</v>
      </c>
      <c r="AM486" s="328">
        <f t="shared" si="318"/>
        <v>0</v>
      </c>
      <c r="AN486" s="164"/>
      <c r="AO486" s="164"/>
      <c r="AP486" s="284">
        <f t="shared" si="288"/>
        <v>270000</v>
      </c>
      <c r="AQ486" s="164" t="b">
        <f t="shared" si="289"/>
        <v>1</v>
      </c>
      <c r="AR486" s="164"/>
      <c r="AS486" s="164"/>
      <c r="AU486" s="335" t="e">
        <f t="shared" si="328"/>
        <v>#REF!</v>
      </c>
      <c r="AV486" s="72" t="e">
        <f t="shared" si="326"/>
        <v>#REF!</v>
      </c>
      <c r="AW486" s="335" t="e">
        <f t="shared" si="322"/>
        <v>#REF!</v>
      </c>
      <c r="AX486" s="336">
        <f t="shared" si="323"/>
        <v>270000</v>
      </c>
      <c r="AY486" s="152" t="b">
        <f t="shared" si="321"/>
        <v>1</v>
      </c>
    </row>
    <row r="487" spans="1:51" s="80" customFormat="1">
      <c r="A487" s="337"/>
      <c r="B487" s="338"/>
      <c r="C487" s="339"/>
      <c r="D487" s="339"/>
      <c r="E487" s="384" t="s">
        <v>17</v>
      </c>
      <c r="F487" s="68" t="s">
        <v>18</v>
      </c>
      <c r="G487" s="87">
        <v>36000000</v>
      </c>
      <c r="H487" s="87">
        <v>36000000</v>
      </c>
      <c r="I487" s="102" t="e">
        <f>#REF!</f>
        <v>#REF!</v>
      </c>
      <c r="J487" s="102" t="e">
        <f t="shared" si="332"/>
        <v>#REF!</v>
      </c>
      <c r="K487" s="102"/>
      <c r="L487" s="102">
        <v>15400000</v>
      </c>
      <c r="M487" s="102">
        <f>K487-L487</f>
        <v>-15400000</v>
      </c>
      <c r="N487" s="102"/>
      <c r="O487" s="102"/>
      <c r="P487" s="102">
        <f t="shared" si="334"/>
        <v>0</v>
      </c>
      <c r="Q487" s="102"/>
      <c r="R487" s="102"/>
      <c r="S487" s="102"/>
      <c r="T487" s="102"/>
      <c r="U487" s="102"/>
      <c r="V487" s="102"/>
      <c r="W487" s="102"/>
      <c r="X487" s="102"/>
      <c r="Y487" s="102"/>
      <c r="Z487" s="102"/>
      <c r="AA487" s="102"/>
      <c r="AB487" s="102"/>
      <c r="AC487" s="102"/>
      <c r="AD487" s="102"/>
      <c r="AE487" s="102"/>
      <c r="AF487" s="102"/>
      <c r="AG487" s="102"/>
      <c r="AH487" s="102"/>
      <c r="AI487" s="81"/>
      <c r="AJ487" s="372"/>
      <c r="AK487" s="284">
        <f t="shared" si="324"/>
        <v>36000000</v>
      </c>
      <c r="AL487" s="164" t="b">
        <f t="shared" si="325"/>
        <v>1</v>
      </c>
      <c r="AM487" s="328">
        <f t="shared" si="318"/>
        <v>0</v>
      </c>
      <c r="AN487" s="164"/>
      <c r="AO487" s="164"/>
      <c r="AP487" s="284">
        <f t="shared" si="288"/>
        <v>36000000</v>
      </c>
      <c r="AQ487" s="164" t="b">
        <f t="shared" si="289"/>
        <v>1</v>
      </c>
      <c r="AR487" s="164"/>
      <c r="AS487" s="164"/>
      <c r="AU487" s="335" t="e">
        <f t="shared" si="328"/>
        <v>#REF!</v>
      </c>
      <c r="AV487" s="72" t="e">
        <f t="shared" si="326"/>
        <v>#REF!</v>
      </c>
      <c r="AW487" s="335" t="e">
        <f t="shared" si="322"/>
        <v>#REF!</v>
      </c>
      <c r="AX487" s="336">
        <f t="shared" si="323"/>
        <v>36000000</v>
      </c>
      <c r="AY487" s="152" t="b">
        <f t="shared" si="321"/>
        <v>1</v>
      </c>
    </row>
    <row r="488" spans="1:51" s="80" customFormat="1">
      <c r="A488" s="337"/>
      <c r="B488" s="338"/>
      <c r="C488" s="339"/>
      <c r="D488" s="339"/>
      <c r="E488" s="384" t="s">
        <v>59</v>
      </c>
      <c r="F488" s="79" t="s">
        <v>60</v>
      </c>
      <c r="G488" s="87">
        <v>2000000</v>
      </c>
      <c r="H488" s="87">
        <v>2000000</v>
      </c>
      <c r="I488" s="102" t="e">
        <f>#REF!+160875</f>
        <v>#REF!</v>
      </c>
      <c r="J488" s="102" t="e">
        <f t="shared" si="332"/>
        <v>#REF!</v>
      </c>
      <c r="K488" s="102"/>
      <c r="L488" s="102"/>
      <c r="M488" s="102">
        <f t="shared" si="333"/>
        <v>0</v>
      </c>
      <c r="N488" s="102"/>
      <c r="O488" s="102"/>
      <c r="P488" s="102">
        <f t="shared" si="334"/>
        <v>0</v>
      </c>
      <c r="Q488" s="102"/>
      <c r="R488" s="102"/>
      <c r="S488" s="102"/>
      <c r="T488" s="102"/>
      <c r="U488" s="102"/>
      <c r="V488" s="102"/>
      <c r="W488" s="102"/>
      <c r="X488" s="102"/>
      <c r="Y488" s="102"/>
      <c r="Z488" s="102"/>
      <c r="AA488" s="102"/>
      <c r="AB488" s="102"/>
      <c r="AC488" s="102"/>
      <c r="AD488" s="102"/>
      <c r="AE488" s="102"/>
      <c r="AF488" s="102"/>
      <c r="AG488" s="102"/>
      <c r="AH488" s="102"/>
      <c r="AI488" s="81"/>
      <c r="AJ488" s="372"/>
      <c r="AK488" s="284">
        <f t="shared" si="324"/>
        <v>2000000</v>
      </c>
      <c r="AL488" s="164" t="b">
        <f t="shared" si="325"/>
        <v>1</v>
      </c>
      <c r="AM488" s="328">
        <f t="shared" si="318"/>
        <v>0</v>
      </c>
      <c r="AN488" s="164"/>
      <c r="AO488" s="164"/>
      <c r="AP488" s="284">
        <f t="shared" si="288"/>
        <v>2000000</v>
      </c>
      <c r="AQ488" s="164" t="b">
        <f t="shared" si="289"/>
        <v>1</v>
      </c>
      <c r="AR488" s="164"/>
      <c r="AS488" s="164"/>
      <c r="AU488" s="335" t="e">
        <f t="shared" si="328"/>
        <v>#REF!</v>
      </c>
      <c r="AV488" s="72" t="e">
        <f t="shared" si="326"/>
        <v>#REF!</v>
      </c>
      <c r="AW488" s="335" t="e">
        <f t="shared" si="322"/>
        <v>#REF!</v>
      </c>
      <c r="AX488" s="336">
        <f t="shared" si="323"/>
        <v>2000000</v>
      </c>
      <c r="AY488" s="152" t="b">
        <f t="shared" si="321"/>
        <v>1</v>
      </c>
    </row>
    <row r="489" spans="1:51" s="80" customFormat="1">
      <c r="A489" s="337"/>
      <c r="B489" s="338"/>
      <c r="C489" s="339"/>
      <c r="D489" s="339"/>
      <c r="E489" s="88" t="s">
        <v>125</v>
      </c>
      <c r="F489" s="71" t="s">
        <v>126</v>
      </c>
      <c r="G489" s="87">
        <v>4500000</v>
      </c>
      <c r="H489" s="87">
        <v>4500000</v>
      </c>
      <c r="I489" s="102"/>
      <c r="J489" s="102">
        <f t="shared" si="332"/>
        <v>4500000</v>
      </c>
      <c r="K489" s="102"/>
      <c r="L489" s="102"/>
      <c r="M489" s="102">
        <f t="shared" si="333"/>
        <v>0</v>
      </c>
      <c r="N489" s="102"/>
      <c r="O489" s="102"/>
      <c r="P489" s="102">
        <f t="shared" si="334"/>
        <v>0</v>
      </c>
      <c r="Q489" s="102"/>
      <c r="R489" s="102"/>
      <c r="S489" s="102"/>
      <c r="T489" s="102"/>
      <c r="U489" s="102"/>
      <c r="V489" s="102"/>
      <c r="W489" s="102"/>
      <c r="X489" s="102"/>
      <c r="Y489" s="102"/>
      <c r="Z489" s="102"/>
      <c r="AA489" s="102"/>
      <c r="AB489" s="102"/>
      <c r="AC489" s="102"/>
      <c r="AD489" s="102"/>
      <c r="AE489" s="102"/>
      <c r="AF489" s="102"/>
      <c r="AG489" s="102"/>
      <c r="AH489" s="102"/>
      <c r="AI489" s="81"/>
      <c r="AJ489" s="372"/>
      <c r="AK489" s="284">
        <f t="shared" si="324"/>
        <v>4500000</v>
      </c>
      <c r="AL489" s="164" t="b">
        <f t="shared" si="325"/>
        <v>1</v>
      </c>
      <c r="AM489" s="328">
        <f t="shared" si="318"/>
        <v>0</v>
      </c>
      <c r="AN489" s="164"/>
      <c r="AO489" s="164"/>
      <c r="AP489" s="284">
        <f t="shared" si="288"/>
        <v>4500000</v>
      </c>
      <c r="AQ489" s="164" t="b">
        <f t="shared" si="289"/>
        <v>1</v>
      </c>
      <c r="AR489" s="164"/>
      <c r="AS489" s="164"/>
      <c r="AU489" s="335">
        <f t="shared" si="328"/>
        <v>4500000</v>
      </c>
      <c r="AV489" s="72" t="b">
        <f t="shared" si="326"/>
        <v>1</v>
      </c>
      <c r="AW489" s="335">
        <f t="shared" si="322"/>
        <v>0</v>
      </c>
      <c r="AX489" s="336">
        <f t="shared" si="323"/>
        <v>4500000</v>
      </c>
      <c r="AY489" s="152" t="b">
        <f t="shared" si="321"/>
        <v>1</v>
      </c>
    </row>
    <row r="490" spans="1:51" s="80" customFormat="1">
      <c r="A490" s="337"/>
      <c r="B490" s="338"/>
      <c r="C490" s="339"/>
      <c r="D490" s="339"/>
      <c r="E490" s="88" t="s">
        <v>61</v>
      </c>
      <c r="F490" s="71" t="s">
        <v>62</v>
      </c>
      <c r="G490" s="87">
        <v>11989000</v>
      </c>
      <c r="H490" s="87">
        <v>3000000</v>
      </c>
      <c r="I490" s="102" t="e">
        <f>#REF!</f>
        <v>#REF!</v>
      </c>
      <c r="J490" s="102" t="e">
        <f t="shared" si="332"/>
        <v>#REF!</v>
      </c>
      <c r="K490" s="102">
        <f t="shared" ref="K490:K491" si="335">G490-H490</f>
        <v>8989000</v>
      </c>
      <c r="L490" s="102" t="e">
        <f>#REF!+1575000</f>
        <v>#REF!</v>
      </c>
      <c r="M490" s="102" t="e">
        <f t="shared" si="333"/>
        <v>#REF!</v>
      </c>
      <c r="N490" s="102"/>
      <c r="O490" s="102"/>
      <c r="P490" s="102">
        <f t="shared" si="334"/>
        <v>0</v>
      </c>
      <c r="Q490" s="102"/>
      <c r="R490" s="102"/>
      <c r="S490" s="102"/>
      <c r="T490" s="102"/>
      <c r="U490" s="102"/>
      <c r="V490" s="102"/>
      <c r="W490" s="102"/>
      <c r="X490" s="102"/>
      <c r="Y490" s="102"/>
      <c r="Z490" s="102"/>
      <c r="AA490" s="102"/>
      <c r="AB490" s="102"/>
      <c r="AC490" s="102"/>
      <c r="AD490" s="102"/>
      <c r="AE490" s="102"/>
      <c r="AF490" s="102"/>
      <c r="AG490" s="102"/>
      <c r="AH490" s="102"/>
      <c r="AI490" s="81"/>
      <c r="AJ490" s="372"/>
      <c r="AK490" s="284">
        <f t="shared" si="324"/>
        <v>11989000</v>
      </c>
      <c r="AL490" s="164" t="b">
        <f t="shared" si="325"/>
        <v>1</v>
      </c>
      <c r="AM490" s="328">
        <f t="shared" si="318"/>
        <v>0</v>
      </c>
      <c r="AN490" s="164"/>
      <c r="AO490" s="164"/>
      <c r="AP490" s="284">
        <f t="shared" si="288"/>
        <v>11989000</v>
      </c>
      <c r="AQ490" s="164" t="b">
        <f t="shared" si="289"/>
        <v>1</v>
      </c>
      <c r="AR490" s="164"/>
      <c r="AS490" s="164"/>
      <c r="AU490" s="335" t="e">
        <f t="shared" si="328"/>
        <v>#REF!</v>
      </c>
      <c r="AV490" s="72" t="e">
        <f t="shared" si="326"/>
        <v>#REF!</v>
      </c>
      <c r="AW490" s="335" t="e">
        <f t="shared" si="322"/>
        <v>#REF!</v>
      </c>
      <c r="AX490" s="336">
        <f t="shared" si="323"/>
        <v>11989000</v>
      </c>
      <c r="AY490" s="152" t="b">
        <f t="shared" si="321"/>
        <v>1</v>
      </c>
    </row>
    <row r="491" spans="1:51" s="80" customFormat="1">
      <c r="A491" s="337"/>
      <c r="B491" s="338"/>
      <c r="C491" s="339"/>
      <c r="D491" s="339"/>
      <c r="E491" s="88" t="s">
        <v>20</v>
      </c>
      <c r="F491" s="71" t="s">
        <v>21</v>
      </c>
      <c r="G491" s="87">
        <v>5327000</v>
      </c>
      <c r="H491" s="87"/>
      <c r="I491" s="102">
        <v>1500000</v>
      </c>
      <c r="J491" s="102">
        <f t="shared" si="332"/>
        <v>-1500000</v>
      </c>
      <c r="K491" s="102">
        <f t="shared" si="335"/>
        <v>5327000</v>
      </c>
      <c r="L491" s="102">
        <v>1218900</v>
      </c>
      <c r="M491" s="102">
        <f t="shared" si="333"/>
        <v>4108100</v>
      </c>
      <c r="N491" s="102"/>
      <c r="O491" s="102"/>
      <c r="P491" s="102">
        <f t="shared" si="334"/>
        <v>0</v>
      </c>
      <c r="Q491" s="102"/>
      <c r="R491" s="102"/>
      <c r="S491" s="102"/>
      <c r="T491" s="102"/>
      <c r="U491" s="102"/>
      <c r="V491" s="102"/>
      <c r="W491" s="102"/>
      <c r="X491" s="102"/>
      <c r="Y491" s="102"/>
      <c r="Z491" s="102"/>
      <c r="AA491" s="102"/>
      <c r="AB491" s="102"/>
      <c r="AC491" s="102"/>
      <c r="AD491" s="102"/>
      <c r="AE491" s="102"/>
      <c r="AF491" s="102"/>
      <c r="AG491" s="102"/>
      <c r="AH491" s="102"/>
      <c r="AI491" s="81"/>
      <c r="AJ491" s="372"/>
      <c r="AK491" s="284">
        <f t="shared" si="324"/>
        <v>5327000</v>
      </c>
      <c r="AL491" s="164" t="b">
        <f t="shared" si="325"/>
        <v>1</v>
      </c>
      <c r="AM491" s="328">
        <f t="shared" si="318"/>
        <v>0</v>
      </c>
      <c r="AN491" s="164"/>
      <c r="AO491" s="164"/>
      <c r="AP491" s="284">
        <f t="shared" si="288"/>
        <v>5327000</v>
      </c>
      <c r="AQ491" s="164" t="b">
        <f t="shared" si="289"/>
        <v>1</v>
      </c>
      <c r="AR491" s="164"/>
      <c r="AS491" s="164"/>
      <c r="AU491" s="335">
        <f t="shared" si="328"/>
        <v>10654000</v>
      </c>
      <c r="AV491" s="72" t="b">
        <f t="shared" si="326"/>
        <v>0</v>
      </c>
      <c r="AW491" s="335">
        <f t="shared" si="322"/>
        <v>2718900</v>
      </c>
      <c r="AX491" s="336">
        <f t="shared" si="323"/>
        <v>5327000</v>
      </c>
      <c r="AY491" s="152" t="b">
        <f t="shared" si="321"/>
        <v>1</v>
      </c>
    </row>
    <row r="492" spans="1:51" s="80" customFormat="1">
      <c r="A492" s="337"/>
      <c r="B492" s="338"/>
      <c r="C492" s="339"/>
      <c r="D492" s="339"/>
      <c r="E492" s="88"/>
      <c r="F492" s="71"/>
      <c r="G492" s="87"/>
      <c r="H492" s="87"/>
      <c r="I492" s="102"/>
      <c r="J492" s="102"/>
      <c r="K492" s="102"/>
      <c r="L492" s="102"/>
      <c r="M492" s="102"/>
      <c r="N492" s="102"/>
      <c r="O492" s="102"/>
      <c r="P492" s="102"/>
      <c r="Q492" s="102"/>
      <c r="R492" s="102"/>
      <c r="S492" s="102"/>
      <c r="T492" s="102"/>
      <c r="U492" s="102"/>
      <c r="V492" s="102"/>
      <c r="W492" s="102"/>
      <c r="X492" s="102"/>
      <c r="Y492" s="102"/>
      <c r="Z492" s="102"/>
      <c r="AA492" s="102"/>
      <c r="AB492" s="102"/>
      <c r="AC492" s="102"/>
      <c r="AD492" s="102"/>
      <c r="AE492" s="102"/>
      <c r="AF492" s="102"/>
      <c r="AG492" s="102"/>
      <c r="AH492" s="102"/>
      <c r="AI492" s="81"/>
      <c r="AJ492" s="372"/>
      <c r="AK492" s="284"/>
      <c r="AL492" s="164"/>
      <c r="AM492" s="328"/>
      <c r="AN492" s="164"/>
      <c r="AO492" s="164"/>
      <c r="AP492" s="284">
        <f t="shared" si="288"/>
        <v>0</v>
      </c>
      <c r="AQ492" s="164" t="b">
        <f t="shared" si="289"/>
        <v>1</v>
      </c>
      <c r="AR492" s="164"/>
      <c r="AS492" s="164"/>
      <c r="AU492" s="335"/>
      <c r="AV492" s="72"/>
      <c r="AW492" s="335"/>
      <c r="AX492" s="336"/>
      <c r="AY492" s="152"/>
    </row>
    <row r="493" spans="1:51" s="80" customFormat="1">
      <c r="A493" s="337"/>
      <c r="B493" s="338"/>
      <c r="C493" s="339"/>
      <c r="D493" s="339"/>
      <c r="E493" s="88"/>
      <c r="F493" s="71"/>
      <c r="G493" s="87"/>
      <c r="H493" s="87"/>
      <c r="I493" s="102"/>
      <c r="J493" s="102"/>
      <c r="K493" s="102"/>
      <c r="L493" s="102"/>
      <c r="M493" s="102"/>
      <c r="N493" s="102"/>
      <c r="O493" s="102"/>
      <c r="P493" s="102"/>
      <c r="Q493" s="102"/>
      <c r="R493" s="102"/>
      <c r="S493" s="102"/>
      <c r="T493" s="102"/>
      <c r="U493" s="102"/>
      <c r="V493" s="102"/>
      <c r="W493" s="102"/>
      <c r="X493" s="102"/>
      <c r="Y493" s="102"/>
      <c r="Z493" s="102"/>
      <c r="AA493" s="102"/>
      <c r="AB493" s="102"/>
      <c r="AC493" s="102"/>
      <c r="AD493" s="102"/>
      <c r="AE493" s="102"/>
      <c r="AF493" s="102"/>
      <c r="AG493" s="102"/>
      <c r="AH493" s="102"/>
      <c r="AI493" s="81"/>
      <c r="AJ493" s="372"/>
      <c r="AK493" s="284"/>
      <c r="AL493" s="164"/>
      <c r="AM493" s="328"/>
      <c r="AN493" s="164"/>
      <c r="AO493" s="164"/>
      <c r="AP493" s="284">
        <f t="shared" si="288"/>
        <v>0</v>
      </c>
      <c r="AQ493" s="164" t="b">
        <f t="shared" si="289"/>
        <v>1</v>
      </c>
      <c r="AR493" s="164"/>
      <c r="AS493" s="164"/>
      <c r="AU493" s="335"/>
      <c r="AV493" s="72"/>
      <c r="AW493" s="335"/>
      <c r="AX493" s="336"/>
      <c r="AY493" s="152"/>
    </row>
    <row r="494" spans="1:51" s="80" customFormat="1">
      <c r="A494" s="337"/>
      <c r="B494" s="338"/>
      <c r="C494" s="339"/>
      <c r="D494" s="339"/>
      <c r="E494" s="88"/>
      <c r="F494" s="71"/>
      <c r="G494" s="87"/>
      <c r="H494" s="87"/>
      <c r="I494" s="102"/>
      <c r="J494" s="102"/>
      <c r="K494" s="102"/>
      <c r="L494" s="102"/>
      <c r="M494" s="102"/>
      <c r="N494" s="102"/>
      <c r="O494" s="102"/>
      <c r="P494" s="102"/>
      <c r="Q494" s="102"/>
      <c r="R494" s="102"/>
      <c r="S494" s="102"/>
      <c r="T494" s="102"/>
      <c r="U494" s="102"/>
      <c r="V494" s="102"/>
      <c r="W494" s="102"/>
      <c r="X494" s="102"/>
      <c r="Y494" s="102"/>
      <c r="Z494" s="102"/>
      <c r="AA494" s="102"/>
      <c r="AB494" s="102"/>
      <c r="AC494" s="102"/>
      <c r="AD494" s="102"/>
      <c r="AE494" s="102"/>
      <c r="AF494" s="102"/>
      <c r="AG494" s="102"/>
      <c r="AH494" s="102"/>
      <c r="AI494" s="81"/>
      <c r="AJ494" s="372"/>
      <c r="AK494" s="284"/>
      <c r="AL494" s="164"/>
      <c r="AM494" s="328"/>
      <c r="AN494" s="164"/>
      <c r="AO494" s="164"/>
      <c r="AP494" s="284">
        <f t="shared" si="288"/>
        <v>0</v>
      </c>
      <c r="AQ494" s="164" t="b">
        <f t="shared" si="289"/>
        <v>1</v>
      </c>
      <c r="AR494" s="164"/>
      <c r="AS494" s="164"/>
      <c r="AU494" s="335"/>
      <c r="AV494" s="72"/>
      <c r="AW494" s="335"/>
      <c r="AX494" s="336"/>
      <c r="AY494" s="152"/>
    </row>
    <row r="495" spans="1:51" s="80" customFormat="1">
      <c r="A495" s="476"/>
      <c r="B495" s="477"/>
      <c r="C495" s="478"/>
      <c r="D495" s="478"/>
      <c r="E495" s="479"/>
      <c r="F495" s="473"/>
      <c r="G495" s="480"/>
      <c r="H495" s="480"/>
      <c r="I495" s="414"/>
      <c r="J495" s="414"/>
      <c r="K495" s="414"/>
      <c r="L495" s="414"/>
      <c r="M495" s="414"/>
      <c r="N495" s="414"/>
      <c r="O495" s="414"/>
      <c r="P495" s="414"/>
      <c r="Q495" s="414"/>
      <c r="R495" s="414"/>
      <c r="S495" s="414"/>
      <c r="T495" s="414"/>
      <c r="U495" s="414"/>
      <c r="V495" s="414"/>
      <c r="W495" s="414"/>
      <c r="X495" s="414"/>
      <c r="Y495" s="414"/>
      <c r="Z495" s="414"/>
      <c r="AA495" s="414"/>
      <c r="AB495" s="414"/>
      <c r="AC495" s="414"/>
      <c r="AD495" s="414"/>
      <c r="AE495" s="414"/>
      <c r="AF495" s="414"/>
      <c r="AG495" s="414"/>
      <c r="AH495" s="414"/>
      <c r="AI495" s="251"/>
      <c r="AJ495" s="372"/>
      <c r="AK495" s="284"/>
      <c r="AL495" s="164"/>
      <c r="AM495" s="328"/>
      <c r="AN495" s="164"/>
      <c r="AO495" s="164"/>
      <c r="AP495" s="284">
        <f t="shared" si="288"/>
        <v>0</v>
      </c>
      <c r="AQ495" s="164" t="b">
        <f t="shared" si="289"/>
        <v>1</v>
      </c>
      <c r="AR495" s="164"/>
      <c r="AS495" s="164"/>
      <c r="AU495" s="335"/>
      <c r="AV495" s="72"/>
      <c r="AW495" s="335"/>
      <c r="AX495" s="336"/>
      <c r="AY495" s="152"/>
    </row>
    <row r="496" spans="1:51" s="40" customFormat="1">
      <c r="A496" s="231"/>
      <c r="B496" s="44"/>
      <c r="C496" s="44"/>
      <c r="D496" s="44"/>
      <c r="E496" s="44"/>
      <c r="F496" s="232"/>
      <c r="G496" s="233"/>
      <c r="H496" s="233"/>
      <c r="I496" s="234"/>
      <c r="J496" s="234"/>
      <c r="K496" s="234"/>
      <c r="L496" s="234"/>
      <c r="M496" s="234"/>
      <c r="N496" s="234"/>
      <c r="O496" s="235"/>
      <c r="P496" s="235"/>
      <c r="Q496" s="234"/>
      <c r="R496" s="235"/>
      <c r="S496" s="235"/>
      <c r="T496" s="235"/>
      <c r="U496" s="235"/>
      <c r="V496" s="235"/>
      <c r="W496" s="235"/>
      <c r="X496" s="235"/>
      <c r="Y496" s="235"/>
      <c r="Z496" s="234"/>
      <c r="AA496" s="235"/>
      <c r="AB496" s="235"/>
      <c r="AC496" s="235"/>
      <c r="AD496" s="235"/>
      <c r="AE496" s="235"/>
      <c r="AF496" s="235"/>
      <c r="AG496" s="235"/>
      <c r="AH496" s="235"/>
      <c r="AI496" s="44"/>
      <c r="AJ496" s="374"/>
      <c r="AK496" s="284"/>
      <c r="AL496" s="164"/>
      <c r="AM496" s="232"/>
      <c r="AN496" s="232"/>
      <c r="AO496" s="232"/>
      <c r="AP496" s="284">
        <f t="shared" si="288"/>
        <v>0</v>
      </c>
      <c r="AQ496" s="164" t="b">
        <f t="shared" si="289"/>
        <v>1</v>
      </c>
      <c r="AR496" s="232"/>
      <c r="AS496" s="232"/>
      <c r="AT496" s="153"/>
      <c r="AU496" s="41"/>
      <c r="AV496" s="42"/>
      <c r="AW496" s="96"/>
      <c r="AX496" s="118"/>
      <c r="AY496" s="152"/>
    </row>
    <row r="497" spans="1:51" s="40" customFormat="1">
      <c r="A497" s="231"/>
      <c r="B497" s="44"/>
      <c r="C497" s="44"/>
      <c r="D497" s="44"/>
      <c r="E497" s="44"/>
      <c r="F497" s="232"/>
      <c r="G497" s="233"/>
      <c r="H497" s="233"/>
      <c r="I497" s="234"/>
      <c r="J497" s="234"/>
      <c r="K497" s="234"/>
      <c r="L497" s="234"/>
      <c r="M497" s="234"/>
      <c r="N497" s="234"/>
      <c r="O497" s="235"/>
      <c r="P497" s="235"/>
      <c r="Q497" s="234"/>
      <c r="R497" s="235"/>
      <c r="S497" s="235"/>
      <c r="T497" s="235"/>
      <c r="U497" s="235"/>
      <c r="V497" s="235"/>
      <c r="W497" s="235"/>
      <c r="X497" s="235"/>
      <c r="Y497" s="235"/>
      <c r="Z497" s="234"/>
      <c r="AA497" s="235"/>
      <c r="AB497" s="235"/>
      <c r="AC497" s="235"/>
      <c r="AD497" s="235"/>
      <c r="AE497" s="235"/>
      <c r="AF497" s="235"/>
      <c r="AG497" s="235"/>
      <c r="AH497" s="235"/>
      <c r="AI497" s="44"/>
      <c r="AJ497" s="374"/>
      <c r="AK497" s="284"/>
      <c r="AL497" s="164"/>
      <c r="AM497" s="232"/>
      <c r="AN497" s="232"/>
      <c r="AO497" s="232"/>
      <c r="AP497" s="284">
        <f t="shared" si="288"/>
        <v>0</v>
      </c>
      <c r="AQ497" s="164" t="b">
        <f t="shared" si="289"/>
        <v>1</v>
      </c>
      <c r="AR497" s="232"/>
      <c r="AS497" s="232"/>
      <c r="AT497" s="153"/>
      <c r="AU497" s="41"/>
      <c r="AV497" s="42"/>
      <c r="AW497" s="96"/>
      <c r="AX497" s="118"/>
      <c r="AY497" s="152"/>
    </row>
    <row r="498" spans="1:51" s="40" customFormat="1">
      <c r="A498" s="231"/>
      <c r="B498" s="44"/>
      <c r="C498" s="44"/>
      <c r="D498" s="44"/>
      <c r="E498" s="44"/>
      <c r="F498" s="232"/>
      <c r="G498" s="233"/>
      <c r="H498" s="233"/>
      <c r="I498" s="234"/>
      <c r="J498" s="234"/>
      <c r="K498" s="234"/>
      <c r="L498" s="234"/>
      <c r="M498" s="234"/>
      <c r="N498" s="234"/>
      <c r="O498" s="235"/>
      <c r="P498" s="235"/>
      <c r="Q498" s="234"/>
      <c r="R498" s="235"/>
      <c r="S498" s="235"/>
      <c r="T498" s="235"/>
      <c r="U498" s="235"/>
      <c r="V498" s="235"/>
      <c r="W498" s="235"/>
      <c r="X498" s="235"/>
      <c r="Y498" s="235"/>
      <c r="Z498" s="234"/>
      <c r="AA498" s="235"/>
      <c r="AB498" s="235"/>
      <c r="AC498" s="235"/>
      <c r="AD498" s="235"/>
      <c r="AE498" s="235"/>
      <c r="AF498" s="235"/>
      <c r="AG498" s="235"/>
      <c r="AH498" s="235"/>
      <c r="AI498" s="44"/>
      <c r="AJ498" s="374"/>
      <c r="AK498" s="284"/>
      <c r="AL498" s="164"/>
      <c r="AM498" s="232"/>
      <c r="AN498" s="232"/>
      <c r="AO498" s="232"/>
      <c r="AP498" s="284">
        <f t="shared" si="288"/>
        <v>0</v>
      </c>
      <c r="AQ498" s="164" t="b">
        <f t="shared" si="289"/>
        <v>1</v>
      </c>
      <c r="AR498" s="232"/>
      <c r="AS498" s="232"/>
      <c r="AT498" s="153"/>
      <c r="AU498" s="41"/>
      <c r="AV498" s="42"/>
      <c r="AW498" s="96"/>
      <c r="AX498" s="118"/>
      <c r="AY498" s="152"/>
    </row>
    <row r="499" spans="1:51" s="40" customFormat="1">
      <c r="A499" s="231"/>
      <c r="B499" s="44"/>
      <c r="C499" s="44"/>
      <c r="D499" s="44"/>
      <c r="E499" s="44"/>
      <c r="F499" s="232"/>
      <c r="G499" s="233"/>
      <c r="H499" s="233"/>
      <c r="I499" s="234"/>
      <c r="J499" s="234"/>
      <c r="K499" s="234"/>
      <c r="L499" s="234"/>
      <c r="M499" s="234"/>
      <c r="N499" s="234"/>
      <c r="O499" s="235"/>
      <c r="P499" s="235"/>
      <c r="Q499" s="234"/>
      <c r="R499" s="235"/>
      <c r="S499" s="235"/>
      <c r="T499" s="235"/>
      <c r="U499" s="235"/>
      <c r="V499" s="235"/>
      <c r="W499" s="235"/>
      <c r="X499" s="235"/>
      <c r="Y499" s="235"/>
      <c r="Z499" s="234"/>
      <c r="AA499" s="235"/>
      <c r="AB499" s="235"/>
      <c r="AC499" s="235"/>
      <c r="AD499" s="235"/>
      <c r="AE499" s="235"/>
      <c r="AF499" s="235"/>
      <c r="AG499" s="235"/>
      <c r="AH499" s="235"/>
      <c r="AI499" s="44"/>
      <c r="AJ499" s="374"/>
      <c r="AK499" s="284">
        <f t="shared" ref="AK499:AK530" si="336">H499+K499+N499+Q499+T499+W499+Z499+AC499+AF499</f>
        <v>0</v>
      </c>
      <c r="AL499" s="164" t="b">
        <f t="shared" ref="AL499:AL511" si="337">AK499=G499</f>
        <v>1</v>
      </c>
      <c r="AM499" s="232"/>
      <c r="AN499" s="232"/>
      <c r="AO499" s="232"/>
      <c r="AP499" s="284">
        <f t="shared" si="288"/>
        <v>0</v>
      </c>
      <c r="AQ499" s="164" t="b">
        <f t="shared" si="289"/>
        <v>1</v>
      </c>
      <c r="AR499" s="232"/>
      <c r="AS499" s="232"/>
      <c r="AT499" s="153"/>
      <c r="AU499" s="41"/>
      <c r="AV499" s="42"/>
      <c r="AW499" s="96"/>
      <c r="AX499" s="118"/>
      <c r="AY499" s="152"/>
    </row>
    <row r="500" spans="1:51" s="40" customFormat="1">
      <c r="A500" s="231"/>
      <c r="B500" s="44"/>
      <c r="C500" s="44"/>
      <c r="D500" s="44"/>
      <c r="E500" s="44"/>
      <c r="F500" s="232"/>
      <c r="G500" s="233"/>
      <c r="H500" s="233"/>
      <c r="I500" s="234"/>
      <c r="J500" s="234"/>
      <c r="K500" s="234"/>
      <c r="L500" s="234"/>
      <c r="M500" s="234"/>
      <c r="N500" s="234"/>
      <c r="O500" s="235"/>
      <c r="P500" s="235"/>
      <c r="Q500" s="234"/>
      <c r="R500" s="235"/>
      <c r="S500" s="235"/>
      <c r="T500" s="235"/>
      <c r="U500" s="235"/>
      <c r="V500" s="235"/>
      <c r="W500" s="235"/>
      <c r="X500" s="235"/>
      <c r="Y500" s="235"/>
      <c r="Z500" s="234"/>
      <c r="AA500" s="235"/>
      <c r="AB500" s="235"/>
      <c r="AC500" s="235"/>
      <c r="AD500" s="235"/>
      <c r="AE500" s="235"/>
      <c r="AF500" s="235"/>
      <c r="AG500" s="235"/>
      <c r="AH500" s="235"/>
      <c r="AI500" s="44"/>
      <c r="AJ500" s="374"/>
      <c r="AK500" s="284">
        <f t="shared" si="336"/>
        <v>0</v>
      </c>
      <c r="AL500" s="164" t="b">
        <f t="shared" si="337"/>
        <v>1</v>
      </c>
      <c r="AM500" s="232"/>
      <c r="AN500" s="232"/>
      <c r="AO500" s="232"/>
      <c r="AP500" s="284">
        <f t="shared" ref="AP500:AP594" si="338">H500+K500+N500+Q500+T500+W500+Z500+AC500+AF500</f>
        <v>0</v>
      </c>
      <c r="AQ500" s="164" t="b">
        <f t="shared" si="289"/>
        <v>1</v>
      </c>
      <c r="AR500" s="232"/>
      <c r="AS500" s="232"/>
      <c r="AT500" s="153"/>
      <c r="AU500" s="41"/>
      <c r="AV500" s="42"/>
      <c r="AW500" s="96"/>
      <c r="AX500" s="118"/>
      <c r="AY500" s="152"/>
    </row>
    <row r="501" spans="1:51" s="40" customFormat="1">
      <c r="A501" s="231"/>
      <c r="B501" s="44"/>
      <c r="C501" s="44"/>
      <c r="D501" s="44"/>
      <c r="E501" s="44"/>
      <c r="F501" s="232"/>
      <c r="G501" s="233"/>
      <c r="H501" s="233"/>
      <c r="I501" s="234"/>
      <c r="J501" s="234"/>
      <c r="K501" s="234"/>
      <c r="L501" s="234"/>
      <c r="M501" s="234"/>
      <c r="N501" s="234"/>
      <c r="O501" s="235"/>
      <c r="P501" s="235"/>
      <c r="Q501" s="234"/>
      <c r="R501" s="235"/>
      <c r="S501" s="235"/>
      <c r="T501" s="235"/>
      <c r="U501" s="235"/>
      <c r="V501" s="235"/>
      <c r="W501" s="235"/>
      <c r="X501" s="235"/>
      <c r="Y501" s="235"/>
      <c r="Z501" s="234"/>
      <c r="AA501" s="235"/>
      <c r="AB501" s="235"/>
      <c r="AC501" s="235"/>
      <c r="AD501" s="235"/>
      <c r="AE501" s="235"/>
      <c r="AF501" s="235"/>
      <c r="AG501" s="235"/>
      <c r="AH501" s="235"/>
      <c r="AI501" s="44"/>
      <c r="AJ501" s="374"/>
      <c r="AK501" s="284">
        <f t="shared" si="336"/>
        <v>0</v>
      </c>
      <c r="AL501" s="164" t="b">
        <f t="shared" si="337"/>
        <v>1</v>
      </c>
      <c r="AM501" s="232"/>
      <c r="AN501" s="232"/>
      <c r="AO501" s="232"/>
      <c r="AP501" s="284">
        <f t="shared" si="338"/>
        <v>0</v>
      </c>
      <c r="AQ501" s="164" t="b">
        <f t="shared" ref="AQ501:AQ595" si="339">AP501=G501</f>
        <v>1</v>
      </c>
      <c r="AR501" s="232"/>
      <c r="AS501" s="232"/>
      <c r="AT501" s="153"/>
      <c r="AU501" s="41"/>
      <c r="AV501" s="42"/>
      <c r="AW501" s="96"/>
      <c r="AX501" s="118"/>
      <c r="AY501" s="152"/>
    </row>
    <row r="502" spans="1:51" s="40" customFormat="1">
      <c r="A502" s="231"/>
      <c r="B502" s="44"/>
      <c r="C502" s="44"/>
      <c r="D502" s="44"/>
      <c r="E502" s="44"/>
      <c r="F502" s="232"/>
      <c r="G502" s="233"/>
      <c r="H502" s="233"/>
      <c r="I502" s="234"/>
      <c r="J502" s="234"/>
      <c r="K502" s="234"/>
      <c r="L502" s="234"/>
      <c r="M502" s="234"/>
      <c r="N502" s="234"/>
      <c r="O502" s="235"/>
      <c r="P502" s="235"/>
      <c r="Q502" s="234"/>
      <c r="R502" s="235"/>
      <c r="S502" s="235"/>
      <c r="T502" s="235"/>
      <c r="U502" s="235"/>
      <c r="V502" s="235"/>
      <c r="W502" s="235"/>
      <c r="X502" s="235"/>
      <c r="Y502" s="235"/>
      <c r="Z502" s="234"/>
      <c r="AA502" s="235"/>
      <c r="AB502" s="235"/>
      <c r="AC502" s="235"/>
      <c r="AD502" s="235"/>
      <c r="AE502" s="235"/>
      <c r="AF502" s="235"/>
      <c r="AG502" s="235"/>
      <c r="AH502" s="235"/>
      <c r="AI502" s="44"/>
      <c r="AJ502" s="374"/>
      <c r="AK502" s="284">
        <f t="shared" si="336"/>
        <v>0</v>
      </c>
      <c r="AL502" s="164" t="b">
        <f t="shared" si="337"/>
        <v>1</v>
      </c>
      <c r="AM502" s="232"/>
      <c r="AN502" s="232"/>
      <c r="AO502" s="232"/>
      <c r="AP502" s="284">
        <f t="shared" si="338"/>
        <v>0</v>
      </c>
      <c r="AQ502" s="164" t="b">
        <f t="shared" si="339"/>
        <v>1</v>
      </c>
      <c r="AR502" s="232"/>
      <c r="AS502" s="232"/>
      <c r="AT502" s="153"/>
      <c r="AU502" s="41"/>
      <c r="AV502" s="42"/>
      <c r="AW502" s="96"/>
      <c r="AX502" s="118"/>
      <c r="AY502" s="152"/>
    </row>
    <row r="503" spans="1:51" s="40" customFormat="1">
      <c r="A503" s="231"/>
      <c r="B503" s="44"/>
      <c r="C503" s="44"/>
      <c r="D503" s="44"/>
      <c r="E503" s="44"/>
      <c r="F503" s="232"/>
      <c r="G503" s="233"/>
      <c r="H503" s="233"/>
      <c r="I503" s="234"/>
      <c r="J503" s="234"/>
      <c r="K503" s="234"/>
      <c r="L503" s="234"/>
      <c r="M503" s="234"/>
      <c r="N503" s="234"/>
      <c r="O503" s="235"/>
      <c r="P503" s="235"/>
      <c r="Q503" s="234"/>
      <c r="R503" s="235"/>
      <c r="S503" s="235"/>
      <c r="T503" s="235"/>
      <c r="U503" s="235"/>
      <c r="V503" s="235"/>
      <c r="W503" s="235"/>
      <c r="X503" s="235"/>
      <c r="Y503" s="235"/>
      <c r="Z503" s="234"/>
      <c r="AA503" s="235"/>
      <c r="AB503" s="235"/>
      <c r="AC503" s="235"/>
      <c r="AD503" s="235"/>
      <c r="AE503" s="235"/>
      <c r="AF503" s="235"/>
      <c r="AG503" s="235"/>
      <c r="AH503" s="235"/>
      <c r="AI503" s="44"/>
      <c r="AJ503" s="374"/>
      <c r="AK503" s="284">
        <f t="shared" si="336"/>
        <v>0</v>
      </c>
      <c r="AL503" s="164" t="b">
        <f t="shared" si="337"/>
        <v>1</v>
      </c>
      <c r="AM503" s="232"/>
      <c r="AN503" s="232"/>
      <c r="AO503" s="232"/>
      <c r="AP503" s="284">
        <f t="shared" si="338"/>
        <v>0</v>
      </c>
      <c r="AQ503" s="164" t="b">
        <f t="shared" si="339"/>
        <v>1</v>
      </c>
      <c r="AR503" s="232"/>
      <c r="AS503" s="232"/>
      <c r="AT503" s="153"/>
      <c r="AU503" s="41"/>
      <c r="AV503" s="42"/>
      <c r="AW503" s="96"/>
      <c r="AX503" s="118"/>
      <c r="AY503" s="152"/>
    </row>
    <row r="504" spans="1:51" s="40" customFormat="1">
      <c r="A504" s="231"/>
      <c r="B504" s="44"/>
      <c r="C504" s="44"/>
      <c r="D504" s="44"/>
      <c r="E504" s="44"/>
      <c r="F504" s="232"/>
      <c r="G504" s="233"/>
      <c r="H504" s="233"/>
      <c r="I504" s="234"/>
      <c r="J504" s="234"/>
      <c r="K504" s="234"/>
      <c r="L504" s="234"/>
      <c r="M504" s="234"/>
      <c r="N504" s="234"/>
      <c r="O504" s="235"/>
      <c r="P504" s="235"/>
      <c r="Q504" s="234"/>
      <c r="R504" s="235"/>
      <c r="S504" s="235"/>
      <c r="T504" s="235"/>
      <c r="U504" s="235"/>
      <c r="V504" s="235"/>
      <c r="W504" s="235"/>
      <c r="X504" s="235"/>
      <c r="Y504" s="235"/>
      <c r="Z504" s="234"/>
      <c r="AA504" s="235"/>
      <c r="AB504" s="235"/>
      <c r="AC504" s="235"/>
      <c r="AD504" s="235"/>
      <c r="AE504" s="235"/>
      <c r="AF504" s="235"/>
      <c r="AG504" s="235"/>
      <c r="AH504" s="235"/>
      <c r="AI504" s="44"/>
      <c r="AJ504" s="374"/>
      <c r="AK504" s="284">
        <f t="shared" si="336"/>
        <v>0</v>
      </c>
      <c r="AL504" s="164" t="b">
        <f t="shared" si="337"/>
        <v>1</v>
      </c>
      <c r="AM504" s="232"/>
      <c r="AN504" s="232"/>
      <c r="AO504" s="232"/>
      <c r="AP504" s="284">
        <f t="shared" si="338"/>
        <v>0</v>
      </c>
      <c r="AQ504" s="164" t="b">
        <f t="shared" si="339"/>
        <v>1</v>
      </c>
      <c r="AR504" s="232"/>
      <c r="AS504" s="232"/>
      <c r="AT504" s="153"/>
      <c r="AU504" s="41"/>
      <c r="AV504" s="42"/>
      <c r="AW504" s="96"/>
      <c r="AX504" s="118"/>
      <c r="AY504" s="152"/>
    </row>
    <row r="505" spans="1:51" s="40" customFormat="1">
      <c r="A505" s="231"/>
      <c r="B505" s="44"/>
      <c r="C505" s="44"/>
      <c r="D505" s="44"/>
      <c r="E505" s="44"/>
      <c r="F505" s="232"/>
      <c r="G505" s="233"/>
      <c r="H505" s="233"/>
      <c r="I505" s="234"/>
      <c r="J505" s="234"/>
      <c r="K505" s="234"/>
      <c r="L505" s="234"/>
      <c r="M505" s="234"/>
      <c r="N505" s="234"/>
      <c r="O505" s="235"/>
      <c r="P505" s="235"/>
      <c r="Q505" s="234"/>
      <c r="R505" s="235"/>
      <c r="S505" s="235"/>
      <c r="T505" s="235"/>
      <c r="U505" s="235"/>
      <c r="V505" s="235"/>
      <c r="W505" s="235"/>
      <c r="X505" s="235"/>
      <c r="Y505" s="235"/>
      <c r="Z505" s="234"/>
      <c r="AA505" s="235"/>
      <c r="AB505" s="235"/>
      <c r="AC505" s="235"/>
      <c r="AD505" s="235"/>
      <c r="AE505" s="235"/>
      <c r="AF505" s="235"/>
      <c r="AG505" s="235"/>
      <c r="AH505" s="235"/>
      <c r="AI505" s="44"/>
      <c r="AJ505" s="374"/>
      <c r="AK505" s="284">
        <f t="shared" si="336"/>
        <v>0</v>
      </c>
      <c r="AL505" s="164" t="b">
        <f t="shared" si="337"/>
        <v>1</v>
      </c>
      <c r="AM505" s="232"/>
      <c r="AN505" s="232"/>
      <c r="AO505" s="232"/>
      <c r="AP505" s="284">
        <f t="shared" si="338"/>
        <v>0</v>
      </c>
      <c r="AQ505" s="164" t="b">
        <f t="shared" si="339"/>
        <v>1</v>
      </c>
      <c r="AR505" s="232"/>
      <c r="AS505" s="232"/>
      <c r="AT505" s="153"/>
      <c r="AU505" s="41"/>
      <c r="AV505" s="42"/>
      <c r="AW505" s="96"/>
      <c r="AX505" s="118"/>
      <c r="AY505" s="152"/>
    </row>
    <row r="506" spans="1:51" s="40" customFormat="1">
      <c r="A506" s="231"/>
      <c r="B506" s="44"/>
      <c r="C506" s="44"/>
      <c r="D506" s="44"/>
      <c r="E506" s="44"/>
      <c r="F506" s="232"/>
      <c r="G506" s="233"/>
      <c r="H506" s="233"/>
      <c r="I506" s="234"/>
      <c r="J506" s="234"/>
      <c r="K506" s="234"/>
      <c r="L506" s="234"/>
      <c r="M506" s="234"/>
      <c r="N506" s="234"/>
      <c r="O506" s="235"/>
      <c r="P506" s="235"/>
      <c r="Q506" s="234"/>
      <c r="R506" s="235"/>
      <c r="S506" s="235"/>
      <c r="T506" s="235"/>
      <c r="U506" s="235"/>
      <c r="V506" s="235"/>
      <c r="W506" s="235"/>
      <c r="X506" s="235"/>
      <c r="Y506" s="235"/>
      <c r="Z506" s="234"/>
      <c r="AA506" s="235"/>
      <c r="AB506" s="235"/>
      <c r="AC506" s="235"/>
      <c r="AD506" s="235"/>
      <c r="AE506" s="235"/>
      <c r="AF506" s="235"/>
      <c r="AG506" s="235"/>
      <c r="AH506" s="235"/>
      <c r="AI506" s="44"/>
      <c r="AJ506" s="374"/>
      <c r="AK506" s="284"/>
      <c r="AL506" s="164"/>
      <c r="AM506" s="232"/>
      <c r="AN506" s="232"/>
      <c r="AO506" s="232"/>
      <c r="AP506" s="284"/>
      <c r="AQ506" s="164"/>
      <c r="AR506" s="232"/>
      <c r="AS506" s="232"/>
      <c r="AT506" s="153"/>
      <c r="AU506" s="41"/>
      <c r="AV506" s="42"/>
      <c r="AW506" s="96"/>
      <c r="AX506" s="118"/>
      <c r="AY506" s="152"/>
    </row>
    <row r="507" spans="1:51" s="40" customFormat="1">
      <c r="A507" s="231"/>
      <c r="B507" s="44"/>
      <c r="C507" s="44"/>
      <c r="D507" s="44"/>
      <c r="E507" s="44"/>
      <c r="F507" s="232"/>
      <c r="G507" s="233"/>
      <c r="H507" s="233"/>
      <c r="I507" s="234"/>
      <c r="J507" s="234"/>
      <c r="K507" s="234"/>
      <c r="L507" s="234"/>
      <c r="M507" s="234"/>
      <c r="N507" s="234"/>
      <c r="O507" s="235"/>
      <c r="P507" s="235"/>
      <c r="Q507" s="234"/>
      <c r="R507" s="235"/>
      <c r="S507" s="235"/>
      <c r="T507" s="235"/>
      <c r="U507" s="235"/>
      <c r="V507" s="235"/>
      <c r="W507" s="235"/>
      <c r="X507" s="235"/>
      <c r="Y507" s="235"/>
      <c r="Z507" s="234"/>
      <c r="AA507" s="235"/>
      <c r="AB507" s="235"/>
      <c r="AC507" s="235"/>
      <c r="AD507" s="235"/>
      <c r="AE507" s="235"/>
      <c r="AF507" s="235"/>
      <c r="AG507" s="235"/>
      <c r="AH507" s="235"/>
      <c r="AI507" s="44"/>
      <c r="AJ507" s="374"/>
      <c r="AK507" s="284"/>
      <c r="AL507" s="164"/>
      <c r="AM507" s="232"/>
      <c r="AN507" s="232"/>
      <c r="AO507" s="232"/>
      <c r="AP507" s="284"/>
      <c r="AQ507" s="164"/>
      <c r="AR507" s="232"/>
      <c r="AS507" s="232"/>
      <c r="AT507" s="153"/>
      <c r="AU507" s="41"/>
      <c r="AV507" s="42"/>
      <c r="AW507" s="96"/>
      <c r="AX507" s="118"/>
      <c r="AY507" s="152"/>
    </row>
    <row r="508" spans="1:51" s="40" customFormat="1">
      <c r="A508" s="231"/>
      <c r="B508" s="44"/>
      <c r="C508" s="44"/>
      <c r="D508" s="44"/>
      <c r="E508" s="44"/>
      <c r="F508" s="232"/>
      <c r="G508" s="233"/>
      <c r="H508" s="233"/>
      <c r="I508" s="234"/>
      <c r="J508" s="234"/>
      <c r="K508" s="234"/>
      <c r="L508" s="234"/>
      <c r="M508" s="234"/>
      <c r="N508" s="234"/>
      <c r="O508" s="235"/>
      <c r="P508" s="235"/>
      <c r="Q508" s="234"/>
      <c r="R508" s="235"/>
      <c r="S508" s="235"/>
      <c r="T508" s="235"/>
      <c r="U508" s="235"/>
      <c r="V508" s="235"/>
      <c r="W508" s="235"/>
      <c r="X508" s="235"/>
      <c r="Y508" s="235"/>
      <c r="Z508" s="234"/>
      <c r="AA508" s="235"/>
      <c r="AB508" s="235"/>
      <c r="AC508" s="235"/>
      <c r="AD508" s="235"/>
      <c r="AE508" s="235"/>
      <c r="AF508" s="235"/>
      <c r="AG508" s="235"/>
      <c r="AH508" s="235"/>
      <c r="AI508" s="44"/>
      <c r="AJ508" s="374"/>
      <c r="AK508" s="284"/>
      <c r="AL508" s="164"/>
      <c r="AM508" s="232"/>
      <c r="AN508" s="232"/>
      <c r="AO508" s="232"/>
      <c r="AP508" s="284"/>
      <c r="AQ508" s="164"/>
      <c r="AR508" s="232"/>
      <c r="AS508" s="232"/>
      <c r="AT508" s="153"/>
      <c r="AU508" s="41"/>
      <c r="AV508" s="42"/>
      <c r="AW508" s="96"/>
      <c r="AX508" s="118"/>
      <c r="AY508" s="152"/>
    </row>
    <row r="509" spans="1:51" s="40" customFormat="1">
      <c r="A509" s="231"/>
      <c r="B509" s="44"/>
      <c r="C509" s="44"/>
      <c r="D509" s="44"/>
      <c r="E509" s="44"/>
      <c r="F509" s="232"/>
      <c r="G509" s="233"/>
      <c r="H509" s="233"/>
      <c r="I509" s="234"/>
      <c r="J509" s="234"/>
      <c r="K509" s="234"/>
      <c r="L509" s="234"/>
      <c r="M509" s="234"/>
      <c r="N509" s="234"/>
      <c r="O509" s="235"/>
      <c r="P509" s="235"/>
      <c r="Q509" s="234"/>
      <c r="R509" s="235"/>
      <c r="S509" s="235"/>
      <c r="T509" s="235"/>
      <c r="U509" s="235"/>
      <c r="V509" s="235"/>
      <c r="W509" s="235"/>
      <c r="X509" s="235"/>
      <c r="Y509" s="235"/>
      <c r="Z509" s="234"/>
      <c r="AA509" s="235"/>
      <c r="AB509" s="235"/>
      <c r="AC509" s="235"/>
      <c r="AD509" s="235"/>
      <c r="AE509" s="235"/>
      <c r="AF509" s="235"/>
      <c r="AG509" s="235"/>
      <c r="AH509" s="235"/>
      <c r="AI509" s="44"/>
      <c r="AJ509" s="374"/>
      <c r="AK509" s="284"/>
      <c r="AL509" s="164"/>
      <c r="AM509" s="232"/>
      <c r="AN509" s="232"/>
      <c r="AO509" s="232"/>
      <c r="AP509" s="284"/>
      <c r="AQ509" s="164"/>
      <c r="AR509" s="232"/>
      <c r="AS509" s="232"/>
      <c r="AT509" s="153"/>
      <c r="AU509" s="41"/>
      <c r="AV509" s="42"/>
      <c r="AW509" s="96"/>
      <c r="AX509" s="118"/>
      <c r="AY509" s="152"/>
    </row>
    <row r="510" spans="1:51" s="40" customFormat="1">
      <c r="A510" s="231"/>
      <c r="B510" s="44"/>
      <c r="C510" s="44"/>
      <c r="D510" s="44"/>
      <c r="E510" s="44"/>
      <c r="F510" s="232"/>
      <c r="G510" s="233"/>
      <c r="H510" s="233"/>
      <c r="I510" s="234"/>
      <c r="J510" s="234"/>
      <c r="K510" s="234"/>
      <c r="L510" s="234"/>
      <c r="M510" s="234"/>
      <c r="N510" s="234"/>
      <c r="O510" s="235"/>
      <c r="P510" s="235"/>
      <c r="Q510" s="234"/>
      <c r="R510" s="235"/>
      <c r="S510" s="235"/>
      <c r="T510" s="235"/>
      <c r="U510" s="235"/>
      <c r="V510" s="235"/>
      <c r="W510" s="235"/>
      <c r="X510" s="235"/>
      <c r="Y510" s="235"/>
      <c r="Z510" s="234"/>
      <c r="AA510" s="235"/>
      <c r="AB510" s="235"/>
      <c r="AC510" s="235"/>
      <c r="AD510" s="235"/>
      <c r="AE510" s="235"/>
      <c r="AF510" s="235"/>
      <c r="AG510" s="235"/>
      <c r="AH510" s="235"/>
      <c r="AI510" s="44"/>
      <c r="AJ510" s="374"/>
      <c r="AK510" s="284"/>
      <c r="AL510" s="164"/>
      <c r="AM510" s="232"/>
      <c r="AN510" s="232"/>
      <c r="AO510" s="232"/>
      <c r="AP510" s="284"/>
      <c r="AQ510" s="164"/>
      <c r="AR510" s="232"/>
      <c r="AS510" s="232"/>
      <c r="AT510" s="153"/>
      <c r="AU510" s="41"/>
      <c r="AV510" s="42"/>
      <c r="AW510" s="96"/>
      <c r="AX510" s="118"/>
      <c r="AY510" s="152"/>
    </row>
    <row r="511" spans="1:51" s="40" customFormat="1">
      <c r="A511" s="231"/>
      <c r="B511" s="44"/>
      <c r="C511" s="44"/>
      <c r="D511" s="44"/>
      <c r="E511" s="44"/>
      <c r="F511" s="232"/>
      <c r="G511" s="233"/>
      <c r="H511" s="233"/>
      <c r="I511" s="234"/>
      <c r="J511" s="234"/>
      <c r="K511" s="234"/>
      <c r="L511" s="234"/>
      <c r="M511" s="234"/>
      <c r="N511" s="234"/>
      <c r="O511" s="235"/>
      <c r="P511" s="235"/>
      <c r="Q511" s="234"/>
      <c r="R511" s="235"/>
      <c r="S511" s="235"/>
      <c r="T511" s="235"/>
      <c r="U511" s="235"/>
      <c r="V511" s="235"/>
      <c r="W511" s="235"/>
      <c r="X511" s="235"/>
      <c r="Y511" s="235"/>
      <c r="Z511" s="234"/>
      <c r="AA511" s="235"/>
      <c r="AB511" s="235"/>
      <c r="AC511" s="235"/>
      <c r="AD511" s="235"/>
      <c r="AE511" s="235"/>
      <c r="AF511" s="235"/>
      <c r="AG511" s="235"/>
      <c r="AH511" s="235"/>
      <c r="AI511" s="44"/>
      <c r="AJ511" s="374"/>
      <c r="AK511" s="284">
        <f t="shared" si="336"/>
        <v>0</v>
      </c>
      <c r="AL511" s="164" t="b">
        <f t="shared" si="337"/>
        <v>1</v>
      </c>
      <c r="AM511" s="232"/>
      <c r="AN511" s="232"/>
      <c r="AO511" s="232"/>
      <c r="AP511" s="284">
        <f t="shared" si="338"/>
        <v>0</v>
      </c>
      <c r="AQ511" s="164" t="b">
        <f t="shared" si="339"/>
        <v>1</v>
      </c>
      <c r="AR511" s="232"/>
      <c r="AS511" s="232"/>
      <c r="AT511" s="153"/>
      <c r="AU511" s="41"/>
      <c r="AV511" s="42"/>
      <c r="AW511" s="96"/>
      <c r="AX511" s="118"/>
      <c r="AY511" s="152"/>
    </row>
    <row r="512" spans="1:51" s="40" customFormat="1">
      <c r="A512" s="231"/>
      <c r="B512" s="44"/>
      <c r="C512" s="44"/>
      <c r="D512" s="44"/>
      <c r="E512" s="44"/>
      <c r="F512" s="232"/>
      <c r="G512" s="233"/>
      <c r="H512" s="233"/>
      <c r="I512" s="234"/>
      <c r="J512" s="234"/>
      <c r="K512" s="234"/>
      <c r="L512" s="234"/>
      <c r="M512" s="234"/>
      <c r="N512" s="234"/>
      <c r="O512" s="235"/>
      <c r="P512" s="235"/>
      <c r="Q512" s="234"/>
      <c r="R512" s="235"/>
      <c r="S512" s="235"/>
      <c r="T512" s="235"/>
      <c r="U512" s="235"/>
      <c r="V512" s="235"/>
      <c r="W512" s="235"/>
      <c r="X512" s="235"/>
      <c r="Y512" s="235"/>
      <c r="Z512" s="234"/>
      <c r="AA512" s="235"/>
      <c r="AB512" s="235"/>
      <c r="AC512" s="235"/>
      <c r="AD512" s="235"/>
      <c r="AE512" s="235"/>
      <c r="AF512" s="235"/>
      <c r="AG512" s="235"/>
      <c r="AH512" s="235"/>
      <c r="AI512" s="44"/>
      <c r="AJ512" s="374"/>
      <c r="AK512" s="284"/>
      <c r="AL512" s="164"/>
      <c r="AM512" s="232"/>
      <c r="AN512" s="232"/>
      <c r="AO512" s="232"/>
      <c r="AP512" s="284"/>
      <c r="AQ512" s="164"/>
      <c r="AR512" s="232"/>
      <c r="AS512" s="232"/>
      <c r="AT512" s="153"/>
      <c r="AU512" s="41"/>
      <c r="AV512" s="42"/>
      <c r="AW512" s="96"/>
      <c r="AX512" s="118"/>
      <c r="AY512" s="152"/>
    </row>
    <row r="513" spans="1:51" s="40" customFormat="1">
      <c r="A513" s="231"/>
      <c r="B513" s="44"/>
      <c r="C513" s="44"/>
      <c r="D513" s="44"/>
      <c r="E513" s="44"/>
      <c r="F513" s="232"/>
      <c r="G513" s="233"/>
      <c r="H513" s="233"/>
      <c r="I513" s="234"/>
      <c r="J513" s="234"/>
      <c r="K513" s="234"/>
      <c r="L513" s="234"/>
      <c r="M513" s="234"/>
      <c r="N513" s="234"/>
      <c r="O513" s="235"/>
      <c r="P513" s="235"/>
      <c r="Q513" s="234"/>
      <c r="R513" s="235"/>
      <c r="S513" s="235"/>
      <c r="T513" s="235"/>
      <c r="U513" s="235"/>
      <c r="V513" s="235"/>
      <c r="W513" s="235"/>
      <c r="X513" s="235"/>
      <c r="Y513" s="235"/>
      <c r="Z513" s="234"/>
      <c r="AA513" s="235"/>
      <c r="AB513" s="235"/>
      <c r="AC513" s="235"/>
      <c r="AD513" s="235"/>
      <c r="AE513" s="235"/>
      <c r="AF513" s="235"/>
      <c r="AG513" s="235"/>
      <c r="AH513" s="235"/>
      <c r="AI513" s="44"/>
      <c r="AJ513" s="374"/>
      <c r="AK513" s="284"/>
      <c r="AL513" s="164"/>
      <c r="AM513" s="232"/>
      <c r="AN513" s="232"/>
      <c r="AO513" s="232"/>
      <c r="AP513" s="284"/>
      <c r="AQ513" s="164"/>
      <c r="AR513" s="232"/>
      <c r="AS513" s="232"/>
      <c r="AT513" s="153"/>
      <c r="AU513" s="41"/>
      <c r="AV513" s="42"/>
      <c r="AW513" s="96"/>
      <c r="AX513" s="118"/>
      <c r="AY513" s="152"/>
    </row>
    <row r="514" spans="1:51" s="40" customFormat="1">
      <c r="A514" s="231"/>
      <c r="B514" s="44"/>
      <c r="C514" s="44"/>
      <c r="D514" s="44"/>
      <c r="E514" s="44"/>
      <c r="F514" s="232"/>
      <c r="G514" s="233"/>
      <c r="H514" s="233"/>
      <c r="I514" s="234"/>
      <c r="J514" s="234"/>
      <c r="K514" s="234"/>
      <c r="L514" s="234"/>
      <c r="M514" s="234"/>
      <c r="N514" s="234"/>
      <c r="O514" s="235"/>
      <c r="P514" s="235"/>
      <c r="Q514" s="234"/>
      <c r="R514" s="235"/>
      <c r="S514" s="235"/>
      <c r="T514" s="235"/>
      <c r="U514" s="235"/>
      <c r="V514" s="235"/>
      <c r="W514" s="235"/>
      <c r="X514" s="235"/>
      <c r="Y514" s="235"/>
      <c r="Z514" s="234"/>
      <c r="AA514" s="235"/>
      <c r="AB514" s="235"/>
      <c r="AC514" s="235"/>
      <c r="AD514" s="235"/>
      <c r="AE514" s="235"/>
      <c r="AF514" s="235"/>
      <c r="AG514" s="235"/>
      <c r="AH514" s="235"/>
      <c r="AI514" s="44"/>
      <c r="AJ514" s="374"/>
      <c r="AK514" s="284"/>
      <c r="AL514" s="164"/>
      <c r="AM514" s="232"/>
      <c r="AN514" s="232"/>
      <c r="AO514" s="232"/>
      <c r="AP514" s="284"/>
      <c r="AQ514" s="164"/>
      <c r="AR514" s="232"/>
      <c r="AS514" s="232"/>
      <c r="AT514" s="153"/>
      <c r="AU514" s="41"/>
      <c r="AV514" s="42"/>
      <c r="AW514" s="96"/>
      <c r="AX514" s="118"/>
      <c r="AY514" s="152"/>
    </row>
    <row r="515" spans="1:51" s="40" customFormat="1">
      <c r="A515" s="231"/>
      <c r="B515" s="44"/>
      <c r="C515" s="44"/>
      <c r="D515" s="44"/>
      <c r="E515" s="44"/>
      <c r="F515" s="232"/>
      <c r="G515" s="233"/>
      <c r="H515" s="233"/>
      <c r="I515" s="234"/>
      <c r="J515" s="234"/>
      <c r="K515" s="234"/>
      <c r="L515" s="234"/>
      <c r="M515" s="234"/>
      <c r="N515" s="234"/>
      <c r="O515" s="235"/>
      <c r="P515" s="235"/>
      <c r="Q515" s="234"/>
      <c r="R515" s="235"/>
      <c r="S515" s="235"/>
      <c r="T515" s="235"/>
      <c r="U515" s="235"/>
      <c r="V515" s="235"/>
      <c r="W515" s="235"/>
      <c r="X515" s="235"/>
      <c r="Y515" s="235"/>
      <c r="Z515" s="234"/>
      <c r="AA515" s="235"/>
      <c r="AB515" s="235"/>
      <c r="AC515" s="235"/>
      <c r="AD515" s="235"/>
      <c r="AE515" s="235"/>
      <c r="AF515" s="235"/>
      <c r="AG515" s="235"/>
      <c r="AH515" s="235"/>
      <c r="AI515" s="44"/>
      <c r="AJ515" s="374"/>
      <c r="AK515" s="284"/>
      <c r="AL515" s="164"/>
      <c r="AM515" s="232"/>
      <c r="AN515" s="232"/>
      <c r="AO515" s="232"/>
      <c r="AP515" s="284"/>
      <c r="AQ515" s="164"/>
      <c r="AR515" s="232"/>
      <c r="AS515" s="232"/>
      <c r="AT515" s="153"/>
      <c r="AU515" s="41"/>
      <c r="AV515" s="42"/>
      <c r="AW515" s="96"/>
      <c r="AX515" s="118"/>
      <c r="AY515" s="152"/>
    </row>
    <row r="516" spans="1:51" s="40" customFormat="1">
      <c r="A516" s="231"/>
      <c r="B516" s="44"/>
      <c r="C516" s="44"/>
      <c r="D516" s="44"/>
      <c r="E516" s="44"/>
      <c r="F516" s="232"/>
      <c r="G516" s="233"/>
      <c r="H516" s="233"/>
      <c r="I516" s="234"/>
      <c r="J516" s="234"/>
      <c r="K516" s="234"/>
      <c r="L516" s="234"/>
      <c r="M516" s="234"/>
      <c r="N516" s="234"/>
      <c r="O516" s="235"/>
      <c r="P516" s="235"/>
      <c r="Q516" s="234"/>
      <c r="R516" s="235"/>
      <c r="S516" s="235"/>
      <c r="T516" s="235"/>
      <c r="U516" s="235"/>
      <c r="V516" s="235"/>
      <c r="W516" s="235"/>
      <c r="X516" s="235"/>
      <c r="Y516" s="235"/>
      <c r="Z516" s="234"/>
      <c r="AA516" s="235"/>
      <c r="AB516" s="235"/>
      <c r="AC516" s="235"/>
      <c r="AD516" s="235"/>
      <c r="AE516" s="235"/>
      <c r="AF516" s="235"/>
      <c r="AG516" s="235"/>
      <c r="AH516" s="235"/>
      <c r="AI516" s="44"/>
      <c r="AJ516" s="374"/>
      <c r="AK516" s="284"/>
      <c r="AL516" s="164"/>
      <c r="AM516" s="232"/>
      <c r="AN516" s="232"/>
      <c r="AO516" s="232"/>
      <c r="AP516" s="284"/>
      <c r="AQ516" s="164"/>
      <c r="AR516" s="232"/>
      <c r="AS516" s="232"/>
      <c r="AT516" s="153"/>
      <c r="AU516" s="41"/>
      <c r="AV516" s="42"/>
      <c r="AW516" s="96"/>
      <c r="AX516" s="118"/>
      <c r="AY516" s="152"/>
    </row>
    <row r="517" spans="1:51" s="40" customFormat="1">
      <c r="A517" s="231"/>
      <c r="B517" s="44"/>
      <c r="C517" s="44"/>
      <c r="D517" s="44"/>
      <c r="E517" s="44"/>
      <c r="F517" s="232"/>
      <c r="G517" s="233"/>
      <c r="H517" s="233"/>
      <c r="I517" s="234"/>
      <c r="J517" s="234"/>
      <c r="K517" s="234"/>
      <c r="L517" s="234"/>
      <c r="M517" s="234"/>
      <c r="N517" s="234"/>
      <c r="O517" s="235"/>
      <c r="P517" s="235"/>
      <c r="Q517" s="234"/>
      <c r="R517" s="235"/>
      <c r="S517" s="235"/>
      <c r="T517" s="235"/>
      <c r="U517" s="235"/>
      <c r="V517" s="235"/>
      <c r="W517" s="235"/>
      <c r="X517" s="235"/>
      <c r="Y517" s="235"/>
      <c r="Z517" s="234"/>
      <c r="AA517" s="235"/>
      <c r="AB517" s="235"/>
      <c r="AC517" s="235"/>
      <c r="AD517" s="235"/>
      <c r="AE517" s="235"/>
      <c r="AF517" s="235"/>
      <c r="AG517" s="235"/>
      <c r="AH517" s="235"/>
      <c r="AI517" s="44"/>
      <c r="AJ517" s="374"/>
      <c r="AK517" s="284">
        <f t="shared" si="336"/>
        <v>0</v>
      </c>
      <c r="AL517" s="164" t="b">
        <f t="shared" ref="AL517:AL554" si="340">AK517=G517</f>
        <v>1</v>
      </c>
      <c r="AM517" s="232"/>
      <c r="AN517" s="232"/>
      <c r="AO517" s="232"/>
      <c r="AP517" s="284">
        <f t="shared" si="338"/>
        <v>0</v>
      </c>
      <c r="AQ517" s="164" t="b">
        <f t="shared" si="339"/>
        <v>1</v>
      </c>
      <c r="AR517" s="232"/>
      <c r="AS517" s="232"/>
      <c r="AT517" s="153"/>
      <c r="AU517" s="41"/>
      <c r="AV517" s="42"/>
      <c r="AW517" s="96"/>
      <c r="AX517" s="118"/>
      <c r="AY517" s="152"/>
    </row>
    <row r="518" spans="1:51" s="40" customFormat="1">
      <c r="A518" s="231"/>
      <c r="B518" s="44"/>
      <c r="C518" s="44"/>
      <c r="D518" s="44"/>
      <c r="E518" s="44"/>
      <c r="F518" s="232"/>
      <c r="G518" s="233"/>
      <c r="H518" s="233"/>
      <c r="I518" s="234"/>
      <c r="J518" s="234"/>
      <c r="K518" s="234"/>
      <c r="L518" s="234"/>
      <c r="M518" s="234"/>
      <c r="N518" s="234"/>
      <c r="O518" s="235"/>
      <c r="P518" s="235"/>
      <c r="Q518" s="234"/>
      <c r="R518" s="235"/>
      <c r="S518" s="235"/>
      <c r="T518" s="235"/>
      <c r="U518" s="235"/>
      <c r="V518" s="235"/>
      <c r="W518" s="235"/>
      <c r="X518" s="235"/>
      <c r="Y518" s="235"/>
      <c r="Z518" s="234"/>
      <c r="AA518" s="235"/>
      <c r="AB518" s="235"/>
      <c r="AC518" s="235"/>
      <c r="AD518" s="235"/>
      <c r="AE518" s="235"/>
      <c r="AF518" s="235"/>
      <c r="AG518" s="235"/>
      <c r="AH518" s="235"/>
      <c r="AI518" s="44"/>
      <c r="AJ518" s="374"/>
      <c r="AK518" s="284">
        <f t="shared" si="336"/>
        <v>0</v>
      </c>
      <c r="AL518" s="164" t="b">
        <f t="shared" si="340"/>
        <v>1</v>
      </c>
      <c r="AM518" s="232"/>
      <c r="AN518" s="232"/>
      <c r="AO518" s="232"/>
      <c r="AP518" s="284">
        <f t="shared" si="338"/>
        <v>0</v>
      </c>
      <c r="AQ518" s="164" t="b">
        <f t="shared" si="339"/>
        <v>1</v>
      </c>
      <c r="AR518" s="232"/>
      <c r="AS518" s="232"/>
      <c r="AT518" s="153"/>
      <c r="AU518" s="41"/>
      <c r="AV518" s="42"/>
      <c r="AW518" s="96"/>
      <c r="AX518" s="118"/>
      <c r="AY518" s="152"/>
    </row>
    <row r="519" spans="1:51" s="40" customFormat="1">
      <c r="A519" s="231"/>
      <c r="B519" s="44"/>
      <c r="C519" s="44"/>
      <c r="D519" s="44"/>
      <c r="E519" s="44"/>
      <c r="F519" s="232"/>
      <c r="G519" s="233"/>
      <c r="H519" s="233"/>
      <c r="I519" s="234"/>
      <c r="J519" s="234"/>
      <c r="K519" s="234"/>
      <c r="L519" s="234"/>
      <c r="M519" s="234"/>
      <c r="N519" s="234"/>
      <c r="O519" s="235"/>
      <c r="P519" s="235"/>
      <c r="Q519" s="234"/>
      <c r="R519" s="235"/>
      <c r="S519" s="235"/>
      <c r="T519" s="235"/>
      <c r="U519" s="235"/>
      <c r="V519" s="235"/>
      <c r="W519" s="235"/>
      <c r="X519" s="235"/>
      <c r="Y519" s="235"/>
      <c r="Z519" s="234"/>
      <c r="AA519" s="235"/>
      <c r="AB519" s="235"/>
      <c r="AC519" s="235"/>
      <c r="AD519" s="235"/>
      <c r="AE519" s="235"/>
      <c r="AF519" s="235"/>
      <c r="AG519" s="235"/>
      <c r="AH519" s="235"/>
      <c r="AI519" s="44"/>
      <c r="AJ519" s="374"/>
      <c r="AK519" s="284"/>
      <c r="AL519" s="164"/>
      <c r="AM519" s="232"/>
      <c r="AN519" s="232"/>
      <c r="AO519" s="232"/>
      <c r="AP519" s="284"/>
      <c r="AQ519" s="164"/>
      <c r="AR519" s="232"/>
      <c r="AS519" s="232"/>
      <c r="AT519" s="153"/>
      <c r="AU519" s="41"/>
      <c r="AV519" s="42"/>
      <c r="AW519" s="96"/>
      <c r="AX519" s="118"/>
      <c r="AY519" s="152"/>
    </row>
    <row r="520" spans="1:51" s="40" customFormat="1">
      <c r="A520" s="231"/>
      <c r="B520" s="44"/>
      <c r="C520" s="44"/>
      <c r="D520" s="44"/>
      <c r="E520" s="44"/>
      <c r="F520" s="232"/>
      <c r="G520" s="233"/>
      <c r="H520" s="233"/>
      <c r="I520" s="234"/>
      <c r="J520" s="234"/>
      <c r="K520" s="234"/>
      <c r="L520" s="234"/>
      <c r="M520" s="234"/>
      <c r="N520" s="234"/>
      <c r="O520" s="235"/>
      <c r="P520" s="235"/>
      <c r="Q520" s="234"/>
      <c r="R520" s="235"/>
      <c r="S520" s="235"/>
      <c r="T520" s="235"/>
      <c r="U520" s="235"/>
      <c r="V520" s="235"/>
      <c r="W520" s="235"/>
      <c r="X520" s="235"/>
      <c r="Y520" s="235"/>
      <c r="Z520" s="234"/>
      <c r="AA520" s="235"/>
      <c r="AB520" s="235"/>
      <c r="AC520" s="235"/>
      <c r="AD520" s="235"/>
      <c r="AE520" s="235"/>
      <c r="AF520" s="235"/>
      <c r="AG520" s="235"/>
      <c r="AH520" s="235"/>
      <c r="AI520" s="44"/>
      <c r="AJ520" s="374"/>
      <c r="AK520" s="284"/>
      <c r="AL520" s="164"/>
      <c r="AM520" s="232"/>
      <c r="AN520" s="232"/>
      <c r="AO520" s="232"/>
      <c r="AP520" s="284"/>
      <c r="AQ520" s="164"/>
      <c r="AR520" s="232"/>
      <c r="AS520" s="232"/>
      <c r="AT520" s="153"/>
      <c r="AU520" s="41"/>
      <c r="AV520" s="42"/>
      <c r="AW520" s="96"/>
      <c r="AX520" s="118"/>
      <c r="AY520" s="152"/>
    </row>
    <row r="521" spans="1:51" s="40" customFormat="1">
      <c r="A521" s="231"/>
      <c r="B521" s="44"/>
      <c r="C521" s="44"/>
      <c r="D521" s="44"/>
      <c r="E521" s="44"/>
      <c r="F521" s="232"/>
      <c r="G521" s="233"/>
      <c r="H521" s="233"/>
      <c r="I521" s="234"/>
      <c r="J521" s="234"/>
      <c r="K521" s="234"/>
      <c r="L521" s="234"/>
      <c r="M521" s="234"/>
      <c r="N521" s="234"/>
      <c r="O521" s="235"/>
      <c r="P521" s="235"/>
      <c r="Q521" s="234"/>
      <c r="R521" s="235"/>
      <c r="S521" s="235"/>
      <c r="T521" s="235"/>
      <c r="U521" s="235"/>
      <c r="V521" s="235"/>
      <c r="W521" s="235"/>
      <c r="X521" s="235"/>
      <c r="Y521" s="235"/>
      <c r="Z521" s="234"/>
      <c r="AA521" s="235"/>
      <c r="AB521" s="235"/>
      <c r="AC521" s="235"/>
      <c r="AD521" s="235"/>
      <c r="AE521" s="235"/>
      <c r="AF521" s="235"/>
      <c r="AG521" s="235"/>
      <c r="AH521" s="235"/>
      <c r="AI521" s="44"/>
      <c r="AJ521" s="374"/>
      <c r="AK521" s="284"/>
      <c r="AL521" s="164"/>
      <c r="AM521" s="232"/>
      <c r="AN521" s="232"/>
      <c r="AO521" s="232"/>
      <c r="AP521" s="284"/>
      <c r="AQ521" s="164"/>
      <c r="AR521" s="232"/>
      <c r="AS521" s="232"/>
      <c r="AT521" s="153"/>
      <c r="AU521" s="41"/>
      <c r="AV521" s="42"/>
      <c r="AW521" s="96"/>
      <c r="AX521" s="118"/>
      <c r="AY521" s="152"/>
    </row>
    <row r="522" spans="1:51" s="40" customFormat="1">
      <c r="A522" s="231"/>
      <c r="B522" s="44"/>
      <c r="C522" s="44"/>
      <c r="D522" s="44"/>
      <c r="E522" s="44"/>
      <c r="F522" s="232"/>
      <c r="G522" s="233"/>
      <c r="H522" s="233"/>
      <c r="I522" s="234"/>
      <c r="J522" s="234"/>
      <c r="K522" s="234"/>
      <c r="L522" s="234"/>
      <c r="M522" s="234"/>
      <c r="N522" s="234"/>
      <c r="O522" s="235"/>
      <c r="P522" s="235"/>
      <c r="Q522" s="234"/>
      <c r="R522" s="235"/>
      <c r="S522" s="235"/>
      <c r="T522" s="235"/>
      <c r="U522" s="235"/>
      <c r="V522" s="235"/>
      <c r="W522" s="235"/>
      <c r="X522" s="235"/>
      <c r="Y522" s="235"/>
      <c r="Z522" s="234"/>
      <c r="AA522" s="235"/>
      <c r="AB522" s="235"/>
      <c r="AC522" s="235"/>
      <c r="AD522" s="235"/>
      <c r="AE522" s="235"/>
      <c r="AF522" s="235"/>
      <c r="AG522" s="235"/>
      <c r="AH522" s="235"/>
      <c r="AI522" s="44"/>
      <c r="AJ522" s="374"/>
      <c r="AK522" s="284">
        <f t="shared" si="336"/>
        <v>0</v>
      </c>
      <c r="AL522" s="164" t="b">
        <f t="shared" si="340"/>
        <v>1</v>
      </c>
      <c r="AM522" s="232"/>
      <c r="AN522" s="232"/>
      <c r="AO522" s="232"/>
      <c r="AP522" s="284">
        <f t="shared" si="338"/>
        <v>0</v>
      </c>
      <c r="AQ522" s="164" t="b">
        <f t="shared" si="339"/>
        <v>1</v>
      </c>
      <c r="AR522" s="232"/>
      <c r="AS522" s="232"/>
      <c r="AT522" s="153"/>
      <c r="AU522" s="41"/>
      <c r="AV522" s="42"/>
      <c r="AW522" s="96"/>
      <c r="AX522" s="118"/>
      <c r="AY522" s="152"/>
    </row>
    <row r="523" spans="1:51" s="40" customFormat="1">
      <c r="A523" s="231"/>
      <c r="B523" s="44"/>
      <c r="C523" s="44"/>
      <c r="D523" s="44"/>
      <c r="E523" s="44"/>
      <c r="F523" s="232"/>
      <c r="G523" s="233"/>
      <c r="H523" s="233"/>
      <c r="I523" s="234"/>
      <c r="J523" s="234"/>
      <c r="K523" s="234"/>
      <c r="L523" s="234"/>
      <c r="M523" s="234"/>
      <c r="N523" s="234"/>
      <c r="O523" s="235"/>
      <c r="P523" s="235"/>
      <c r="Q523" s="234"/>
      <c r="R523" s="235"/>
      <c r="S523" s="235"/>
      <c r="T523" s="235"/>
      <c r="U523" s="235"/>
      <c r="V523" s="235"/>
      <c r="W523" s="235"/>
      <c r="X523" s="235"/>
      <c r="Y523" s="235"/>
      <c r="Z523" s="234"/>
      <c r="AA523" s="235"/>
      <c r="AB523" s="235"/>
      <c r="AC523" s="235"/>
      <c r="AD523" s="235"/>
      <c r="AE523" s="235"/>
      <c r="AF523" s="235"/>
      <c r="AG523" s="235"/>
      <c r="AH523" s="235"/>
      <c r="AI523" s="44"/>
      <c r="AJ523" s="374"/>
      <c r="AK523" s="284">
        <f t="shared" si="336"/>
        <v>0</v>
      </c>
      <c r="AL523" s="164" t="b">
        <f t="shared" si="340"/>
        <v>1</v>
      </c>
      <c r="AM523" s="232"/>
      <c r="AN523" s="232"/>
      <c r="AO523" s="232"/>
      <c r="AP523" s="284">
        <f t="shared" si="338"/>
        <v>0</v>
      </c>
      <c r="AQ523" s="164" t="b">
        <f t="shared" si="339"/>
        <v>1</v>
      </c>
      <c r="AR523" s="232"/>
      <c r="AS523" s="232"/>
      <c r="AT523" s="153"/>
      <c r="AU523" s="41"/>
      <c r="AV523" s="42"/>
      <c r="AW523" s="96"/>
      <c r="AX523" s="118"/>
      <c r="AY523" s="152"/>
    </row>
    <row r="524" spans="1:51" s="40" customFormat="1">
      <c r="A524" s="231"/>
      <c r="B524" s="44"/>
      <c r="C524" s="44"/>
      <c r="D524" s="44"/>
      <c r="E524" s="44"/>
      <c r="F524" s="232"/>
      <c r="G524" s="233"/>
      <c r="H524" s="233"/>
      <c r="I524" s="234"/>
      <c r="J524" s="234"/>
      <c r="K524" s="234"/>
      <c r="L524" s="234"/>
      <c r="M524" s="234"/>
      <c r="N524" s="234"/>
      <c r="O524" s="235"/>
      <c r="P524" s="235"/>
      <c r="Q524" s="234"/>
      <c r="R524" s="235"/>
      <c r="S524" s="235"/>
      <c r="T524" s="235"/>
      <c r="U524" s="235"/>
      <c r="V524" s="235"/>
      <c r="W524" s="235"/>
      <c r="X524" s="235"/>
      <c r="Y524" s="235"/>
      <c r="Z524" s="234"/>
      <c r="AA524" s="235"/>
      <c r="AB524" s="235"/>
      <c r="AC524" s="235"/>
      <c r="AD524" s="235"/>
      <c r="AE524" s="235"/>
      <c r="AF524" s="235"/>
      <c r="AG524" s="235"/>
      <c r="AH524" s="235"/>
      <c r="AI524" s="44"/>
      <c r="AJ524" s="374"/>
      <c r="AK524" s="284">
        <f t="shared" si="336"/>
        <v>0</v>
      </c>
      <c r="AL524" s="164" t="b">
        <f t="shared" si="340"/>
        <v>1</v>
      </c>
      <c r="AM524" s="232"/>
      <c r="AN524" s="232"/>
      <c r="AO524" s="232"/>
      <c r="AP524" s="284">
        <f t="shared" si="338"/>
        <v>0</v>
      </c>
      <c r="AQ524" s="164" t="b">
        <f t="shared" si="339"/>
        <v>1</v>
      </c>
      <c r="AR524" s="232"/>
      <c r="AS524" s="232"/>
      <c r="AT524" s="153"/>
      <c r="AU524" s="41"/>
      <c r="AV524" s="42"/>
      <c r="AW524" s="96"/>
      <c r="AX524" s="118"/>
      <c r="AY524" s="152"/>
    </row>
    <row r="525" spans="1:51" s="40" customFormat="1">
      <c r="A525" s="231"/>
      <c r="B525" s="44"/>
      <c r="C525" s="44"/>
      <c r="D525" s="44"/>
      <c r="E525" s="44"/>
      <c r="F525" s="232"/>
      <c r="G525" s="233"/>
      <c r="H525" s="329"/>
      <c r="I525" s="234"/>
      <c r="J525" s="234"/>
      <c r="K525" s="234"/>
      <c r="L525" s="234"/>
      <c r="M525" s="234"/>
      <c r="N525" s="234"/>
      <c r="O525" s="235"/>
      <c r="P525" s="235"/>
      <c r="Q525" s="234"/>
      <c r="R525" s="235"/>
      <c r="S525" s="235"/>
      <c r="T525" s="235"/>
      <c r="U525" s="235"/>
      <c r="V525" s="235"/>
      <c r="W525" s="235"/>
      <c r="X525" s="235"/>
      <c r="Y525" s="235"/>
      <c r="Z525" s="234"/>
      <c r="AA525" s="235"/>
      <c r="AB525" s="235"/>
      <c r="AC525" s="235"/>
      <c r="AD525" s="235"/>
      <c r="AE525" s="235"/>
      <c r="AF525" s="235"/>
      <c r="AG525" s="235"/>
      <c r="AH525" s="235"/>
      <c r="AI525" s="44"/>
      <c r="AJ525" s="374"/>
      <c r="AK525" s="284">
        <f t="shared" si="336"/>
        <v>0</v>
      </c>
      <c r="AL525" s="164" t="b">
        <f t="shared" si="340"/>
        <v>1</v>
      </c>
      <c r="AM525" s="232"/>
      <c r="AN525" s="232"/>
      <c r="AO525" s="232"/>
      <c r="AP525" s="284">
        <f t="shared" si="338"/>
        <v>0</v>
      </c>
      <c r="AQ525" s="164" t="b">
        <f t="shared" si="339"/>
        <v>1</v>
      </c>
      <c r="AR525" s="232"/>
      <c r="AS525" s="232"/>
      <c r="AT525" s="153"/>
      <c r="AU525" s="41"/>
      <c r="AV525" s="42"/>
      <c r="AW525" s="96"/>
      <c r="AX525" s="118"/>
      <c r="AY525" s="152"/>
    </row>
    <row r="526" spans="1:51" s="40" customFormat="1">
      <c r="A526" s="231"/>
      <c r="B526" s="44"/>
      <c r="C526" s="44"/>
      <c r="D526" s="44"/>
      <c r="E526" s="44"/>
      <c r="F526" s="232"/>
      <c r="G526" s="233"/>
      <c r="H526" s="233"/>
      <c r="I526" s="234"/>
      <c r="J526" s="234"/>
      <c r="K526" s="234"/>
      <c r="L526" s="234"/>
      <c r="M526" s="234"/>
      <c r="N526" s="234"/>
      <c r="O526" s="235"/>
      <c r="P526" s="235"/>
      <c r="Q526" s="234"/>
      <c r="R526" s="235"/>
      <c r="S526" s="235"/>
      <c r="T526" s="235"/>
      <c r="U526" s="235"/>
      <c r="V526" s="235"/>
      <c r="W526" s="235"/>
      <c r="X526" s="235"/>
      <c r="Y526" s="235"/>
      <c r="Z526" s="234"/>
      <c r="AA526" s="235"/>
      <c r="AB526" s="235"/>
      <c r="AC526" s="235"/>
      <c r="AD526" s="235"/>
      <c r="AE526" s="235"/>
      <c r="AF526" s="235"/>
      <c r="AG526" s="235"/>
      <c r="AH526" s="235"/>
      <c r="AI526" s="44"/>
      <c r="AJ526" s="374"/>
      <c r="AK526" s="284">
        <f t="shared" si="336"/>
        <v>0</v>
      </c>
      <c r="AL526" s="164" t="b">
        <f t="shared" si="340"/>
        <v>1</v>
      </c>
      <c r="AM526" s="232"/>
      <c r="AN526" s="232"/>
      <c r="AO526" s="232"/>
      <c r="AP526" s="284">
        <f t="shared" si="338"/>
        <v>0</v>
      </c>
      <c r="AQ526" s="164" t="b">
        <f t="shared" si="339"/>
        <v>1</v>
      </c>
      <c r="AR526" s="232"/>
      <c r="AS526" s="232"/>
      <c r="AT526" s="153"/>
      <c r="AU526" s="41"/>
      <c r="AV526" s="42"/>
      <c r="AW526" s="96"/>
      <c r="AX526" s="118"/>
      <c r="AY526" s="152"/>
    </row>
    <row r="527" spans="1:51" s="40" customFormat="1">
      <c r="A527" s="231"/>
      <c r="B527" s="44"/>
      <c r="C527" s="44"/>
      <c r="D527" s="44"/>
      <c r="E527" s="44"/>
      <c r="F527" s="232"/>
      <c r="G527" s="233"/>
      <c r="H527" s="233"/>
      <c r="I527" s="234"/>
      <c r="J527" s="234"/>
      <c r="K527" s="234"/>
      <c r="L527" s="234"/>
      <c r="M527" s="234"/>
      <c r="N527" s="234"/>
      <c r="O527" s="235"/>
      <c r="P527" s="235"/>
      <c r="Q527" s="234"/>
      <c r="R527" s="235"/>
      <c r="S527" s="235"/>
      <c r="T527" s="235"/>
      <c r="U527" s="235"/>
      <c r="V527" s="235"/>
      <c r="W527" s="235"/>
      <c r="X527" s="235"/>
      <c r="Y527" s="235"/>
      <c r="Z527" s="234"/>
      <c r="AA527" s="235"/>
      <c r="AB527" s="235"/>
      <c r="AC527" s="235"/>
      <c r="AD527" s="235"/>
      <c r="AE527" s="235"/>
      <c r="AF527" s="235"/>
      <c r="AG527" s="235"/>
      <c r="AH527" s="235"/>
      <c r="AI527" s="44"/>
      <c r="AJ527" s="374"/>
      <c r="AK527" s="284"/>
      <c r="AL527" s="164"/>
      <c r="AM527" s="232"/>
      <c r="AN527" s="232"/>
      <c r="AO527" s="232"/>
      <c r="AP527" s="284"/>
      <c r="AQ527" s="164"/>
      <c r="AR527" s="232"/>
      <c r="AS527" s="232"/>
      <c r="AT527" s="153"/>
      <c r="AU527" s="41"/>
      <c r="AV527" s="42"/>
      <c r="AW527" s="96"/>
      <c r="AX527" s="118"/>
      <c r="AY527" s="152"/>
    </row>
    <row r="528" spans="1:51" s="40" customFormat="1">
      <c r="A528" s="231"/>
      <c r="B528" s="44"/>
      <c r="C528" s="44"/>
      <c r="D528" s="44"/>
      <c r="E528" s="44"/>
      <c r="F528" s="232"/>
      <c r="G528" s="233"/>
      <c r="H528" s="233"/>
      <c r="I528" s="234"/>
      <c r="J528" s="234"/>
      <c r="K528" s="234"/>
      <c r="L528" s="234"/>
      <c r="M528" s="234"/>
      <c r="N528" s="234"/>
      <c r="O528" s="235"/>
      <c r="P528" s="235"/>
      <c r="Q528" s="234"/>
      <c r="R528" s="235"/>
      <c r="S528" s="235"/>
      <c r="T528" s="235"/>
      <c r="U528" s="235"/>
      <c r="V528" s="235"/>
      <c r="W528" s="235"/>
      <c r="X528" s="235"/>
      <c r="Y528" s="235"/>
      <c r="Z528" s="234"/>
      <c r="AA528" s="235"/>
      <c r="AB528" s="235"/>
      <c r="AC528" s="235"/>
      <c r="AD528" s="235"/>
      <c r="AE528" s="235"/>
      <c r="AF528" s="235"/>
      <c r="AG528" s="235"/>
      <c r="AH528" s="235"/>
      <c r="AI528" s="44"/>
      <c r="AJ528" s="374"/>
      <c r="AK528" s="284">
        <f t="shared" si="336"/>
        <v>0</v>
      </c>
      <c r="AL528" s="164" t="b">
        <f t="shared" si="340"/>
        <v>1</v>
      </c>
      <c r="AM528" s="232"/>
      <c r="AN528" s="232"/>
      <c r="AO528" s="232"/>
      <c r="AP528" s="284">
        <f t="shared" si="338"/>
        <v>0</v>
      </c>
      <c r="AQ528" s="164" t="b">
        <f t="shared" si="339"/>
        <v>1</v>
      </c>
      <c r="AR528" s="232"/>
      <c r="AS528" s="232"/>
      <c r="AT528" s="153"/>
      <c r="AU528" s="41"/>
      <c r="AV528" s="42"/>
      <c r="AW528" s="96">
        <f t="shared" ref="AW528:AW554" si="341">I528+L528+O528+R528+U528+X528</f>
        <v>0</v>
      </c>
      <c r="AX528" s="118">
        <f t="shared" ref="AX528:AX554" si="342">H528+K528+N528+Q528+T528+W528</f>
        <v>0</v>
      </c>
      <c r="AY528" s="152" t="b">
        <f t="shared" si="268"/>
        <v>1</v>
      </c>
    </row>
    <row r="529" spans="1:51" s="40" customFormat="1">
      <c r="A529" s="231"/>
      <c r="B529" s="44"/>
      <c r="C529" s="44"/>
      <c r="D529" s="44"/>
      <c r="E529" s="44"/>
      <c r="F529" s="232"/>
      <c r="G529" s="233"/>
      <c r="H529" s="233"/>
      <c r="I529" s="234"/>
      <c r="J529" s="234"/>
      <c r="K529" s="234"/>
      <c r="L529" s="234"/>
      <c r="M529" s="234"/>
      <c r="N529" s="234"/>
      <c r="O529" s="235"/>
      <c r="P529" s="235"/>
      <c r="Q529" s="234"/>
      <c r="R529" s="235"/>
      <c r="S529" s="235"/>
      <c r="T529" s="235"/>
      <c r="U529" s="235"/>
      <c r="V529" s="235"/>
      <c r="W529" s="235"/>
      <c r="X529" s="235"/>
      <c r="Y529" s="235"/>
      <c r="Z529" s="234"/>
      <c r="AA529" s="235"/>
      <c r="AB529" s="235"/>
      <c r="AC529" s="235"/>
      <c r="AD529" s="235"/>
      <c r="AE529" s="235"/>
      <c r="AF529" s="235"/>
      <c r="AG529" s="235"/>
      <c r="AH529" s="235"/>
      <c r="AI529" s="44"/>
      <c r="AJ529" s="374"/>
      <c r="AK529" s="284">
        <f t="shared" si="336"/>
        <v>0</v>
      </c>
      <c r="AL529" s="164" t="b">
        <f t="shared" si="340"/>
        <v>1</v>
      </c>
      <c r="AM529" s="232"/>
      <c r="AN529" s="232"/>
      <c r="AO529" s="232"/>
      <c r="AP529" s="284">
        <f t="shared" si="338"/>
        <v>0</v>
      </c>
      <c r="AQ529" s="164" t="b">
        <f t="shared" si="339"/>
        <v>1</v>
      </c>
      <c r="AR529" s="232"/>
      <c r="AS529" s="232"/>
      <c r="AT529" s="153"/>
      <c r="AU529" s="41"/>
      <c r="AV529" s="42"/>
      <c r="AW529" s="96">
        <f t="shared" si="341"/>
        <v>0</v>
      </c>
      <c r="AX529" s="118">
        <f t="shared" si="342"/>
        <v>0</v>
      </c>
      <c r="AY529" s="152" t="b">
        <f t="shared" si="268"/>
        <v>1</v>
      </c>
    </row>
    <row r="530" spans="1:51" s="40" customFormat="1">
      <c r="A530" s="181"/>
      <c r="B530" s="182"/>
      <c r="C530" s="182"/>
      <c r="D530" s="182"/>
      <c r="E530" s="182"/>
      <c r="F530" s="183"/>
      <c r="G530" s="184"/>
      <c r="H530" s="184"/>
      <c r="I530" s="185"/>
      <c r="J530" s="185"/>
      <c r="K530" s="185"/>
      <c r="L530" s="185"/>
      <c r="M530" s="185"/>
      <c r="N530" s="185"/>
      <c r="O530" s="186"/>
      <c r="P530" s="186"/>
      <c r="Q530" s="185"/>
      <c r="R530" s="186"/>
      <c r="S530" s="186"/>
      <c r="T530" s="186"/>
      <c r="U530" s="186"/>
      <c r="V530" s="186"/>
      <c r="W530" s="186"/>
      <c r="X530" s="186"/>
      <c r="Y530" s="186"/>
      <c r="Z530" s="185"/>
      <c r="AA530" s="186"/>
      <c r="AB530" s="186"/>
      <c r="AC530" s="186"/>
      <c r="AD530" s="186"/>
      <c r="AE530" s="186"/>
      <c r="AF530" s="186"/>
      <c r="AG530" s="186"/>
      <c r="AH530" s="186"/>
      <c r="AI530" s="182"/>
      <c r="AJ530" s="374"/>
      <c r="AK530" s="284">
        <f t="shared" si="336"/>
        <v>0</v>
      </c>
      <c r="AL530" s="164" t="b">
        <f t="shared" si="340"/>
        <v>1</v>
      </c>
      <c r="AM530" s="232"/>
      <c r="AN530" s="232"/>
      <c r="AO530" s="232"/>
      <c r="AP530" s="284">
        <f t="shared" si="338"/>
        <v>0</v>
      </c>
      <c r="AQ530" s="164" t="b">
        <f t="shared" si="339"/>
        <v>1</v>
      </c>
      <c r="AR530" s="232"/>
      <c r="AS530" s="232"/>
      <c r="AT530" s="153"/>
      <c r="AU530" s="41"/>
      <c r="AV530" s="42"/>
      <c r="AW530" s="96">
        <f t="shared" si="341"/>
        <v>0</v>
      </c>
      <c r="AX530" s="118">
        <f t="shared" si="342"/>
        <v>0</v>
      </c>
      <c r="AY530" s="152" t="b">
        <f t="shared" si="268"/>
        <v>1</v>
      </c>
    </row>
    <row r="531" spans="1:51" s="3" customFormat="1">
      <c r="A531" s="632" t="s">
        <v>0</v>
      </c>
      <c r="B531" s="632" t="s">
        <v>1</v>
      </c>
      <c r="C531" s="632"/>
      <c r="D531" s="632"/>
      <c r="E531" s="632"/>
      <c r="F531" s="632" t="s">
        <v>3</v>
      </c>
      <c r="G531" s="632" t="s">
        <v>4</v>
      </c>
      <c r="H531" s="637" t="s">
        <v>387</v>
      </c>
      <c r="I531" s="638"/>
      <c r="J531" s="638"/>
      <c r="K531" s="638"/>
      <c r="L531" s="638"/>
      <c r="M531" s="638"/>
      <c r="N531" s="638"/>
      <c r="O531" s="638"/>
      <c r="P531" s="638"/>
      <c r="Q531" s="638"/>
      <c r="R531" s="638"/>
      <c r="S531" s="638"/>
      <c r="T531" s="638"/>
      <c r="U531" s="638"/>
      <c r="V531" s="638"/>
      <c r="W531" s="638"/>
      <c r="X531" s="638"/>
      <c r="Y531" s="638"/>
      <c r="Z531" s="638"/>
      <c r="AA531" s="638"/>
      <c r="AB531" s="638"/>
      <c r="AC531" s="638"/>
      <c r="AD531" s="638"/>
      <c r="AE531" s="638"/>
      <c r="AF531" s="638"/>
      <c r="AG531" s="599"/>
      <c r="AH531" s="601"/>
      <c r="AI531" s="632" t="s">
        <v>11</v>
      </c>
      <c r="AJ531" s="375"/>
      <c r="AK531" s="284"/>
      <c r="AL531" s="164"/>
      <c r="AM531" s="328" t="e">
        <f t="shared" ref="AM531:AM533" si="343">G531-AK531</f>
        <v>#VALUE!</v>
      </c>
      <c r="AN531" s="311"/>
      <c r="AO531" s="311"/>
      <c r="AP531" s="284" t="e">
        <f t="shared" si="338"/>
        <v>#VALUE!</v>
      </c>
      <c r="AQ531" s="164" t="e">
        <f t="shared" si="339"/>
        <v>#VALUE!</v>
      </c>
      <c r="AR531" s="311"/>
      <c r="AS531" s="311"/>
      <c r="AT531" s="152"/>
      <c r="AW531" s="96">
        <f t="shared" si="341"/>
        <v>0</v>
      </c>
      <c r="AX531" s="118" t="e">
        <f t="shared" si="342"/>
        <v>#VALUE!</v>
      </c>
      <c r="AY531" s="152" t="e">
        <f t="shared" si="268"/>
        <v>#VALUE!</v>
      </c>
    </row>
    <row r="532" spans="1:51" s="3" customFormat="1">
      <c r="A532" s="633"/>
      <c r="B532" s="633"/>
      <c r="C532" s="633"/>
      <c r="D532" s="633"/>
      <c r="E532" s="633"/>
      <c r="F532" s="633"/>
      <c r="G532" s="633"/>
      <c r="H532" s="634" t="s">
        <v>5</v>
      </c>
      <c r="I532" s="635"/>
      <c r="J532" s="636"/>
      <c r="K532" s="634" t="s">
        <v>240</v>
      </c>
      <c r="L532" s="635"/>
      <c r="M532" s="636"/>
      <c r="N532" s="634" t="s">
        <v>6</v>
      </c>
      <c r="O532" s="635"/>
      <c r="P532" s="636"/>
      <c r="Q532" s="634" t="s">
        <v>273</v>
      </c>
      <c r="R532" s="635"/>
      <c r="S532" s="636"/>
      <c r="T532" s="634" t="s">
        <v>9</v>
      </c>
      <c r="U532" s="635"/>
      <c r="V532" s="636"/>
      <c r="W532" s="637" t="s">
        <v>374</v>
      </c>
      <c r="X532" s="638"/>
      <c r="Y532" s="639"/>
      <c r="Z532" s="634" t="s">
        <v>272</v>
      </c>
      <c r="AA532" s="635"/>
      <c r="AB532" s="636"/>
      <c r="AC532" s="637" t="s">
        <v>375</v>
      </c>
      <c r="AD532" s="638"/>
      <c r="AE532" s="639"/>
      <c r="AF532" s="637" t="s">
        <v>376</v>
      </c>
      <c r="AG532" s="638"/>
      <c r="AH532" s="639"/>
      <c r="AI532" s="633"/>
      <c r="AJ532" s="375"/>
      <c r="AK532" s="284"/>
      <c r="AL532" s="164"/>
      <c r="AM532" s="328">
        <f t="shared" si="343"/>
        <v>0</v>
      </c>
      <c r="AN532" s="311"/>
      <c r="AO532" s="311"/>
      <c r="AP532" s="284" t="e">
        <f t="shared" si="338"/>
        <v>#VALUE!</v>
      </c>
      <c r="AQ532" s="164" t="e">
        <f t="shared" si="339"/>
        <v>#VALUE!</v>
      </c>
      <c r="AR532" s="311"/>
      <c r="AS532" s="311"/>
      <c r="AT532" s="152"/>
      <c r="AW532" s="96" t="e">
        <f>I532+L532+O532+R532+U532+W532</f>
        <v>#VALUE!</v>
      </c>
      <c r="AX532" s="118" t="e">
        <f>H532+K532+N532+Q532+T532+#REF!</f>
        <v>#VALUE!</v>
      </c>
      <c r="AY532" s="152" t="e">
        <f t="shared" si="268"/>
        <v>#VALUE!</v>
      </c>
    </row>
    <row r="533" spans="1:51">
      <c r="A533" s="142"/>
      <c r="B533" s="143"/>
      <c r="C533" s="144"/>
      <c r="D533" s="144"/>
      <c r="E533" s="145"/>
      <c r="F533" s="146"/>
      <c r="G533" s="146"/>
      <c r="H533" s="598" t="s">
        <v>237</v>
      </c>
      <c r="I533" s="141" t="s">
        <v>238</v>
      </c>
      <c r="J533" s="489" t="s">
        <v>235</v>
      </c>
      <c r="K533" s="598" t="s">
        <v>237</v>
      </c>
      <c r="L533" s="141" t="s">
        <v>238</v>
      </c>
      <c r="M533" s="489" t="s">
        <v>235</v>
      </c>
      <c r="N533" s="598" t="s">
        <v>237</v>
      </c>
      <c r="O533" s="141" t="s">
        <v>238</v>
      </c>
      <c r="P533" s="489" t="s">
        <v>235</v>
      </c>
      <c r="Q533" s="598" t="s">
        <v>237</v>
      </c>
      <c r="R533" s="141" t="s">
        <v>238</v>
      </c>
      <c r="S533" s="489" t="s">
        <v>235</v>
      </c>
      <c r="T533" s="598" t="s">
        <v>237</v>
      </c>
      <c r="U533" s="141" t="s">
        <v>238</v>
      </c>
      <c r="V533" s="489" t="s">
        <v>235</v>
      </c>
      <c r="W533" s="598" t="s">
        <v>237</v>
      </c>
      <c r="X533" s="141" t="s">
        <v>238</v>
      </c>
      <c r="Y533" s="489" t="s">
        <v>235</v>
      </c>
      <c r="Z533" s="598" t="s">
        <v>237</v>
      </c>
      <c r="AA533" s="141" t="s">
        <v>238</v>
      </c>
      <c r="AB533" s="489" t="s">
        <v>235</v>
      </c>
      <c r="AC533" s="598" t="s">
        <v>237</v>
      </c>
      <c r="AD533" s="141" t="s">
        <v>238</v>
      </c>
      <c r="AE533" s="489" t="s">
        <v>235</v>
      </c>
      <c r="AF533" s="598" t="s">
        <v>237</v>
      </c>
      <c r="AG533" s="141" t="s">
        <v>238</v>
      </c>
      <c r="AH533" s="489" t="s">
        <v>235</v>
      </c>
      <c r="AI533" s="146"/>
      <c r="AJ533" s="376"/>
      <c r="AK533" s="284"/>
      <c r="AL533" s="164"/>
      <c r="AM533" s="328">
        <f t="shared" si="343"/>
        <v>0</v>
      </c>
      <c r="AN533" s="278"/>
      <c r="AO533" s="278"/>
      <c r="AP533" s="284" t="e">
        <f t="shared" si="338"/>
        <v>#VALUE!</v>
      </c>
      <c r="AQ533" s="164" t="e">
        <f t="shared" si="339"/>
        <v>#VALUE!</v>
      </c>
      <c r="AR533" s="278"/>
      <c r="AS533" s="278"/>
      <c r="AW533" s="96" t="e">
        <f t="shared" ref="AW533" si="344">I533+L533+O533+R533+U533+X533</f>
        <v>#VALUE!</v>
      </c>
      <c r="AX533" s="118" t="e">
        <f t="shared" ref="AX533" si="345">H533+K533+N533+Q533+T533+W533</f>
        <v>#VALUE!</v>
      </c>
      <c r="AY533" s="152" t="e">
        <f t="shared" si="268"/>
        <v>#VALUE!</v>
      </c>
    </row>
    <row r="534" spans="1:51">
      <c r="A534" s="147"/>
      <c r="B534" s="148"/>
      <c r="C534" s="149"/>
      <c r="D534" s="149"/>
      <c r="E534" s="150"/>
      <c r="F534" s="151"/>
      <c r="G534" s="151"/>
      <c r="H534" s="151"/>
      <c r="I534" s="151"/>
      <c r="J534" s="151"/>
      <c r="K534" s="151"/>
      <c r="L534" s="151"/>
      <c r="M534" s="151"/>
      <c r="N534" s="151"/>
      <c r="O534" s="151"/>
      <c r="P534" s="151"/>
      <c r="Q534" s="151"/>
      <c r="R534" s="151"/>
      <c r="S534" s="151"/>
      <c r="T534" s="151"/>
      <c r="U534" s="151"/>
      <c r="V534" s="151"/>
      <c r="W534" s="151"/>
      <c r="X534" s="151"/>
      <c r="Y534" s="151"/>
      <c r="Z534" s="151"/>
      <c r="AA534" s="151"/>
      <c r="AB534" s="151"/>
      <c r="AC534" s="151"/>
      <c r="AD534" s="151"/>
      <c r="AE534" s="151"/>
      <c r="AF534" s="151"/>
      <c r="AG534" s="151"/>
      <c r="AH534" s="151"/>
      <c r="AI534" s="151"/>
      <c r="AJ534" s="376"/>
      <c r="AK534" s="284">
        <f t="shared" ref="AK534:AK554" si="346">H534+K534+N534+Q534+T534+W534+Z534+AC534+AF534</f>
        <v>0</v>
      </c>
      <c r="AL534" s="164" t="b">
        <f t="shared" si="340"/>
        <v>1</v>
      </c>
      <c r="AM534" s="278"/>
      <c r="AN534" s="278"/>
      <c r="AO534" s="278"/>
      <c r="AP534" s="284">
        <f t="shared" si="338"/>
        <v>0</v>
      </c>
      <c r="AQ534" s="164" t="b">
        <f t="shared" si="339"/>
        <v>1</v>
      </c>
      <c r="AR534" s="278"/>
      <c r="AS534" s="278"/>
      <c r="AV534" s="42" t="b">
        <f t="shared" ref="AV534" si="347">G534=AU534</f>
        <v>1</v>
      </c>
      <c r="AW534" s="96">
        <f t="shared" si="341"/>
        <v>0</v>
      </c>
      <c r="AX534" s="118">
        <f t="shared" si="342"/>
        <v>0</v>
      </c>
      <c r="AY534" s="152" t="b">
        <f t="shared" si="268"/>
        <v>1</v>
      </c>
    </row>
    <row r="535" spans="1:51" s="16" customFormat="1">
      <c r="A535" s="26">
        <v>10</v>
      </c>
      <c r="B535" s="653" t="s">
        <v>205</v>
      </c>
      <c r="C535" s="654"/>
      <c r="D535" s="654"/>
      <c r="E535" s="655"/>
      <c r="F535" s="56">
        <v>16</v>
      </c>
      <c r="G535" s="17">
        <f>G536</f>
        <v>1412000000</v>
      </c>
      <c r="H535" s="17">
        <f t="shared" ref="H535:AH535" si="348">H536</f>
        <v>269249600</v>
      </c>
      <c r="I535" s="17" t="e">
        <f t="shared" si="348"/>
        <v>#REF!</v>
      </c>
      <c r="J535" s="17" t="e">
        <f t="shared" si="348"/>
        <v>#REF!</v>
      </c>
      <c r="K535" s="17">
        <f t="shared" si="348"/>
        <v>0</v>
      </c>
      <c r="L535" s="17">
        <f t="shared" si="348"/>
        <v>0</v>
      </c>
      <c r="M535" s="17">
        <f t="shared" si="348"/>
        <v>0</v>
      </c>
      <c r="N535" s="17">
        <f t="shared" si="348"/>
        <v>0</v>
      </c>
      <c r="O535" s="17" t="e">
        <f t="shared" si="348"/>
        <v>#REF!</v>
      </c>
      <c r="P535" s="17" t="e">
        <f t="shared" si="348"/>
        <v>#REF!</v>
      </c>
      <c r="Q535" s="17">
        <f t="shared" si="348"/>
        <v>0</v>
      </c>
      <c r="R535" s="17">
        <f t="shared" si="348"/>
        <v>0</v>
      </c>
      <c r="S535" s="17">
        <f t="shared" si="348"/>
        <v>0</v>
      </c>
      <c r="T535" s="17">
        <f t="shared" si="348"/>
        <v>700000000</v>
      </c>
      <c r="U535" s="17">
        <f t="shared" si="348"/>
        <v>0</v>
      </c>
      <c r="V535" s="17">
        <f t="shared" si="348"/>
        <v>691000000</v>
      </c>
      <c r="W535" s="17">
        <f t="shared" si="348"/>
        <v>0</v>
      </c>
      <c r="X535" s="17">
        <f t="shared" si="348"/>
        <v>0</v>
      </c>
      <c r="Y535" s="17">
        <f t="shared" si="348"/>
        <v>0</v>
      </c>
      <c r="Z535" s="17">
        <f t="shared" si="348"/>
        <v>42750400</v>
      </c>
      <c r="AA535" s="17">
        <f t="shared" si="348"/>
        <v>0</v>
      </c>
      <c r="AB535" s="17">
        <f t="shared" si="348"/>
        <v>0</v>
      </c>
      <c r="AC535" s="17">
        <f t="shared" si="348"/>
        <v>400000000</v>
      </c>
      <c r="AD535" s="17">
        <f t="shared" si="348"/>
        <v>0</v>
      </c>
      <c r="AE535" s="17">
        <f t="shared" si="348"/>
        <v>0</v>
      </c>
      <c r="AF535" s="17">
        <f t="shared" si="348"/>
        <v>0</v>
      </c>
      <c r="AG535" s="17">
        <f t="shared" si="348"/>
        <v>0</v>
      </c>
      <c r="AH535" s="17">
        <f t="shared" si="348"/>
        <v>0</v>
      </c>
      <c r="AI535" s="15"/>
      <c r="AJ535" s="373"/>
      <c r="AK535" s="284">
        <f t="shared" si="346"/>
        <v>1412000000</v>
      </c>
      <c r="AL535" s="164" t="b">
        <f t="shared" si="340"/>
        <v>1</v>
      </c>
      <c r="AM535" s="221"/>
      <c r="AN535" s="221"/>
      <c r="AO535" s="221"/>
      <c r="AP535" s="284">
        <f t="shared" si="338"/>
        <v>1412000000</v>
      </c>
      <c r="AQ535" s="164" t="b">
        <f t="shared" si="339"/>
        <v>1</v>
      </c>
      <c r="AR535" s="221"/>
      <c r="AS535" s="221"/>
      <c r="AT535" s="25"/>
      <c r="AU535" s="96" t="e">
        <f t="shared" si="246"/>
        <v>#REF!</v>
      </c>
      <c r="AV535" s="97" t="e">
        <f t="shared" si="250"/>
        <v>#REF!</v>
      </c>
      <c r="AW535" s="96" t="e">
        <f t="shared" si="341"/>
        <v>#REF!</v>
      </c>
      <c r="AX535" s="118">
        <f t="shared" si="342"/>
        <v>969249600</v>
      </c>
      <c r="AY535" s="152" t="b">
        <f t="shared" si="268"/>
        <v>0</v>
      </c>
    </row>
    <row r="536" spans="1:51" s="131" customFormat="1">
      <c r="A536" s="126"/>
      <c r="B536" s="127" t="s">
        <v>22</v>
      </c>
      <c r="C536" s="630" t="s">
        <v>206</v>
      </c>
      <c r="D536" s="651"/>
      <c r="E536" s="652"/>
      <c r="F536" s="128">
        <v>16004</v>
      </c>
      <c r="G536" s="129">
        <f>G537+G539</f>
        <v>1412000000</v>
      </c>
      <c r="H536" s="129">
        <f t="shared" ref="H536:AF536" si="349">H537+H539</f>
        <v>269249600</v>
      </c>
      <c r="I536" s="129" t="e">
        <f t="shared" si="349"/>
        <v>#REF!</v>
      </c>
      <c r="J536" s="129" t="e">
        <f t="shared" si="349"/>
        <v>#REF!</v>
      </c>
      <c r="K536" s="129">
        <f t="shared" si="349"/>
        <v>0</v>
      </c>
      <c r="L536" s="129">
        <f t="shared" si="349"/>
        <v>0</v>
      </c>
      <c r="M536" s="129">
        <f t="shared" si="349"/>
        <v>0</v>
      </c>
      <c r="N536" s="129">
        <f t="shared" si="349"/>
        <v>0</v>
      </c>
      <c r="O536" s="129" t="e">
        <f t="shared" si="349"/>
        <v>#REF!</v>
      </c>
      <c r="P536" s="129" t="e">
        <f t="shared" si="349"/>
        <v>#REF!</v>
      </c>
      <c r="Q536" s="129">
        <f t="shared" si="349"/>
        <v>0</v>
      </c>
      <c r="R536" s="129">
        <f t="shared" si="349"/>
        <v>0</v>
      </c>
      <c r="S536" s="129">
        <f t="shared" si="349"/>
        <v>0</v>
      </c>
      <c r="T536" s="129">
        <f t="shared" si="349"/>
        <v>700000000</v>
      </c>
      <c r="U536" s="129">
        <f t="shared" si="349"/>
        <v>0</v>
      </c>
      <c r="V536" s="129">
        <f t="shared" si="349"/>
        <v>691000000</v>
      </c>
      <c r="W536" s="129">
        <f t="shared" si="349"/>
        <v>0</v>
      </c>
      <c r="X536" s="129">
        <f t="shared" si="349"/>
        <v>0</v>
      </c>
      <c r="Y536" s="129">
        <f t="shared" si="349"/>
        <v>0</v>
      </c>
      <c r="Z536" s="129">
        <f t="shared" si="349"/>
        <v>42750400</v>
      </c>
      <c r="AA536" s="129">
        <f t="shared" si="349"/>
        <v>0</v>
      </c>
      <c r="AB536" s="129">
        <f t="shared" si="349"/>
        <v>0</v>
      </c>
      <c r="AC536" s="129">
        <f t="shared" si="349"/>
        <v>400000000</v>
      </c>
      <c r="AD536" s="129">
        <f t="shared" si="349"/>
        <v>0</v>
      </c>
      <c r="AE536" s="129">
        <f t="shared" si="349"/>
        <v>0</v>
      </c>
      <c r="AF536" s="129">
        <f t="shared" si="349"/>
        <v>0</v>
      </c>
      <c r="AG536" s="129">
        <f t="shared" ref="AG536:AH536" si="350">AG539</f>
        <v>0</v>
      </c>
      <c r="AH536" s="129">
        <f t="shared" si="350"/>
        <v>0</v>
      </c>
      <c r="AI536" s="130"/>
      <c r="AJ536" s="378"/>
      <c r="AK536" s="284">
        <f t="shared" si="346"/>
        <v>1412000000</v>
      </c>
      <c r="AL536" s="164" t="b">
        <f t="shared" si="340"/>
        <v>1</v>
      </c>
      <c r="AM536" s="307"/>
      <c r="AN536" s="307"/>
      <c r="AO536" s="307"/>
      <c r="AP536" s="284">
        <f t="shared" si="338"/>
        <v>1412000000</v>
      </c>
      <c r="AQ536" s="164" t="b">
        <f t="shared" si="339"/>
        <v>1</v>
      </c>
      <c r="AR536" s="307"/>
      <c r="AS536" s="307"/>
      <c r="AT536" s="154"/>
      <c r="AU536" s="123" t="e">
        <f t="shared" si="246"/>
        <v>#REF!</v>
      </c>
      <c r="AV536" s="124" t="e">
        <f t="shared" si="250"/>
        <v>#REF!</v>
      </c>
      <c r="AW536" s="96" t="e">
        <f t="shared" si="341"/>
        <v>#REF!</v>
      </c>
      <c r="AX536" s="118">
        <f t="shared" si="342"/>
        <v>969249600</v>
      </c>
      <c r="AY536" s="152" t="b">
        <f t="shared" si="268"/>
        <v>0</v>
      </c>
    </row>
    <row r="537" spans="1:51" s="131" customFormat="1">
      <c r="A537" s="465"/>
      <c r="B537" s="457"/>
      <c r="C537" s="458"/>
      <c r="D537" s="462" t="s">
        <v>14</v>
      </c>
      <c r="E537" s="463"/>
      <c r="F537" s="466" t="s">
        <v>131</v>
      </c>
      <c r="G537" s="468">
        <f>G538</f>
        <v>9000000</v>
      </c>
      <c r="H537" s="468">
        <f t="shared" ref="H537:AF537" si="351">H538</f>
        <v>0</v>
      </c>
      <c r="I537" s="468">
        <f t="shared" si="351"/>
        <v>0</v>
      </c>
      <c r="J537" s="468">
        <f t="shared" si="351"/>
        <v>0</v>
      </c>
      <c r="K537" s="69">
        <f t="shared" si="351"/>
        <v>0</v>
      </c>
      <c r="L537" s="468">
        <f t="shared" si="351"/>
        <v>0</v>
      </c>
      <c r="M537" s="468">
        <f t="shared" si="351"/>
        <v>0</v>
      </c>
      <c r="N537" s="468">
        <f t="shared" si="351"/>
        <v>0</v>
      </c>
      <c r="O537" s="468">
        <f t="shared" si="351"/>
        <v>0</v>
      </c>
      <c r="P537" s="468">
        <f t="shared" si="351"/>
        <v>0</v>
      </c>
      <c r="Q537" s="69">
        <f t="shared" si="351"/>
        <v>0</v>
      </c>
      <c r="R537" s="468">
        <f t="shared" si="351"/>
        <v>0</v>
      </c>
      <c r="S537" s="468">
        <f t="shared" si="351"/>
        <v>0</v>
      </c>
      <c r="T537" s="468">
        <f t="shared" si="351"/>
        <v>9000000</v>
      </c>
      <c r="U537" s="468">
        <f t="shared" si="351"/>
        <v>0</v>
      </c>
      <c r="V537" s="468">
        <f t="shared" si="351"/>
        <v>0</v>
      </c>
      <c r="W537" s="468">
        <f t="shared" si="351"/>
        <v>0</v>
      </c>
      <c r="X537" s="468">
        <f t="shared" si="351"/>
        <v>0</v>
      </c>
      <c r="Y537" s="468">
        <f t="shared" si="351"/>
        <v>0</v>
      </c>
      <c r="Z537" s="69">
        <f t="shared" si="351"/>
        <v>0</v>
      </c>
      <c r="AA537" s="468">
        <f t="shared" si="351"/>
        <v>0</v>
      </c>
      <c r="AB537" s="468">
        <f t="shared" si="351"/>
        <v>0</v>
      </c>
      <c r="AC537" s="468">
        <f t="shared" si="351"/>
        <v>0</v>
      </c>
      <c r="AD537" s="468">
        <f t="shared" si="351"/>
        <v>0</v>
      </c>
      <c r="AE537" s="468">
        <f t="shared" si="351"/>
        <v>0</v>
      </c>
      <c r="AF537" s="468">
        <f t="shared" si="351"/>
        <v>0</v>
      </c>
      <c r="AG537" s="535"/>
      <c r="AH537" s="535"/>
      <c r="AI537" s="77"/>
      <c r="AJ537" s="378"/>
      <c r="AK537" s="284"/>
      <c r="AL537" s="164"/>
      <c r="AM537" s="307"/>
      <c r="AN537" s="307"/>
      <c r="AO537" s="307"/>
      <c r="AP537" s="284">
        <f t="shared" si="338"/>
        <v>9000000</v>
      </c>
      <c r="AQ537" s="164" t="b">
        <f t="shared" si="339"/>
        <v>1</v>
      </c>
      <c r="AR537" s="307"/>
      <c r="AS537" s="307"/>
      <c r="AT537" s="154"/>
      <c r="AU537" s="123"/>
      <c r="AV537" s="124"/>
      <c r="AW537" s="96"/>
      <c r="AX537" s="118"/>
      <c r="AY537" s="152"/>
    </row>
    <row r="538" spans="1:51" s="131" customFormat="1">
      <c r="A538" s="465"/>
      <c r="B538" s="457"/>
      <c r="C538" s="458"/>
      <c r="D538" s="462"/>
      <c r="E538" s="464" t="s">
        <v>47</v>
      </c>
      <c r="F538" s="467" t="s">
        <v>48</v>
      </c>
      <c r="G538" s="468">
        <v>9000000</v>
      </c>
      <c r="H538" s="535"/>
      <c r="I538" s="535"/>
      <c r="J538" s="535"/>
      <c r="K538" s="535"/>
      <c r="L538" s="535"/>
      <c r="M538" s="535"/>
      <c r="N538" s="535"/>
      <c r="O538" s="535"/>
      <c r="P538" s="535"/>
      <c r="Q538" s="535"/>
      <c r="R538" s="535"/>
      <c r="S538" s="535"/>
      <c r="T538" s="69">
        <v>9000000</v>
      </c>
      <c r="U538" s="535"/>
      <c r="V538" s="535"/>
      <c r="W538" s="535"/>
      <c r="X538" s="535"/>
      <c r="Y538" s="535"/>
      <c r="Z538" s="535"/>
      <c r="AA538" s="535"/>
      <c r="AB538" s="535"/>
      <c r="AC538" s="535"/>
      <c r="AD538" s="535"/>
      <c r="AE538" s="535"/>
      <c r="AF538" s="535"/>
      <c r="AG538" s="535"/>
      <c r="AH538" s="535"/>
      <c r="AI538" s="77"/>
      <c r="AJ538" s="378"/>
      <c r="AK538" s="284"/>
      <c r="AL538" s="164"/>
      <c r="AM538" s="307"/>
      <c r="AN538" s="307"/>
      <c r="AO538" s="307"/>
      <c r="AP538" s="284">
        <f t="shared" si="338"/>
        <v>9000000</v>
      </c>
      <c r="AQ538" s="164" t="b">
        <f t="shared" si="339"/>
        <v>1</v>
      </c>
      <c r="AR538" s="307"/>
      <c r="AS538" s="307"/>
      <c r="AT538" s="154"/>
      <c r="AU538" s="123"/>
      <c r="AV538" s="124"/>
      <c r="AW538" s="96"/>
      <c r="AX538" s="118"/>
      <c r="AY538" s="152"/>
    </row>
    <row r="539" spans="1:51" s="153" customFormat="1">
      <c r="A539" s="605"/>
      <c r="B539" s="333"/>
      <c r="C539" s="334"/>
      <c r="D539" s="656" t="s">
        <v>15</v>
      </c>
      <c r="E539" s="657"/>
      <c r="F539" s="51" t="s">
        <v>130</v>
      </c>
      <c r="G539" s="69">
        <f>SUM(G540:G553)</f>
        <v>1403000000</v>
      </c>
      <c r="H539" s="69">
        <f t="shared" ref="H539:AI539" si="352">SUM(H540:H553)</f>
        <v>269249600</v>
      </c>
      <c r="I539" s="69" t="e">
        <f t="shared" si="352"/>
        <v>#REF!</v>
      </c>
      <c r="J539" s="69" t="e">
        <f t="shared" si="352"/>
        <v>#REF!</v>
      </c>
      <c r="K539" s="69">
        <f t="shared" si="352"/>
        <v>0</v>
      </c>
      <c r="L539" s="69">
        <f t="shared" si="352"/>
        <v>0</v>
      </c>
      <c r="M539" s="69">
        <f t="shared" si="352"/>
        <v>0</v>
      </c>
      <c r="N539" s="69">
        <f t="shared" si="352"/>
        <v>0</v>
      </c>
      <c r="O539" s="69" t="e">
        <f t="shared" si="352"/>
        <v>#REF!</v>
      </c>
      <c r="P539" s="69" t="e">
        <f t="shared" si="352"/>
        <v>#REF!</v>
      </c>
      <c r="Q539" s="69">
        <f t="shared" si="352"/>
        <v>0</v>
      </c>
      <c r="R539" s="69">
        <f t="shared" si="352"/>
        <v>0</v>
      </c>
      <c r="S539" s="69">
        <f t="shared" si="352"/>
        <v>0</v>
      </c>
      <c r="T539" s="69">
        <f t="shared" si="352"/>
        <v>691000000</v>
      </c>
      <c r="U539" s="69">
        <f t="shared" si="352"/>
        <v>0</v>
      </c>
      <c r="V539" s="69">
        <f t="shared" si="352"/>
        <v>691000000</v>
      </c>
      <c r="W539" s="69">
        <f t="shared" si="352"/>
        <v>0</v>
      </c>
      <c r="X539" s="69">
        <f t="shared" si="352"/>
        <v>0</v>
      </c>
      <c r="Y539" s="69">
        <f t="shared" si="352"/>
        <v>0</v>
      </c>
      <c r="Z539" s="69">
        <f t="shared" si="352"/>
        <v>42750400</v>
      </c>
      <c r="AA539" s="69">
        <f t="shared" si="352"/>
        <v>0</v>
      </c>
      <c r="AB539" s="69">
        <f t="shared" si="352"/>
        <v>0</v>
      </c>
      <c r="AC539" s="69">
        <f t="shared" si="352"/>
        <v>400000000</v>
      </c>
      <c r="AD539" s="69">
        <f t="shared" si="352"/>
        <v>0</v>
      </c>
      <c r="AE539" s="69">
        <f t="shared" si="352"/>
        <v>0</v>
      </c>
      <c r="AF539" s="69">
        <f t="shared" si="352"/>
        <v>0</v>
      </c>
      <c r="AG539" s="69">
        <f t="shared" si="352"/>
        <v>0</v>
      </c>
      <c r="AH539" s="69">
        <f t="shared" si="352"/>
        <v>0</v>
      </c>
      <c r="AI539" s="69">
        <f t="shared" si="352"/>
        <v>0</v>
      </c>
      <c r="AJ539" s="374"/>
      <c r="AK539" s="284">
        <f t="shared" si="346"/>
        <v>1403000000</v>
      </c>
      <c r="AL539" s="164" t="b">
        <f t="shared" si="340"/>
        <v>1</v>
      </c>
      <c r="AM539" s="232"/>
      <c r="AN539" s="232"/>
      <c r="AO539" s="232"/>
      <c r="AP539" s="284">
        <f t="shared" si="338"/>
        <v>1403000000</v>
      </c>
      <c r="AQ539" s="164" t="b">
        <f t="shared" si="339"/>
        <v>1</v>
      </c>
      <c r="AR539" s="232"/>
      <c r="AS539" s="232"/>
      <c r="AU539" s="335" t="e">
        <f t="shared" si="246"/>
        <v>#REF!</v>
      </c>
      <c r="AV539" s="72" t="e">
        <f t="shared" si="250"/>
        <v>#REF!</v>
      </c>
      <c r="AW539" s="335" t="e">
        <f t="shared" si="341"/>
        <v>#REF!</v>
      </c>
      <c r="AX539" s="336">
        <f t="shared" si="342"/>
        <v>960249600</v>
      </c>
      <c r="AY539" s="152" t="b">
        <f t="shared" si="268"/>
        <v>0</v>
      </c>
    </row>
    <row r="540" spans="1:51" s="153" customFormat="1">
      <c r="A540" s="605"/>
      <c r="B540" s="333"/>
      <c r="C540" s="334"/>
      <c r="D540" s="608"/>
      <c r="E540" s="67" t="s">
        <v>55</v>
      </c>
      <c r="F540" s="71" t="s">
        <v>56</v>
      </c>
      <c r="G540" s="69">
        <v>5849600</v>
      </c>
      <c r="H540" s="69">
        <v>5849600</v>
      </c>
      <c r="I540" s="70" t="e">
        <f>#REF!</f>
        <v>#REF!</v>
      </c>
      <c r="J540" s="70" t="e">
        <f>H540-I540</f>
        <v>#REF!</v>
      </c>
      <c r="K540" s="70"/>
      <c r="L540" s="70"/>
      <c r="M540" s="70"/>
      <c r="N540" s="70"/>
      <c r="O540" s="70"/>
      <c r="P540" s="70">
        <f>N540-O540</f>
        <v>0</v>
      </c>
      <c r="Q540" s="70"/>
      <c r="R540" s="70"/>
      <c r="S540" s="70"/>
      <c r="T540" s="70"/>
      <c r="U540" s="70"/>
      <c r="V540" s="70">
        <f>T540-U540</f>
        <v>0</v>
      </c>
      <c r="W540" s="70"/>
      <c r="X540" s="70"/>
      <c r="Y540" s="70"/>
      <c r="Z540" s="70"/>
      <c r="AA540" s="70"/>
      <c r="AB540" s="70"/>
      <c r="AC540" s="70"/>
      <c r="AD540" s="70"/>
      <c r="AE540" s="70"/>
      <c r="AF540" s="70"/>
      <c r="AG540" s="70"/>
      <c r="AH540" s="70"/>
      <c r="AI540" s="71"/>
      <c r="AJ540" s="374"/>
      <c r="AK540" s="284">
        <f t="shared" si="346"/>
        <v>5849600</v>
      </c>
      <c r="AL540" s="164" t="b">
        <f t="shared" si="340"/>
        <v>1</v>
      </c>
      <c r="AM540" s="232"/>
      <c r="AN540" s="232"/>
      <c r="AO540" s="232"/>
      <c r="AP540" s="284">
        <f t="shared" si="338"/>
        <v>5849600</v>
      </c>
      <c r="AQ540" s="164" t="b">
        <f t="shared" si="339"/>
        <v>1</v>
      </c>
      <c r="AR540" s="232"/>
      <c r="AS540" s="232"/>
      <c r="AU540" s="335" t="e">
        <f t="shared" si="246"/>
        <v>#REF!</v>
      </c>
      <c r="AV540" s="72" t="e">
        <f t="shared" si="250"/>
        <v>#REF!</v>
      </c>
      <c r="AW540" s="335" t="e">
        <f t="shared" si="341"/>
        <v>#REF!</v>
      </c>
      <c r="AX540" s="336">
        <f t="shared" si="342"/>
        <v>5849600</v>
      </c>
      <c r="AY540" s="152" t="b">
        <f t="shared" si="268"/>
        <v>1</v>
      </c>
    </row>
    <row r="541" spans="1:51" s="153" customFormat="1">
      <c r="A541" s="605"/>
      <c r="B541" s="333"/>
      <c r="C541" s="334"/>
      <c r="D541" s="608"/>
      <c r="E541" s="88" t="s">
        <v>16</v>
      </c>
      <c r="F541" s="71" t="s">
        <v>19</v>
      </c>
      <c r="G541" s="69">
        <v>480000</v>
      </c>
      <c r="H541" s="69">
        <v>480000</v>
      </c>
      <c r="I541" s="70" t="e">
        <f>#REF!</f>
        <v>#REF!</v>
      </c>
      <c r="J541" s="70" t="e">
        <f t="shared" ref="J541:J553" si="353">H541-I541</f>
        <v>#REF!</v>
      </c>
      <c r="K541" s="70"/>
      <c r="L541" s="70"/>
      <c r="M541" s="70"/>
      <c r="N541" s="70"/>
      <c r="O541" s="70"/>
      <c r="P541" s="70">
        <f t="shared" ref="P541:P550" si="354">N541-O541</f>
        <v>0</v>
      </c>
      <c r="Q541" s="70"/>
      <c r="R541" s="70"/>
      <c r="S541" s="70"/>
      <c r="T541" s="70"/>
      <c r="U541" s="70"/>
      <c r="V541" s="70">
        <f t="shared" ref="V541:V553" si="355">T541-U541</f>
        <v>0</v>
      </c>
      <c r="W541" s="70"/>
      <c r="X541" s="70"/>
      <c r="Y541" s="70"/>
      <c r="Z541" s="70"/>
      <c r="AA541" s="70"/>
      <c r="AB541" s="70"/>
      <c r="AC541" s="70"/>
      <c r="AD541" s="70"/>
      <c r="AE541" s="70"/>
      <c r="AF541" s="70"/>
      <c r="AG541" s="70"/>
      <c r="AH541" s="70"/>
      <c r="AI541" s="71"/>
      <c r="AJ541" s="374"/>
      <c r="AK541" s="284">
        <f t="shared" si="346"/>
        <v>480000</v>
      </c>
      <c r="AL541" s="164" t="b">
        <f t="shared" si="340"/>
        <v>1</v>
      </c>
      <c r="AM541" s="232"/>
      <c r="AN541" s="232"/>
      <c r="AO541" s="232"/>
      <c r="AP541" s="284">
        <f t="shared" si="338"/>
        <v>480000</v>
      </c>
      <c r="AQ541" s="164" t="b">
        <f t="shared" si="339"/>
        <v>1</v>
      </c>
      <c r="AR541" s="232"/>
      <c r="AS541" s="232"/>
      <c r="AU541" s="335" t="e">
        <f t="shared" ref="AU541:AU698" si="356">SUM(I541:X541)</f>
        <v>#REF!</v>
      </c>
      <c r="AV541" s="72" t="e">
        <f t="shared" si="250"/>
        <v>#REF!</v>
      </c>
      <c r="AW541" s="335" t="e">
        <f t="shared" si="341"/>
        <v>#REF!</v>
      </c>
      <c r="AX541" s="336">
        <f t="shared" si="342"/>
        <v>480000</v>
      </c>
      <c r="AY541" s="152" t="b">
        <f t="shared" si="268"/>
        <v>1</v>
      </c>
    </row>
    <row r="542" spans="1:51" s="153" customFormat="1" ht="30">
      <c r="A542" s="605"/>
      <c r="B542" s="333"/>
      <c r="C542" s="334"/>
      <c r="D542" s="334"/>
      <c r="E542" s="88" t="s">
        <v>170</v>
      </c>
      <c r="F542" s="71" t="s">
        <v>65</v>
      </c>
      <c r="G542" s="69">
        <v>19470000</v>
      </c>
      <c r="H542" s="69">
        <v>9000000</v>
      </c>
      <c r="I542" s="70"/>
      <c r="J542" s="70">
        <f t="shared" si="353"/>
        <v>9000000</v>
      </c>
      <c r="K542" s="70"/>
      <c r="L542" s="70"/>
      <c r="M542" s="70"/>
      <c r="N542" s="70"/>
      <c r="O542" s="70" t="e">
        <f>#REF!</f>
        <v>#REF!</v>
      </c>
      <c r="P542" s="70" t="e">
        <f t="shared" si="354"/>
        <v>#REF!</v>
      </c>
      <c r="Q542" s="70"/>
      <c r="R542" s="70"/>
      <c r="S542" s="70"/>
      <c r="T542" s="70"/>
      <c r="U542" s="70"/>
      <c r="V542" s="70">
        <f t="shared" si="355"/>
        <v>0</v>
      </c>
      <c r="W542" s="70"/>
      <c r="X542" s="70"/>
      <c r="Y542" s="70"/>
      <c r="Z542" s="70">
        <v>10470000</v>
      </c>
      <c r="AA542" s="70"/>
      <c r="AB542" s="70"/>
      <c r="AC542" s="70"/>
      <c r="AD542" s="70"/>
      <c r="AE542" s="70"/>
      <c r="AF542" s="70"/>
      <c r="AG542" s="70"/>
      <c r="AH542" s="70"/>
      <c r="AI542" s="71"/>
      <c r="AJ542" s="374"/>
      <c r="AK542" s="284">
        <f t="shared" si="346"/>
        <v>19470000</v>
      </c>
      <c r="AL542" s="164" t="b">
        <f t="shared" si="340"/>
        <v>1</v>
      </c>
      <c r="AM542" s="232"/>
      <c r="AN542" s="232"/>
      <c r="AO542" s="232"/>
      <c r="AP542" s="284">
        <f t="shared" si="338"/>
        <v>19470000</v>
      </c>
      <c r="AQ542" s="164" t="b">
        <f t="shared" si="339"/>
        <v>1</v>
      </c>
      <c r="AR542" s="232"/>
      <c r="AS542" s="232"/>
      <c r="AU542" s="335" t="e">
        <f t="shared" si="356"/>
        <v>#REF!</v>
      </c>
      <c r="AV542" s="72" t="e">
        <f t="shared" si="250"/>
        <v>#REF!</v>
      </c>
      <c r="AW542" s="335" t="e">
        <f t="shared" si="341"/>
        <v>#REF!</v>
      </c>
      <c r="AX542" s="336">
        <f t="shared" si="342"/>
        <v>9000000</v>
      </c>
      <c r="AY542" s="152" t="b">
        <f t="shared" si="268"/>
        <v>0</v>
      </c>
    </row>
    <row r="543" spans="1:51" s="153" customFormat="1">
      <c r="A543" s="605"/>
      <c r="B543" s="333"/>
      <c r="C543" s="334"/>
      <c r="D543" s="334"/>
      <c r="E543" s="88" t="s">
        <v>17</v>
      </c>
      <c r="F543" s="71" t="s">
        <v>18</v>
      </c>
      <c r="G543" s="69">
        <v>174770000</v>
      </c>
      <c r="H543" s="69">
        <f>55000000+94770000</f>
        <v>149770000</v>
      </c>
      <c r="I543" s="70" t="e">
        <f>#REF!</f>
        <v>#REF!</v>
      </c>
      <c r="J543" s="70" t="e">
        <f t="shared" si="353"/>
        <v>#REF!</v>
      </c>
      <c r="K543" s="70">
        <f>G543-H543-T543</f>
        <v>0</v>
      </c>
      <c r="L543" s="70"/>
      <c r="M543" s="70"/>
      <c r="N543" s="70"/>
      <c r="O543" s="70" t="e">
        <f>#REF!+5580000</f>
        <v>#REF!</v>
      </c>
      <c r="P543" s="70" t="e">
        <f t="shared" si="354"/>
        <v>#REF!</v>
      </c>
      <c r="Q543" s="70"/>
      <c r="R543" s="70"/>
      <c r="S543" s="70"/>
      <c r="T543" s="70">
        <v>25000000</v>
      </c>
      <c r="U543" s="70"/>
      <c r="V543" s="70">
        <f t="shared" si="355"/>
        <v>25000000</v>
      </c>
      <c r="W543" s="70"/>
      <c r="X543" s="70"/>
      <c r="Y543" s="70"/>
      <c r="Z543" s="70"/>
      <c r="AA543" s="70"/>
      <c r="AB543" s="70"/>
      <c r="AC543" s="70"/>
      <c r="AD543" s="70"/>
      <c r="AE543" s="70"/>
      <c r="AF543" s="70"/>
      <c r="AG543" s="70"/>
      <c r="AH543" s="70"/>
      <c r="AI543" s="71"/>
      <c r="AJ543" s="374"/>
      <c r="AK543" s="284">
        <f>H543+K543+N543+Q543+T543+W543+Z543+AC543+AF543</f>
        <v>174770000</v>
      </c>
      <c r="AL543" s="164" t="b">
        <f t="shared" si="340"/>
        <v>1</v>
      </c>
      <c r="AM543" s="232"/>
      <c r="AN543" s="232"/>
      <c r="AO543" s="232"/>
      <c r="AP543" s="284">
        <f t="shared" si="338"/>
        <v>174770000</v>
      </c>
      <c r="AQ543" s="164" t="b">
        <f t="shared" si="339"/>
        <v>1</v>
      </c>
      <c r="AR543" s="232"/>
      <c r="AS543" s="232"/>
      <c r="AU543" s="335" t="e">
        <f t="shared" si="356"/>
        <v>#REF!</v>
      </c>
      <c r="AV543" s="72" t="e">
        <f t="shared" si="250"/>
        <v>#REF!</v>
      </c>
      <c r="AW543" s="335" t="e">
        <f t="shared" si="341"/>
        <v>#REF!</v>
      </c>
      <c r="AX543" s="336">
        <f t="shared" si="342"/>
        <v>174770000</v>
      </c>
      <c r="AY543" s="152" t="b">
        <f t="shared" si="268"/>
        <v>1</v>
      </c>
    </row>
    <row r="544" spans="1:51" s="153" customFormat="1">
      <c r="A544" s="605"/>
      <c r="B544" s="333"/>
      <c r="C544" s="334"/>
      <c r="D544" s="334"/>
      <c r="E544" s="88" t="s">
        <v>106</v>
      </c>
      <c r="F544" s="71" t="s">
        <v>107</v>
      </c>
      <c r="G544" s="69">
        <v>12500000</v>
      </c>
      <c r="H544" s="69">
        <v>12500000</v>
      </c>
      <c r="I544" s="70"/>
      <c r="J544" s="70">
        <f t="shared" si="353"/>
        <v>12500000</v>
      </c>
      <c r="K544" s="70"/>
      <c r="L544" s="70"/>
      <c r="M544" s="70"/>
      <c r="N544" s="70"/>
      <c r="O544" s="70"/>
      <c r="P544" s="70">
        <f t="shared" si="354"/>
        <v>0</v>
      </c>
      <c r="Q544" s="70"/>
      <c r="R544" s="70"/>
      <c r="S544" s="70"/>
      <c r="T544" s="70"/>
      <c r="U544" s="70"/>
      <c r="V544" s="70">
        <f t="shared" si="355"/>
        <v>0</v>
      </c>
      <c r="W544" s="70"/>
      <c r="X544" s="70"/>
      <c r="Y544" s="70"/>
      <c r="Z544" s="70"/>
      <c r="AA544" s="70"/>
      <c r="AB544" s="70"/>
      <c r="AC544" s="70"/>
      <c r="AD544" s="70"/>
      <c r="AE544" s="70"/>
      <c r="AF544" s="70"/>
      <c r="AG544" s="70"/>
      <c r="AH544" s="70"/>
      <c r="AI544" s="71"/>
      <c r="AJ544" s="374"/>
      <c r="AK544" s="284">
        <f>H544+K544+N544+Q544+T544+W544+Z544+AC544+AF544</f>
        <v>12500000</v>
      </c>
      <c r="AL544" s="164" t="b">
        <f t="shared" si="340"/>
        <v>1</v>
      </c>
      <c r="AM544" s="232"/>
      <c r="AN544" s="232"/>
      <c r="AO544" s="232"/>
      <c r="AP544" s="284">
        <f t="shared" si="338"/>
        <v>12500000</v>
      </c>
      <c r="AQ544" s="164" t="b">
        <f t="shared" si="339"/>
        <v>1</v>
      </c>
      <c r="AR544" s="232"/>
      <c r="AS544" s="232"/>
      <c r="AU544" s="335">
        <f t="shared" si="356"/>
        <v>12500000</v>
      </c>
      <c r="AV544" s="72" t="b">
        <f t="shared" si="250"/>
        <v>1</v>
      </c>
      <c r="AW544" s="335">
        <f t="shared" si="341"/>
        <v>0</v>
      </c>
      <c r="AX544" s="336">
        <f t="shared" si="342"/>
        <v>12500000</v>
      </c>
      <c r="AY544" s="152" t="b">
        <f t="shared" si="268"/>
        <v>1</v>
      </c>
    </row>
    <row r="545" spans="1:51" s="153" customFormat="1">
      <c r="A545" s="605"/>
      <c r="B545" s="333"/>
      <c r="C545" s="334"/>
      <c r="D545" s="334"/>
      <c r="E545" s="88" t="s">
        <v>108</v>
      </c>
      <c r="F545" s="71" t="s">
        <v>109</v>
      </c>
      <c r="G545" s="69">
        <v>22750000</v>
      </c>
      <c r="H545" s="69">
        <v>15000000</v>
      </c>
      <c r="I545" s="70"/>
      <c r="J545" s="70">
        <f t="shared" si="353"/>
        <v>15000000</v>
      </c>
      <c r="K545" s="70"/>
      <c r="L545" s="70"/>
      <c r="M545" s="70"/>
      <c r="N545" s="70"/>
      <c r="O545" s="70">
        <f>4108500+7994250</f>
        <v>12102750</v>
      </c>
      <c r="P545" s="70">
        <f t="shared" si="354"/>
        <v>-12102750</v>
      </c>
      <c r="Q545" s="70"/>
      <c r="R545" s="70"/>
      <c r="S545" s="70"/>
      <c r="T545" s="70"/>
      <c r="U545" s="70"/>
      <c r="V545" s="70">
        <f t="shared" si="355"/>
        <v>0</v>
      </c>
      <c r="W545" s="70"/>
      <c r="X545" s="70"/>
      <c r="Y545" s="70"/>
      <c r="Z545" s="70">
        <v>7750000</v>
      </c>
      <c r="AA545" s="70"/>
      <c r="AB545" s="70"/>
      <c r="AC545" s="70"/>
      <c r="AD545" s="70"/>
      <c r="AE545" s="70"/>
      <c r="AF545" s="70"/>
      <c r="AG545" s="70"/>
      <c r="AH545" s="70"/>
      <c r="AI545" s="71"/>
      <c r="AJ545" s="374"/>
      <c r="AK545" s="284">
        <f t="shared" si="346"/>
        <v>22750000</v>
      </c>
      <c r="AL545" s="164" t="b">
        <f t="shared" si="340"/>
        <v>1</v>
      </c>
      <c r="AM545" s="232"/>
      <c r="AN545" s="232"/>
      <c r="AO545" s="232"/>
      <c r="AP545" s="284">
        <f t="shared" si="338"/>
        <v>22750000</v>
      </c>
      <c r="AQ545" s="164" t="b">
        <f t="shared" si="339"/>
        <v>1</v>
      </c>
      <c r="AR545" s="232"/>
      <c r="AS545" s="232"/>
      <c r="AU545" s="335">
        <f t="shared" si="356"/>
        <v>15000000</v>
      </c>
      <c r="AV545" s="72" t="b">
        <f t="shared" si="250"/>
        <v>0</v>
      </c>
      <c r="AW545" s="335">
        <f t="shared" si="341"/>
        <v>12102750</v>
      </c>
      <c r="AX545" s="336">
        <f t="shared" si="342"/>
        <v>15000000</v>
      </c>
      <c r="AY545" s="152" t="b">
        <f t="shared" si="268"/>
        <v>0</v>
      </c>
    </row>
    <row r="546" spans="1:51" s="153" customFormat="1">
      <c r="A546" s="605"/>
      <c r="B546" s="333"/>
      <c r="C546" s="334"/>
      <c r="D546" s="334"/>
      <c r="E546" s="88" t="s">
        <v>110</v>
      </c>
      <c r="F546" s="71" t="s">
        <v>111</v>
      </c>
      <c r="G546" s="69">
        <v>5000000</v>
      </c>
      <c r="H546" s="69">
        <v>5000000</v>
      </c>
      <c r="I546" s="70" t="e">
        <f>#REF!</f>
        <v>#REF!</v>
      </c>
      <c r="J546" s="70" t="e">
        <f t="shared" si="353"/>
        <v>#REF!</v>
      </c>
      <c r="K546" s="70"/>
      <c r="L546" s="70"/>
      <c r="M546" s="70"/>
      <c r="N546" s="70"/>
      <c r="O546" s="70"/>
      <c r="P546" s="70">
        <f t="shared" si="354"/>
        <v>0</v>
      </c>
      <c r="Q546" s="70"/>
      <c r="R546" s="70"/>
      <c r="S546" s="70"/>
      <c r="T546" s="70"/>
      <c r="U546" s="70"/>
      <c r="V546" s="70">
        <f t="shared" si="355"/>
        <v>0</v>
      </c>
      <c r="W546" s="70"/>
      <c r="X546" s="70"/>
      <c r="Y546" s="70"/>
      <c r="Z546" s="70"/>
      <c r="AA546" s="70"/>
      <c r="AB546" s="70"/>
      <c r="AC546" s="70"/>
      <c r="AD546" s="70"/>
      <c r="AE546" s="70"/>
      <c r="AF546" s="70"/>
      <c r="AG546" s="70"/>
      <c r="AH546" s="70"/>
      <c r="AI546" s="71"/>
      <c r="AJ546" s="374"/>
      <c r="AK546" s="284">
        <f t="shared" si="346"/>
        <v>5000000</v>
      </c>
      <c r="AL546" s="164" t="b">
        <f t="shared" si="340"/>
        <v>1</v>
      </c>
      <c r="AM546" s="232"/>
      <c r="AN546" s="232"/>
      <c r="AO546" s="232"/>
      <c r="AP546" s="284">
        <f t="shared" si="338"/>
        <v>5000000</v>
      </c>
      <c r="AQ546" s="164" t="b">
        <f t="shared" si="339"/>
        <v>1</v>
      </c>
      <c r="AR546" s="232"/>
      <c r="AS546" s="232"/>
      <c r="AU546" s="335" t="e">
        <f t="shared" si="356"/>
        <v>#REF!</v>
      </c>
      <c r="AV546" s="72" t="e">
        <f t="shared" si="250"/>
        <v>#REF!</v>
      </c>
      <c r="AW546" s="335" t="e">
        <f t="shared" si="341"/>
        <v>#REF!</v>
      </c>
      <c r="AX546" s="336">
        <f t="shared" si="342"/>
        <v>5000000</v>
      </c>
      <c r="AY546" s="152" t="b">
        <f t="shared" si="268"/>
        <v>1</v>
      </c>
    </row>
    <row r="547" spans="1:51" s="153" customFormat="1">
      <c r="A547" s="605"/>
      <c r="B547" s="333"/>
      <c r="C547" s="334"/>
      <c r="D547" s="334"/>
      <c r="E547" s="88" t="s">
        <v>59</v>
      </c>
      <c r="F547" s="71" t="s">
        <v>60</v>
      </c>
      <c r="G547" s="69">
        <v>400000</v>
      </c>
      <c r="H547" s="69">
        <v>400000</v>
      </c>
      <c r="I547" s="70"/>
      <c r="J547" s="70">
        <f t="shared" si="353"/>
        <v>400000</v>
      </c>
      <c r="K547" s="70"/>
      <c r="L547" s="70"/>
      <c r="M547" s="70"/>
      <c r="N547" s="70"/>
      <c r="O547" s="70"/>
      <c r="P547" s="70">
        <f t="shared" si="354"/>
        <v>0</v>
      </c>
      <c r="Q547" s="70"/>
      <c r="R547" s="70"/>
      <c r="S547" s="70"/>
      <c r="T547" s="70"/>
      <c r="U547" s="70"/>
      <c r="V547" s="70">
        <f t="shared" si="355"/>
        <v>0</v>
      </c>
      <c r="W547" s="70"/>
      <c r="X547" s="70"/>
      <c r="Y547" s="70"/>
      <c r="Z547" s="70"/>
      <c r="AA547" s="70"/>
      <c r="AB547" s="70"/>
      <c r="AC547" s="70"/>
      <c r="AD547" s="70"/>
      <c r="AE547" s="70"/>
      <c r="AF547" s="70"/>
      <c r="AG547" s="70"/>
      <c r="AH547" s="70"/>
      <c r="AI547" s="71"/>
      <c r="AJ547" s="374"/>
      <c r="AK547" s="284">
        <f t="shared" si="346"/>
        <v>400000</v>
      </c>
      <c r="AL547" s="164" t="b">
        <f t="shared" si="340"/>
        <v>1</v>
      </c>
      <c r="AM547" s="232"/>
      <c r="AN547" s="232"/>
      <c r="AO547" s="232"/>
      <c r="AP547" s="284">
        <f t="shared" si="338"/>
        <v>400000</v>
      </c>
      <c r="AQ547" s="164" t="b">
        <f t="shared" si="339"/>
        <v>1</v>
      </c>
      <c r="AR547" s="232"/>
      <c r="AS547" s="232"/>
      <c r="AU547" s="335">
        <f t="shared" si="356"/>
        <v>400000</v>
      </c>
      <c r="AV547" s="72" t="b">
        <f t="shared" si="250"/>
        <v>1</v>
      </c>
      <c r="AW547" s="335">
        <f t="shared" si="341"/>
        <v>0</v>
      </c>
      <c r="AX547" s="336">
        <f t="shared" si="342"/>
        <v>400000</v>
      </c>
      <c r="AY547" s="152" t="b">
        <f t="shared" si="268"/>
        <v>1</v>
      </c>
    </row>
    <row r="548" spans="1:51" s="80" customFormat="1">
      <c r="A548" s="337"/>
      <c r="B548" s="338"/>
      <c r="C548" s="339"/>
      <c r="D548" s="339"/>
      <c r="E548" s="340" t="s">
        <v>125</v>
      </c>
      <c r="F548" s="71" t="s">
        <v>126</v>
      </c>
      <c r="G548" s="87">
        <v>2250000</v>
      </c>
      <c r="H548" s="69">
        <v>2250000</v>
      </c>
      <c r="I548" s="102"/>
      <c r="J548" s="70">
        <f t="shared" si="353"/>
        <v>2250000</v>
      </c>
      <c r="K548" s="102"/>
      <c r="L548" s="102"/>
      <c r="M548" s="102"/>
      <c r="N548" s="70"/>
      <c r="O548" s="102"/>
      <c r="P548" s="70">
        <f t="shared" si="354"/>
        <v>0</v>
      </c>
      <c r="Q548" s="102"/>
      <c r="R548" s="102"/>
      <c r="S548" s="102"/>
      <c r="T548" s="70"/>
      <c r="U548" s="70"/>
      <c r="V548" s="70">
        <f t="shared" si="355"/>
        <v>0</v>
      </c>
      <c r="W548" s="70"/>
      <c r="X548" s="102"/>
      <c r="Y548" s="102"/>
      <c r="Z548" s="102"/>
      <c r="AA548" s="102"/>
      <c r="AB548" s="102"/>
      <c r="AC548" s="102"/>
      <c r="AD548" s="102"/>
      <c r="AE548" s="102"/>
      <c r="AF548" s="102"/>
      <c r="AG548" s="102"/>
      <c r="AH548" s="102"/>
      <c r="AI548" s="81"/>
      <c r="AJ548" s="372"/>
      <c r="AK548" s="284">
        <f t="shared" si="346"/>
        <v>2250000</v>
      </c>
      <c r="AL548" s="164" t="b">
        <f t="shared" si="340"/>
        <v>1</v>
      </c>
      <c r="AM548" s="164"/>
      <c r="AN548" s="164"/>
      <c r="AO548" s="164"/>
      <c r="AP548" s="284">
        <f t="shared" si="338"/>
        <v>2250000</v>
      </c>
      <c r="AQ548" s="164" t="b">
        <f t="shared" si="339"/>
        <v>1</v>
      </c>
      <c r="AR548" s="164"/>
      <c r="AS548" s="164"/>
      <c r="AU548" s="335">
        <f t="shared" si="356"/>
        <v>2250000</v>
      </c>
      <c r="AV548" s="72" t="b">
        <f t="shared" si="250"/>
        <v>1</v>
      </c>
      <c r="AW548" s="335">
        <f t="shared" si="341"/>
        <v>0</v>
      </c>
      <c r="AX548" s="336">
        <f t="shared" si="342"/>
        <v>2250000</v>
      </c>
      <c r="AY548" s="152" t="b">
        <f t="shared" si="268"/>
        <v>1</v>
      </c>
    </row>
    <row r="549" spans="1:51" s="80" customFormat="1">
      <c r="A549" s="337"/>
      <c r="B549" s="338"/>
      <c r="C549" s="339"/>
      <c r="D549" s="339"/>
      <c r="E549" s="88" t="s">
        <v>61</v>
      </c>
      <c r="F549" s="71" t="s">
        <v>62</v>
      </c>
      <c r="G549" s="87">
        <v>7000000</v>
      </c>
      <c r="H549" s="69">
        <v>3000000</v>
      </c>
      <c r="I549" s="102"/>
      <c r="J549" s="70">
        <f t="shared" si="353"/>
        <v>3000000</v>
      </c>
      <c r="K549" s="102"/>
      <c r="L549" s="102"/>
      <c r="M549" s="102"/>
      <c r="N549" s="70"/>
      <c r="O549" s="102" t="e">
        <f>#REF!+600000</f>
        <v>#REF!</v>
      </c>
      <c r="P549" s="70" t="e">
        <f t="shared" si="354"/>
        <v>#REF!</v>
      </c>
      <c r="Q549" s="102"/>
      <c r="R549" s="102"/>
      <c r="S549" s="102"/>
      <c r="T549" s="70"/>
      <c r="U549" s="70"/>
      <c r="V549" s="70">
        <f t="shared" si="355"/>
        <v>0</v>
      </c>
      <c r="W549" s="70"/>
      <c r="X549" s="102"/>
      <c r="Y549" s="102"/>
      <c r="Z549" s="102">
        <f>G549-H549</f>
        <v>4000000</v>
      </c>
      <c r="AA549" s="102"/>
      <c r="AB549" s="102"/>
      <c r="AC549" s="102"/>
      <c r="AD549" s="102"/>
      <c r="AE549" s="102"/>
      <c r="AF549" s="102"/>
      <c r="AG549" s="102"/>
      <c r="AH549" s="102"/>
      <c r="AI549" s="81"/>
      <c r="AJ549" s="372"/>
      <c r="AK549" s="284">
        <f t="shared" si="346"/>
        <v>7000000</v>
      </c>
      <c r="AL549" s="164" t="b">
        <f t="shared" si="340"/>
        <v>1</v>
      </c>
      <c r="AM549" s="164"/>
      <c r="AN549" s="164"/>
      <c r="AO549" s="164"/>
      <c r="AP549" s="284">
        <f t="shared" si="338"/>
        <v>7000000</v>
      </c>
      <c r="AQ549" s="164" t="b">
        <f t="shared" si="339"/>
        <v>1</v>
      </c>
      <c r="AR549" s="164"/>
      <c r="AS549" s="164"/>
      <c r="AU549" s="335" t="e">
        <f t="shared" si="356"/>
        <v>#REF!</v>
      </c>
      <c r="AV549" s="72" t="e">
        <f t="shared" si="250"/>
        <v>#REF!</v>
      </c>
      <c r="AW549" s="335" t="e">
        <f t="shared" si="341"/>
        <v>#REF!</v>
      </c>
      <c r="AX549" s="336">
        <f t="shared" si="342"/>
        <v>3000000</v>
      </c>
      <c r="AY549" s="152" t="b">
        <f t="shared" si="268"/>
        <v>0</v>
      </c>
    </row>
    <row r="550" spans="1:51" s="80" customFormat="1">
      <c r="A550" s="337"/>
      <c r="B550" s="338"/>
      <c r="C550" s="339"/>
      <c r="D550" s="339"/>
      <c r="E550" s="88" t="s">
        <v>83</v>
      </c>
      <c r="F550" s="71" t="s">
        <v>84</v>
      </c>
      <c r="G550" s="87">
        <v>45000000</v>
      </c>
      <c r="H550" s="69">
        <v>45000000</v>
      </c>
      <c r="I550" s="102"/>
      <c r="J550" s="70">
        <f t="shared" si="353"/>
        <v>45000000</v>
      </c>
      <c r="K550" s="102">
        <f>G550-H550</f>
        <v>0</v>
      </c>
      <c r="L550" s="102"/>
      <c r="M550" s="102"/>
      <c r="N550" s="70"/>
      <c r="O550" s="102" t="e">
        <f>#REF!</f>
        <v>#REF!</v>
      </c>
      <c r="P550" s="70" t="e">
        <f t="shared" si="354"/>
        <v>#REF!</v>
      </c>
      <c r="Q550" s="102"/>
      <c r="R550" s="102"/>
      <c r="S550" s="102"/>
      <c r="T550" s="70"/>
      <c r="U550" s="70"/>
      <c r="V550" s="70">
        <f t="shared" si="355"/>
        <v>0</v>
      </c>
      <c r="W550" s="70"/>
      <c r="X550" s="102"/>
      <c r="Y550" s="102"/>
      <c r="Z550" s="102"/>
      <c r="AA550" s="102"/>
      <c r="AB550" s="102"/>
      <c r="AC550" s="102"/>
      <c r="AD550" s="102"/>
      <c r="AE550" s="102"/>
      <c r="AF550" s="102"/>
      <c r="AG550" s="102"/>
      <c r="AH550" s="102"/>
      <c r="AI550" s="81"/>
      <c r="AJ550" s="372"/>
      <c r="AK550" s="284">
        <f t="shared" si="346"/>
        <v>45000000</v>
      </c>
      <c r="AL550" s="164" t="b">
        <f t="shared" si="340"/>
        <v>1</v>
      </c>
      <c r="AM550" s="164"/>
      <c r="AN550" s="164"/>
      <c r="AO550" s="164"/>
      <c r="AP550" s="284">
        <f t="shared" si="338"/>
        <v>45000000</v>
      </c>
      <c r="AQ550" s="164" t="b">
        <f t="shared" si="339"/>
        <v>1</v>
      </c>
      <c r="AR550" s="164"/>
      <c r="AS550" s="164"/>
      <c r="AU550" s="335" t="e">
        <f t="shared" si="356"/>
        <v>#REF!</v>
      </c>
      <c r="AV550" s="72" t="e">
        <f t="shared" si="250"/>
        <v>#REF!</v>
      </c>
      <c r="AW550" s="335" t="e">
        <f t="shared" si="341"/>
        <v>#REF!</v>
      </c>
      <c r="AX550" s="336">
        <f t="shared" si="342"/>
        <v>45000000</v>
      </c>
      <c r="AY550" s="152" t="b">
        <f t="shared" si="268"/>
        <v>1</v>
      </c>
    </row>
    <row r="551" spans="1:51" s="80" customFormat="1" ht="45">
      <c r="A551" s="337"/>
      <c r="B551" s="338"/>
      <c r="C551" s="339"/>
      <c r="D551" s="339"/>
      <c r="E551" s="88" t="s">
        <v>344</v>
      </c>
      <c r="F551" s="81" t="s">
        <v>208</v>
      </c>
      <c r="G551" s="87">
        <v>666000000</v>
      </c>
      <c r="H551" s="69"/>
      <c r="I551" s="102"/>
      <c r="J551" s="70">
        <f t="shared" si="353"/>
        <v>0</v>
      </c>
      <c r="K551" s="102"/>
      <c r="L551" s="102"/>
      <c r="M551" s="102"/>
      <c r="N551" s="70"/>
      <c r="O551" s="102"/>
      <c r="P551" s="102"/>
      <c r="Q551" s="102"/>
      <c r="R551" s="102"/>
      <c r="S551" s="102"/>
      <c r="T551" s="70">
        <v>666000000</v>
      </c>
      <c r="U551" s="70"/>
      <c r="V551" s="70">
        <f t="shared" si="355"/>
        <v>666000000</v>
      </c>
      <c r="W551" s="70"/>
      <c r="X551" s="102"/>
      <c r="Y551" s="102"/>
      <c r="Z551" s="102"/>
      <c r="AA551" s="102"/>
      <c r="AB551" s="102"/>
      <c r="AC551" s="102"/>
      <c r="AD551" s="102"/>
      <c r="AE551" s="102"/>
      <c r="AF551" s="102"/>
      <c r="AG551" s="102"/>
      <c r="AH551" s="102"/>
      <c r="AI551" s="81"/>
      <c r="AJ551" s="372"/>
      <c r="AK551" s="284">
        <f t="shared" si="346"/>
        <v>666000000</v>
      </c>
      <c r="AL551" s="164" t="b">
        <f t="shared" si="340"/>
        <v>1</v>
      </c>
      <c r="AM551" s="164"/>
      <c r="AN551" s="164"/>
      <c r="AO551" s="164"/>
      <c r="AP551" s="284">
        <f t="shared" si="338"/>
        <v>666000000</v>
      </c>
      <c r="AQ551" s="164" t="b">
        <f t="shared" si="339"/>
        <v>1</v>
      </c>
      <c r="AR551" s="164"/>
      <c r="AS551" s="164"/>
      <c r="AU551" s="335">
        <f t="shared" si="356"/>
        <v>1332000000</v>
      </c>
      <c r="AV551" s="72" t="b">
        <f t="shared" si="250"/>
        <v>0</v>
      </c>
      <c r="AW551" s="335">
        <f t="shared" si="341"/>
        <v>0</v>
      </c>
      <c r="AX551" s="336">
        <f t="shared" si="342"/>
        <v>666000000</v>
      </c>
      <c r="AY551" s="152" t="b">
        <f t="shared" si="268"/>
        <v>1</v>
      </c>
    </row>
    <row r="552" spans="1:51" s="80" customFormat="1" ht="30">
      <c r="A552" s="337"/>
      <c r="B552" s="338"/>
      <c r="C552" s="339"/>
      <c r="D552" s="339"/>
      <c r="E552" s="88" t="s">
        <v>345</v>
      </c>
      <c r="F552" s="81" t="s">
        <v>346</v>
      </c>
      <c r="G552" s="87">
        <v>400000000</v>
      </c>
      <c r="H552" s="69"/>
      <c r="I552" s="102"/>
      <c r="J552" s="70"/>
      <c r="K552" s="102"/>
      <c r="L552" s="102"/>
      <c r="M552" s="102"/>
      <c r="N552" s="70"/>
      <c r="O552" s="102"/>
      <c r="P552" s="102"/>
      <c r="Q552" s="102"/>
      <c r="R552" s="102"/>
      <c r="S552" s="102"/>
      <c r="T552" s="70"/>
      <c r="U552" s="70"/>
      <c r="V552" s="70"/>
      <c r="W552" s="70"/>
      <c r="X552" s="102"/>
      <c r="Y552" s="102"/>
      <c r="Z552" s="102"/>
      <c r="AA552" s="102"/>
      <c r="AB552" s="102"/>
      <c r="AC552" s="102">
        <v>400000000</v>
      </c>
      <c r="AD552" s="102"/>
      <c r="AE552" s="102"/>
      <c r="AF552" s="102"/>
      <c r="AG552" s="102"/>
      <c r="AH552" s="102"/>
      <c r="AI552" s="81"/>
      <c r="AJ552" s="372"/>
      <c r="AK552" s="284"/>
      <c r="AL552" s="164"/>
      <c r="AM552" s="164"/>
      <c r="AN552" s="164"/>
      <c r="AO552" s="164"/>
      <c r="AP552" s="284">
        <f t="shared" si="338"/>
        <v>400000000</v>
      </c>
      <c r="AQ552" s="164" t="b">
        <f t="shared" si="339"/>
        <v>1</v>
      </c>
      <c r="AR552" s="164"/>
      <c r="AS552" s="164"/>
      <c r="AU552" s="335"/>
      <c r="AV552" s="72"/>
      <c r="AW552" s="335"/>
      <c r="AX552" s="336"/>
      <c r="AY552" s="152"/>
    </row>
    <row r="553" spans="1:51" s="80" customFormat="1">
      <c r="A553" s="337"/>
      <c r="B553" s="338"/>
      <c r="C553" s="339"/>
      <c r="D553" s="339"/>
      <c r="E553" s="88" t="s">
        <v>20</v>
      </c>
      <c r="F553" s="71" t="s">
        <v>21</v>
      </c>
      <c r="G553" s="87">
        <v>41530400</v>
      </c>
      <c r="H553" s="69">
        <v>21000000</v>
      </c>
      <c r="I553" s="102" t="e">
        <f>#REF!+1030000</f>
        <v>#REF!</v>
      </c>
      <c r="J553" s="70" t="e">
        <f t="shared" si="353"/>
        <v>#REF!</v>
      </c>
      <c r="K553" s="102"/>
      <c r="L553" s="102"/>
      <c r="M553" s="102"/>
      <c r="N553" s="70"/>
      <c r="O553" s="102"/>
      <c r="P553" s="102"/>
      <c r="Q553" s="102"/>
      <c r="R553" s="102"/>
      <c r="S553" s="102"/>
      <c r="T553" s="70"/>
      <c r="U553" s="70"/>
      <c r="V553" s="70">
        <f t="shared" si="355"/>
        <v>0</v>
      </c>
      <c r="W553" s="70"/>
      <c r="X553" s="102"/>
      <c r="Y553" s="102"/>
      <c r="Z553" s="102">
        <v>20530400</v>
      </c>
      <c r="AA553" s="102"/>
      <c r="AB553" s="102"/>
      <c r="AC553" s="102"/>
      <c r="AD553" s="102"/>
      <c r="AE553" s="102"/>
      <c r="AF553" s="102"/>
      <c r="AG553" s="102"/>
      <c r="AH553" s="102"/>
      <c r="AI553" s="81"/>
      <c r="AJ553" s="372"/>
      <c r="AK553" s="284">
        <f t="shared" si="346"/>
        <v>41530400</v>
      </c>
      <c r="AL553" s="164" t="b">
        <f t="shared" si="340"/>
        <v>1</v>
      </c>
      <c r="AM553" s="164"/>
      <c r="AN553" s="164"/>
      <c r="AO553" s="164"/>
      <c r="AP553" s="284">
        <f t="shared" si="338"/>
        <v>41530400</v>
      </c>
      <c r="AQ553" s="164" t="b">
        <f t="shared" si="339"/>
        <v>1</v>
      </c>
      <c r="AR553" s="164"/>
      <c r="AS553" s="164"/>
      <c r="AU553" s="335" t="e">
        <f t="shared" si="356"/>
        <v>#REF!</v>
      </c>
      <c r="AV553" s="72" t="e">
        <f t="shared" si="250"/>
        <v>#REF!</v>
      </c>
      <c r="AW553" s="335" t="e">
        <f t="shared" si="341"/>
        <v>#REF!</v>
      </c>
      <c r="AX553" s="336">
        <f t="shared" si="342"/>
        <v>21000000</v>
      </c>
      <c r="AY553" s="152" t="b">
        <f t="shared" si="268"/>
        <v>0</v>
      </c>
    </row>
    <row r="554" spans="1:51">
      <c r="A554" s="28"/>
      <c r="B554" s="11"/>
      <c r="C554" s="12"/>
      <c r="D554" s="12"/>
      <c r="E554" s="13"/>
      <c r="F554" s="81"/>
      <c r="G554" s="87"/>
      <c r="H554" s="87"/>
      <c r="I554" s="102"/>
      <c r="J554" s="102"/>
      <c r="K554" s="102"/>
      <c r="L554" s="102"/>
      <c r="M554" s="102"/>
      <c r="N554" s="102"/>
      <c r="O554" s="31"/>
      <c r="P554" s="31"/>
      <c r="Q554" s="102"/>
      <c r="R554" s="31"/>
      <c r="S554" s="31"/>
      <c r="T554" s="31"/>
      <c r="U554" s="31"/>
      <c r="V554" s="31"/>
      <c r="W554" s="31"/>
      <c r="X554" s="31"/>
      <c r="Y554" s="31"/>
      <c r="Z554" s="102"/>
      <c r="AA554" s="31"/>
      <c r="AB554" s="31"/>
      <c r="AC554" s="31"/>
      <c r="AD554" s="31"/>
      <c r="AE554" s="31"/>
      <c r="AF554" s="31"/>
      <c r="AG554" s="31"/>
      <c r="AH554" s="31"/>
      <c r="AI554" s="10"/>
      <c r="AJ554" s="372"/>
      <c r="AK554" s="284">
        <f t="shared" si="346"/>
        <v>0</v>
      </c>
      <c r="AL554" s="164" t="b">
        <f t="shared" si="340"/>
        <v>1</v>
      </c>
      <c r="AM554" s="164"/>
      <c r="AN554" s="164"/>
      <c r="AO554" s="164"/>
      <c r="AP554" s="284">
        <f t="shared" si="338"/>
        <v>0</v>
      </c>
      <c r="AQ554" s="164" t="b">
        <f t="shared" si="339"/>
        <v>1</v>
      </c>
      <c r="AR554" s="164"/>
      <c r="AS554" s="164"/>
      <c r="AU554" s="41">
        <f t="shared" si="356"/>
        <v>0</v>
      </c>
      <c r="AV554" s="42" t="b">
        <f t="shared" si="250"/>
        <v>1</v>
      </c>
      <c r="AW554" s="96">
        <f t="shared" si="341"/>
        <v>0</v>
      </c>
      <c r="AX554" s="118">
        <f t="shared" si="342"/>
        <v>0</v>
      </c>
      <c r="AY554" s="152" t="b">
        <f t="shared" si="268"/>
        <v>1</v>
      </c>
    </row>
    <row r="555" spans="1:51">
      <c r="A555" s="28"/>
      <c r="B555" s="11"/>
      <c r="C555" s="12"/>
      <c r="D555" s="12"/>
      <c r="E555" s="13"/>
      <c r="F555" s="81"/>
      <c r="G555" s="87"/>
      <c r="H555" s="87"/>
      <c r="I555" s="102"/>
      <c r="J555" s="102"/>
      <c r="K555" s="102"/>
      <c r="L555" s="102"/>
      <c r="M555" s="102"/>
      <c r="N555" s="102"/>
      <c r="O555" s="31"/>
      <c r="P555" s="31"/>
      <c r="Q555" s="102"/>
      <c r="R555" s="31"/>
      <c r="S555" s="31"/>
      <c r="T555" s="31"/>
      <c r="U555" s="31"/>
      <c r="V555" s="31"/>
      <c r="W555" s="31"/>
      <c r="X555" s="31"/>
      <c r="Y555" s="31"/>
      <c r="Z555" s="102"/>
      <c r="AA555" s="31"/>
      <c r="AB555" s="31"/>
      <c r="AC555" s="31"/>
      <c r="AD555" s="31"/>
      <c r="AE555" s="31"/>
      <c r="AF555" s="31"/>
      <c r="AG555" s="31"/>
      <c r="AH555" s="31"/>
      <c r="AI555" s="10"/>
      <c r="AJ555" s="372"/>
      <c r="AK555" s="284"/>
      <c r="AL555" s="164"/>
      <c r="AM555" s="164"/>
      <c r="AN555" s="164"/>
      <c r="AO555" s="164"/>
      <c r="AP555" s="284">
        <f t="shared" si="338"/>
        <v>0</v>
      </c>
      <c r="AQ555" s="164" t="b">
        <f t="shared" si="339"/>
        <v>1</v>
      </c>
      <c r="AR555" s="164"/>
      <c r="AS555" s="164"/>
      <c r="AU555" s="41"/>
      <c r="AV555" s="42"/>
      <c r="AW555" s="96"/>
      <c r="AX555" s="118"/>
      <c r="AY555" s="152"/>
    </row>
    <row r="556" spans="1:51">
      <c r="A556" s="158"/>
      <c r="B556" s="159"/>
      <c r="C556" s="159"/>
      <c r="D556" s="159"/>
      <c r="E556" s="159"/>
      <c r="F556" s="160"/>
      <c r="G556" s="172"/>
      <c r="H556" s="172"/>
      <c r="I556" s="161"/>
      <c r="J556" s="161"/>
      <c r="K556" s="161"/>
      <c r="L556" s="161"/>
      <c r="M556" s="161"/>
      <c r="N556" s="161"/>
      <c r="O556" s="162"/>
      <c r="P556" s="162"/>
      <c r="Q556" s="161"/>
      <c r="R556" s="162"/>
      <c r="S556" s="162"/>
      <c r="T556" s="162"/>
      <c r="U556" s="162"/>
      <c r="V556" s="162"/>
      <c r="W556" s="162"/>
      <c r="X556" s="162"/>
      <c r="Y556" s="162"/>
      <c r="Z556" s="161"/>
      <c r="AA556" s="162"/>
      <c r="AB556" s="162"/>
      <c r="AC556" s="162"/>
      <c r="AD556" s="162"/>
      <c r="AE556" s="162"/>
      <c r="AF556" s="162"/>
      <c r="AG556" s="162"/>
      <c r="AH556" s="162"/>
      <c r="AI556" s="159"/>
      <c r="AJ556" s="372"/>
      <c r="AK556" s="284"/>
      <c r="AL556" s="164"/>
      <c r="AM556" s="164"/>
      <c r="AN556" s="164"/>
      <c r="AO556" s="164"/>
      <c r="AP556" s="284">
        <f t="shared" si="338"/>
        <v>0</v>
      </c>
      <c r="AQ556" s="164" t="b">
        <f t="shared" si="339"/>
        <v>1</v>
      </c>
      <c r="AR556" s="164"/>
      <c r="AS556" s="164"/>
      <c r="AU556" s="41"/>
      <c r="AV556" s="42"/>
      <c r="AW556" s="96"/>
      <c r="AX556" s="118"/>
      <c r="AY556" s="152"/>
    </row>
    <row r="557" spans="1:51">
      <c r="A557" s="163"/>
      <c r="B557" s="14"/>
      <c r="C557" s="14"/>
      <c r="D557" s="14"/>
      <c r="E557" s="14"/>
      <c r="F557" s="164"/>
      <c r="G557" s="173"/>
      <c r="H557" s="173"/>
      <c r="I557" s="165"/>
      <c r="J557" s="165"/>
      <c r="K557" s="165"/>
      <c r="L557" s="165"/>
      <c r="M557" s="165"/>
      <c r="N557" s="165"/>
      <c r="O557" s="166"/>
      <c r="P557" s="166"/>
      <c r="Q557" s="165"/>
      <c r="R557" s="166"/>
      <c r="S557" s="166"/>
      <c r="T557" s="166"/>
      <c r="U557" s="166"/>
      <c r="V557" s="166"/>
      <c r="W557" s="166"/>
      <c r="X557" s="166"/>
      <c r="Y557" s="166"/>
      <c r="Z557" s="165"/>
      <c r="AA557" s="166"/>
      <c r="AB557" s="166"/>
      <c r="AC557" s="166"/>
      <c r="AD557" s="166"/>
      <c r="AE557" s="166"/>
      <c r="AF557" s="166"/>
      <c r="AG557" s="166"/>
      <c r="AH557" s="166"/>
      <c r="AI557" s="14"/>
      <c r="AJ557" s="372"/>
      <c r="AK557" s="284"/>
      <c r="AL557" s="164"/>
      <c r="AM557" s="164"/>
      <c r="AN557" s="164"/>
      <c r="AO557" s="164"/>
      <c r="AP557" s="284">
        <f t="shared" si="338"/>
        <v>0</v>
      </c>
      <c r="AQ557" s="164" t="b">
        <f t="shared" si="339"/>
        <v>1</v>
      </c>
      <c r="AR557" s="164"/>
      <c r="AS557" s="164"/>
      <c r="AU557" s="41"/>
      <c r="AV557" s="42"/>
      <c r="AW557" s="96"/>
      <c r="AX557" s="118"/>
      <c r="AY557" s="152"/>
    </row>
    <row r="558" spans="1:51">
      <c r="A558" s="163"/>
      <c r="B558" s="14"/>
      <c r="C558" s="14"/>
      <c r="D558" s="14"/>
      <c r="E558" s="14"/>
      <c r="F558" s="164"/>
      <c r="G558" s="173"/>
      <c r="H558" s="173"/>
      <c r="I558" s="165"/>
      <c r="J558" s="165"/>
      <c r="K558" s="165"/>
      <c r="L558" s="165"/>
      <c r="M558" s="165"/>
      <c r="N558" s="165"/>
      <c r="O558" s="166"/>
      <c r="P558" s="166"/>
      <c r="Q558" s="165"/>
      <c r="R558" s="166"/>
      <c r="S558" s="166"/>
      <c r="T558" s="166"/>
      <c r="U558" s="166"/>
      <c r="V558" s="166"/>
      <c r="W558" s="166"/>
      <c r="X558" s="166"/>
      <c r="Y558" s="166"/>
      <c r="Z558" s="165"/>
      <c r="AA558" s="166"/>
      <c r="AB558" s="166"/>
      <c r="AC558" s="166"/>
      <c r="AD558" s="166"/>
      <c r="AE558" s="166"/>
      <c r="AF558" s="166"/>
      <c r="AG558" s="166"/>
      <c r="AH558" s="166"/>
      <c r="AI558" s="14"/>
      <c r="AJ558" s="372"/>
      <c r="AK558" s="284"/>
      <c r="AL558" s="164"/>
      <c r="AM558" s="164"/>
      <c r="AN558" s="164"/>
      <c r="AO558" s="164"/>
      <c r="AP558" s="284"/>
      <c r="AQ558" s="164"/>
      <c r="AR558" s="164"/>
      <c r="AS558" s="164"/>
      <c r="AU558" s="41"/>
      <c r="AV558" s="42"/>
      <c r="AW558" s="96"/>
      <c r="AX558" s="118"/>
      <c r="AY558" s="152"/>
    </row>
    <row r="559" spans="1:51">
      <c r="A559" s="163"/>
      <c r="B559" s="14"/>
      <c r="C559" s="14"/>
      <c r="D559" s="14"/>
      <c r="E559" s="14"/>
      <c r="F559" s="164"/>
      <c r="G559" s="173"/>
      <c r="H559" s="173"/>
      <c r="I559" s="165"/>
      <c r="J559" s="165"/>
      <c r="K559" s="165"/>
      <c r="L559" s="165"/>
      <c r="M559" s="165"/>
      <c r="N559" s="165"/>
      <c r="O559" s="166"/>
      <c r="P559" s="166"/>
      <c r="Q559" s="165"/>
      <c r="R559" s="166"/>
      <c r="S559" s="166"/>
      <c r="T559" s="166"/>
      <c r="U559" s="166"/>
      <c r="V559" s="166"/>
      <c r="W559" s="166"/>
      <c r="X559" s="166"/>
      <c r="Y559" s="166"/>
      <c r="Z559" s="165"/>
      <c r="AA559" s="166"/>
      <c r="AB559" s="166"/>
      <c r="AC559" s="166"/>
      <c r="AD559" s="166"/>
      <c r="AE559" s="166"/>
      <c r="AF559" s="166"/>
      <c r="AG559" s="166"/>
      <c r="AH559" s="166"/>
      <c r="AI559" s="14"/>
      <c r="AJ559" s="372"/>
      <c r="AK559" s="284"/>
      <c r="AL559" s="164"/>
      <c r="AM559" s="164"/>
      <c r="AN559" s="164"/>
      <c r="AO559" s="164"/>
      <c r="AP559" s="284"/>
      <c r="AQ559" s="164"/>
      <c r="AR559" s="164"/>
      <c r="AS559" s="164"/>
      <c r="AU559" s="41"/>
      <c r="AV559" s="42"/>
      <c r="AW559" s="96"/>
      <c r="AX559" s="118"/>
      <c r="AY559" s="152"/>
    </row>
    <row r="560" spans="1:51">
      <c r="A560" s="163"/>
      <c r="B560" s="14"/>
      <c r="C560" s="14"/>
      <c r="D560" s="14"/>
      <c r="E560" s="14"/>
      <c r="F560" s="164"/>
      <c r="G560" s="173"/>
      <c r="H560" s="173"/>
      <c r="I560" s="165"/>
      <c r="J560" s="165"/>
      <c r="K560" s="165"/>
      <c r="L560" s="165"/>
      <c r="M560" s="165"/>
      <c r="N560" s="165"/>
      <c r="O560" s="166"/>
      <c r="P560" s="166"/>
      <c r="Q560" s="165"/>
      <c r="R560" s="166"/>
      <c r="S560" s="166"/>
      <c r="T560" s="166"/>
      <c r="U560" s="166"/>
      <c r="V560" s="166"/>
      <c r="W560" s="166"/>
      <c r="X560" s="166"/>
      <c r="Y560" s="166"/>
      <c r="Z560" s="165"/>
      <c r="AA560" s="166"/>
      <c r="AB560" s="166"/>
      <c r="AC560" s="166"/>
      <c r="AD560" s="166"/>
      <c r="AE560" s="166"/>
      <c r="AF560" s="166"/>
      <c r="AG560" s="166"/>
      <c r="AH560" s="166"/>
      <c r="AI560" s="14"/>
      <c r="AJ560" s="372"/>
      <c r="AK560" s="284"/>
      <c r="AL560" s="164"/>
      <c r="AM560" s="164"/>
      <c r="AN560" s="164"/>
      <c r="AO560" s="164"/>
      <c r="AP560" s="284"/>
      <c r="AQ560" s="164"/>
      <c r="AR560" s="164"/>
      <c r="AS560" s="164"/>
      <c r="AU560" s="41"/>
      <c r="AV560" s="42"/>
      <c r="AW560" s="96"/>
      <c r="AX560" s="118"/>
      <c r="AY560" s="152"/>
    </row>
    <row r="561" spans="1:51">
      <c r="A561" s="163"/>
      <c r="B561" s="14"/>
      <c r="C561" s="14"/>
      <c r="D561" s="14"/>
      <c r="E561" s="14"/>
      <c r="F561" s="164"/>
      <c r="G561" s="173"/>
      <c r="H561" s="173"/>
      <c r="I561" s="165"/>
      <c r="J561" s="165"/>
      <c r="K561" s="165"/>
      <c r="L561" s="165"/>
      <c r="M561" s="165"/>
      <c r="N561" s="165"/>
      <c r="O561" s="166"/>
      <c r="P561" s="166"/>
      <c r="Q561" s="165"/>
      <c r="R561" s="166"/>
      <c r="S561" s="166"/>
      <c r="T561" s="166"/>
      <c r="U561" s="166"/>
      <c r="V561" s="166"/>
      <c r="W561" s="166"/>
      <c r="X561" s="166"/>
      <c r="Y561" s="166"/>
      <c r="Z561" s="165"/>
      <c r="AA561" s="166"/>
      <c r="AB561" s="166"/>
      <c r="AC561" s="166"/>
      <c r="AD561" s="166"/>
      <c r="AE561" s="166"/>
      <c r="AF561" s="166"/>
      <c r="AG561" s="166"/>
      <c r="AH561" s="166"/>
      <c r="AI561" s="14"/>
      <c r="AJ561" s="372"/>
      <c r="AK561" s="284"/>
      <c r="AL561" s="164"/>
      <c r="AM561" s="164"/>
      <c r="AN561" s="164"/>
      <c r="AO561" s="164"/>
      <c r="AP561" s="284"/>
      <c r="AQ561" s="164"/>
      <c r="AR561" s="164"/>
      <c r="AS561" s="164"/>
      <c r="AU561" s="41"/>
      <c r="AV561" s="42"/>
      <c r="AW561" s="96"/>
      <c r="AX561" s="118"/>
      <c r="AY561" s="152"/>
    </row>
    <row r="562" spans="1:51">
      <c r="A562" s="163"/>
      <c r="B562" s="14"/>
      <c r="C562" s="14"/>
      <c r="D562" s="14"/>
      <c r="E562" s="14"/>
      <c r="F562" s="164"/>
      <c r="G562" s="173"/>
      <c r="H562" s="173"/>
      <c r="I562" s="165"/>
      <c r="J562" s="165"/>
      <c r="K562" s="165"/>
      <c r="L562" s="165"/>
      <c r="M562" s="165"/>
      <c r="N562" s="165"/>
      <c r="O562" s="166"/>
      <c r="P562" s="166"/>
      <c r="Q562" s="165"/>
      <c r="R562" s="166"/>
      <c r="S562" s="166"/>
      <c r="T562" s="166"/>
      <c r="U562" s="166"/>
      <c r="V562" s="166"/>
      <c r="W562" s="166"/>
      <c r="X562" s="166"/>
      <c r="Y562" s="166"/>
      <c r="Z562" s="165"/>
      <c r="AA562" s="166"/>
      <c r="AB562" s="166"/>
      <c r="AC562" s="166"/>
      <c r="AD562" s="166"/>
      <c r="AE562" s="166"/>
      <c r="AF562" s="166"/>
      <c r="AG562" s="166"/>
      <c r="AH562" s="166"/>
      <c r="AI562" s="14"/>
      <c r="AJ562" s="372"/>
      <c r="AK562" s="284"/>
      <c r="AL562" s="164"/>
      <c r="AM562" s="164"/>
      <c r="AN562" s="164"/>
      <c r="AO562" s="164"/>
      <c r="AP562" s="284"/>
      <c r="AQ562" s="164"/>
      <c r="AR562" s="164"/>
      <c r="AS562" s="164"/>
      <c r="AU562" s="41"/>
      <c r="AV562" s="42"/>
      <c r="AW562" s="96"/>
      <c r="AX562" s="118"/>
      <c r="AY562" s="152"/>
    </row>
    <row r="563" spans="1:51">
      <c r="A563" s="163"/>
      <c r="B563" s="14"/>
      <c r="C563" s="14"/>
      <c r="D563" s="14"/>
      <c r="E563" s="14"/>
      <c r="F563" s="164"/>
      <c r="G563" s="173"/>
      <c r="H563" s="173"/>
      <c r="I563" s="165"/>
      <c r="J563" s="165"/>
      <c r="K563" s="165"/>
      <c r="L563" s="165"/>
      <c r="M563" s="165"/>
      <c r="N563" s="165"/>
      <c r="O563" s="166"/>
      <c r="P563" s="166"/>
      <c r="Q563" s="165"/>
      <c r="R563" s="166"/>
      <c r="S563" s="166"/>
      <c r="T563" s="166"/>
      <c r="U563" s="166"/>
      <c r="V563" s="166"/>
      <c r="W563" s="166"/>
      <c r="X563" s="166"/>
      <c r="Y563" s="166"/>
      <c r="Z563" s="165"/>
      <c r="AA563" s="166"/>
      <c r="AB563" s="166"/>
      <c r="AC563" s="166"/>
      <c r="AD563" s="166"/>
      <c r="AE563" s="166"/>
      <c r="AF563" s="166"/>
      <c r="AG563" s="166"/>
      <c r="AH563" s="166"/>
      <c r="AI563" s="14"/>
      <c r="AJ563" s="372"/>
      <c r="AK563" s="284"/>
      <c r="AL563" s="164"/>
      <c r="AM563" s="164"/>
      <c r="AN563" s="164"/>
      <c r="AO563" s="164"/>
      <c r="AP563" s="284"/>
      <c r="AQ563" s="164"/>
      <c r="AR563" s="164"/>
      <c r="AS563" s="164"/>
      <c r="AU563" s="41"/>
      <c r="AV563" s="42"/>
      <c r="AW563" s="96"/>
      <c r="AX563" s="118"/>
      <c r="AY563" s="152"/>
    </row>
    <row r="564" spans="1:51">
      <c r="A564" s="163"/>
      <c r="B564" s="14"/>
      <c r="C564" s="14"/>
      <c r="D564" s="14"/>
      <c r="E564" s="14"/>
      <c r="F564" s="164"/>
      <c r="G564" s="173"/>
      <c r="H564" s="173"/>
      <c r="I564" s="165"/>
      <c r="J564" s="165"/>
      <c r="K564" s="165"/>
      <c r="L564" s="165"/>
      <c r="M564" s="165"/>
      <c r="N564" s="165"/>
      <c r="O564" s="166"/>
      <c r="P564" s="166"/>
      <c r="Q564" s="165"/>
      <c r="R564" s="166"/>
      <c r="S564" s="166"/>
      <c r="T564" s="166"/>
      <c r="U564" s="166"/>
      <c r="V564" s="166"/>
      <c r="W564" s="166"/>
      <c r="X564" s="166"/>
      <c r="Y564" s="166"/>
      <c r="Z564" s="165"/>
      <c r="AA564" s="166"/>
      <c r="AB564" s="166"/>
      <c r="AC564" s="166"/>
      <c r="AD564" s="166"/>
      <c r="AE564" s="166"/>
      <c r="AF564" s="166"/>
      <c r="AG564" s="166"/>
      <c r="AH564" s="166"/>
      <c r="AI564" s="14"/>
      <c r="AJ564" s="372"/>
      <c r="AK564" s="284"/>
      <c r="AL564" s="164"/>
      <c r="AM564" s="164"/>
      <c r="AN564" s="164"/>
      <c r="AO564" s="164"/>
      <c r="AP564" s="284"/>
      <c r="AQ564" s="164"/>
      <c r="AR564" s="164"/>
      <c r="AS564" s="164"/>
      <c r="AU564" s="41"/>
      <c r="AV564" s="42"/>
      <c r="AW564" s="96"/>
      <c r="AX564" s="118"/>
      <c r="AY564" s="152"/>
    </row>
    <row r="565" spans="1:51">
      <c r="A565" s="163"/>
      <c r="B565" s="14"/>
      <c r="C565" s="14"/>
      <c r="D565" s="14"/>
      <c r="E565" s="14"/>
      <c r="F565" s="164"/>
      <c r="G565" s="173"/>
      <c r="H565" s="173"/>
      <c r="I565" s="165"/>
      <c r="J565" s="165"/>
      <c r="K565" s="165"/>
      <c r="L565" s="165"/>
      <c r="M565" s="165"/>
      <c r="N565" s="165"/>
      <c r="O565" s="166"/>
      <c r="P565" s="166"/>
      <c r="Q565" s="165"/>
      <c r="R565" s="166"/>
      <c r="S565" s="166"/>
      <c r="T565" s="166"/>
      <c r="U565" s="166"/>
      <c r="V565" s="166"/>
      <c r="W565" s="166"/>
      <c r="X565" s="166"/>
      <c r="Y565" s="166"/>
      <c r="Z565" s="165"/>
      <c r="AA565" s="166"/>
      <c r="AB565" s="166"/>
      <c r="AC565" s="166"/>
      <c r="AD565" s="166"/>
      <c r="AE565" s="166"/>
      <c r="AF565" s="166"/>
      <c r="AG565" s="166"/>
      <c r="AH565" s="166"/>
      <c r="AI565" s="14"/>
      <c r="AJ565" s="372"/>
      <c r="AK565" s="284"/>
      <c r="AL565" s="164"/>
      <c r="AM565" s="164"/>
      <c r="AN565" s="164"/>
      <c r="AO565" s="164"/>
      <c r="AP565" s="284"/>
      <c r="AQ565" s="164"/>
      <c r="AR565" s="164"/>
      <c r="AS565" s="164"/>
      <c r="AU565" s="41"/>
      <c r="AV565" s="42"/>
      <c r="AW565" s="96"/>
      <c r="AX565" s="118"/>
      <c r="AY565" s="152"/>
    </row>
    <row r="566" spans="1:51">
      <c r="A566" s="163"/>
      <c r="B566" s="14"/>
      <c r="C566" s="14"/>
      <c r="D566" s="14"/>
      <c r="E566" s="14"/>
      <c r="F566" s="164"/>
      <c r="G566" s="173"/>
      <c r="H566" s="173"/>
      <c r="I566" s="165"/>
      <c r="J566" s="165"/>
      <c r="K566" s="165"/>
      <c r="L566" s="165"/>
      <c r="M566" s="165"/>
      <c r="N566" s="165"/>
      <c r="O566" s="166"/>
      <c r="P566" s="166"/>
      <c r="Q566" s="165"/>
      <c r="R566" s="166"/>
      <c r="S566" s="166"/>
      <c r="T566" s="166"/>
      <c r="U566" s="166"/>
      <c r="V566" s="166"/>
      <c r="W566" s="166"/>
      <c r="X566" s="166"/>
      <c r="Y566" s="166"/>
      <c r="Z566" s="165"/>
      <c r="AA566" s="166"/>
      <c r="AB566" s="166"/>
      <c r="AC566" s="166"/>
      <c r="AD566" s="166"/>
      <c r="AE566" s="166"/>
      <c r="AF566" s="166"/>
      <c r="AG566" s="166"/>
      <c r="AH566" s="166"/>
      <c r="AI566" s="14"/>
      <c r="AJ566" s="372"/>
      <c r="AK566" s="284"/>
      <c r="AL566" s="164"/>
      <c r="AM566" s="164"/>
      <c r="AN566" s="164"/>
      <c r="AO566" s="164"/>
      <c r="AP566" s="284"/>
      <c r="AQ566" s="164"/>
      <c r="AR566" s="164"/>
      <c r="AS566" s="164"/>
      <c r="AU566" s="41"/>
      <c r="AV566" s="42"/>
      <c r="AW566" s="96"/>
      <c r="AX566" s="118"/>
      <c r="AY566" s="152"/>
    </row>
    <row r="567" spans="1:51">
      <c r="A567" s="163"/>
      <c r="B567" s="14"/>
      <c r="C567" s="14"/>
      <c r="D567" s="14"/>
      <c r="E567" s="14"/>
      <c r="F567" s="164"/>
      <c r="G567" s="173"/>
      <c r="H567" s="173"/>
      <c r="I567" s="165"/>
      <c r="J567" s="165"/>
      <c r="K567" s="165"/>
      <c r="L567" s="165"/>
      <c r="M567" s="165"/>
      <c r="N567" s="165"/>
      <c r="O567" s="166"/>
      <c r="P567" s="166"/>
      <c r="Q567" s="165"/>
      <c r="R567" s="166"/>
      <c r="S567" s="166"/>
      <c r="T567" s="166"/>
      <c r="U567" s="166"/>
      <c r="V567" s="166"/>
      <c r="W567" s="166"/>
      <c r="X567" s="166"/>
      <c r="Y567" s="166"/>
      <c r="Z567" s="165"/>
      <c r="AA567" s="166"/>
      <c r="AB567" s="166"/>
      <c r="AC567" s="166"/>
      <c r="AD567" s="166"/>
      <c r="AE567" s="166"/>
      <c r="AF567" s="166"/>
      <c r="AG567" s="166"/>
      <c r="AH567" s="166"/>
      <c r="AI567" s="14"/>
      <c r="AJ567" s="372"/>
      <c r="AK567" s="284"/>
      <c r="AL567" s="164"/>
      <c r="AM567" s="164"/>
      <c r="AN567" s="164"/>
      <c r="AO567" s="164"/>
      <c r="AP567" s="284"/>
      <c r="AQ567" s="164"/>
      <c r="AR567" s="164"/>
      <c r="AS567" s="164"/>
      <c r="AU567" s="41"/>
      <c r="AV567" s="42"/>
      <c r="AW567" s="96"/>
      <c r="AX567" s="118"/>
      <c r="AY567" s="152"/>
    </row>
    <row r="568" spans="1:51">
      <c r="A568" s="163"/>
      <c r="B568" s="14"/>
      <c r="C568" s="14"/>
      <c r="D568" s="14"/>
      <c r="E568" s="14"/>
      <c r="F568" s="164"/>
      <c r="G568" s="173"/>
      <c r="H568" s="173"/>
      <c r="I568" s="165"/>
      <c r="J568" s="165"/>
      <c r="K568" s="165"/>
      <c r="L568" s="165"/>
      <c r="M568" s="165"/>
      <c r="N568" s="165"/>
      <c r="O568" s="166"/>
      <c r="P568" s="166"/>
      <c r="Q568" s="165"/>
      <c r="R568" s="166"/>
      <c r="S568" s="166"/>
      <c r="T568" s="166"/>
      <c r="U568" s="166"/>
      <c r="V568" s="166"/>
      <c r="W568" s="166"/>
      <c r="X568" s="166"/>
      <c r="Y568" s="166"/>
      <c r="Z568" s="165"/>
      <c r="AA568" s="166"/>
      <c r="AB568" s="166"/>
      <c r="AC568" s="166"/>
      <c r="AD568" s="166"/>
      <c r="AE568" s="166"/>
      <c r="AF568" s="166"/>
      <c r="AG568" s="166"/>
      <c r="AH568" s="166"/>
      <c r="AI568" s="14"/>
      <c r="AJ568" s="372"/>
      <c r="AK568" s="284"/>
      <c r="AL568" s="164"/>
      <c r="AM568" s="164"/>
      <c r="AN568" s="164"/>
      <c r="AO568" s="164"/>
      <c r="AP568" s="284"/>
      <c r="AQ568" s="164"/>
      <c r="AR568" s="164"/>
      <c r="AS568" s="164"/>
      <c r="AU568" s="41"/>
      <c r="AV568" s="42"/>
      <c r="AW568" s="96"/>
      <c r="AX568" s="118"/>
      <c r="AY568" s="152"/>
    </row>
    <row r="569" spans="1:51">
      <c r="A569" s="163"/>
      <c r="B569" s="14"/>
      <c r="C569" s="14"/>
      <c r="D569" s="14"/>
      <c r="E569" s="14"/>
      <c r="F569" s="164"/>
      <c r="G569" s="173"/>
      <c r="H569" s="173"/>
      <c r="I569" s="165"/>
      <c r="J569" s="165"/>
      <c r="K569" s="165"/>
      <c r="L569" s="165"/>
      <c r="M569" s="165"/>
      <c r="N569" s="165"/>
      <c r="O569" s="166"/>
      <c r="P569" s="166"/>
      <c r="Q569" s="165"/>
      <c r="R569" s="166"/>
      <c r="S569" s="166"/>
      <c r="T569" s="166"/>
      <c r="U569" s="166"/>
      <c r="V569" s="166"/>
      <c r="W569" s="166"/>
      <c r="X569" s="166"/>
      <c r="Y569" s="166"/>
      <c r="Z569" s="165"/>
      <c r="AA569" s="166"/>
      <c r="AB569" s="166"/>
      <c r="AC569" s="166"/>
      <c r="AD569" s="166"/>
      <c r="AE569" s="166"/>
      <c r="AF569" s="166"/>
      <c r="AG569" s="166"/>
      <c r="AH569" s="166"/>
      <c r="AI569" s="14"/>
      <c r="AJ569" s="372"/>
      <c r="AK569" s="284"/>
      <c r="AL569" s="164"/>
      <c r="AM569" s="164"/>
      <c r="AN569" s="164"/>
      <c r="AO569" s="164"/>
      <c r="AP569" s="284"/>
      <c r="AQ569" s="164"/>
      <c r="AR569" s="164"/>
      <c r="AS569" s="164"/>
      <c r="AU569" s="41"/>
      <c r="AV569" s="42"/>
      <c r="AW569" s="96"/>
      <c r="AX569" s="118"/>
      <c r="AY569" s="152"/>
    </row>
    <row r="570" spans="1:51">
      <c r="A570" s="163"/>
      <c r="B570" s="14"/>
      <c r="C570" s="14"/>
      <c r="D570" s="14"/>
      <c r="E570" s="14"/>
      <c r="F570" s="164"/>
      <c r="G570" s="173"/>
      <c r="H570" s="173"/>
      <c r="I570" s="165"/>
      <c r="J570" s="165"/>
      <c r="K570" s="165"/>
      <c r="L570" s="165"/>
      <c r="M570" s="165"/>
      <c r="N570" s="165"/>
      <c r="O570" s="166"/>
      <c r="P570" s="166"/>
      <c r="Q570" s="165"/>
      <c r="R570" s="166"/>
      <c r="S570" s="166"/>
      <c r="T570" s="166"/>
      <c r="U570" s="166"/>
      <c r="V570" s="166"/>
      <c r="W570" s="166"/>
      <c r="X570" s="166"/>
      <c r="Y570" s="166"/>
      <c r="Z570" s="165"/>
      <c r="AA570" s="166"/>
      <c r="AB570" s="166"/>
      <c r="AC570" s="166"/>
      <c r="AD570" s="166"/>
      <c r="AE570" s="166"/>
      <c r="AF570" s="166"/>
      <c r="AG570" s="166"/>
      <c r="AH570" s="166"/>
      <c r="AI570" s="14"/>
      <c r="AJ570" s="372"/>
      <c r="AK570" s="284"/>
      <c r="AL570" s="164"/>
      <c r="AM570" s="164"/>
      <c r="AN570" s="164"/>
      <c r="AO570" s="164"/>
      <c r="AP570" s="284"/>
      <c r="AQ570" s="164"/>
      <c r="AR570" s="164"/>
      <c r="AS570" s="164"/>
      <c r="AU570" s="41"/>
      <c r="AV570" s="42"/>
      <c r="AW570" s="96"/>
      <c r="AX570" s="118"/>
      <c r="AY570" s="152"/>
    </row>
    <row r="571" spans="1:51">
      <c r="A571" s="163"/>
      <c r="B571" s="14"/>
      <c r="C571" s="14"/>
      <c r="D571" s="14"/>
      <c r="E571" s="14"/>
      <c r="F571" s="164"/>
      <c r="G571" s="173"/>
      <c r="H571" s="173"/>
      <c r="I571" s="165"/>
      <c r="J571" s="165"/>
      <c r="K571" s="165"/>
      <c r="L571" s="165"/>
      <c r="M571" s="165"/>
      <c r="N571" s="165"/>
      <c r="O571" s="166"/>
      <c r="P571" s="166"/>
      <c r="Q571" s="165"/>
      <c r="R571" s="166"/>
      <c r="S571" s="166"/>
      <c r="T571" s="166"/>
      <c r="U571" s="166"/>
      <c r="V571" s="166"/>
      <c r="W571" s="166"/>
      <c r="X571" s="166"/>
      <c r="Y571" s="166"/>
      <c r="Z571" s="165"/>
      <c r="AA571" s="166"/>
      <c r="AB571" s="166"/>
      <c r="AC571" s="166"/>
      <c r="AD571" s="166"/>
      <c r="AE571" s="166"/>
      <c r="AF571" s="166"/>
      <c r="AG571" s="166"/>
      <c r="AH571" s="166"/>
      <c r="AI571" s="14"/>
      <c r="AJ571" s="372"/>
      <c r="AK571" s="284"/>
      <c r="AL571" s="164"/>
      <c r="AM571" s="164"/>
      <c r="AN571" s="164"/>
      <c r="AO571" s="164"/>
      <c r="AP571" s="284"/>
      <c r="AQ571" s="164"/>
      <c r="AR571" s="164"/>
      <c r="AS571" s="164"/>
      <c r="AU571" s="41"/>
      <c r="AV571" s="42"/>
      <c r="AW571" s="96"/>
      <c r="AX571" s="118"/>
      <c r="AY571" s="152"/>
    </row>
    <row r="572" spans="1:51">
      <c r="A572" s="163"/>
      <c r="B572" s="14"/>
      <c r="C572" s="14"/>
      <c r="D572" s="14"/>
      <c r="E572" s="14"/>
      <c r="F572" s="164"/>
      <c r="G572" s="173"/>
      <c r="H572" s="173"/>
      <c r="I572" s="165"/>
      <c r="J572" s="165"/>
      <c r="K572" s="165"/>
      <c r="L572" s="165"/>
      <c r="M572" s="165"/>
      <c r="N572" s="165"/>
      <c r="O572" s="166"/>
      <c r="P572" s="166"/>
      <c r="Q572" s="165"/>
      <c r="R572" s="166"/>
      <c r="S572" s="166"/>
      <c r="T572" s="166"/>
      <c r="U572" s="166"/>
      <c r="V572" s="166"/>
      <c r="W572" s="166"/>
      <c r="X572" s="166"/>
      <c r="Y572" s="166"/>
      <c r="Z572" s="165"/>
      <c r="AA572" s="166"/>
      <c r="AB572" s="166"/>
      <c r="AC572" s="166"/>
      <c r="AD572" s="166"/>
      <c r="AE572" s="166"/>
      <c r="AF572" s="166"/>
      <c r="AG572" s="166"/>
      <c r="AH572" s="166"/>
      <c r="AI572" s="14"/>
      <c r="AJ572" s="372"/>
      <c r="AK572" s="284"/>
      <c r="AL572" s="164"/>
      <c r="AM572" s="164"/>
      <c r="AN572" s="164"/>
      <c r="AO572" s="164"/>
      <c r="AP572" s="284"/>
      <c r="AQ572" s="164"/>
      <c r="AR572" s="164"/>
      <c r="AS572" s="164"/>
      <c r="AU572" s="41"/>
      <c r="AV572" s="42"/>
      <c r="AW572" s="96"/>
      <c r="AX572" s="118"/>
      <c r="AY572" s="152"/>
    </row>
    <row r="573" spans="1:51">
      <c r="A573" s="163"/>
      <c r="B573" s="14"/>
      <c r="C573" s="14"/>
      <c r="D573" s="14"/>
      <c r="E573" s="14"/>
      <c r="F573" s="164"/>
      <c r="G573" s="173"/>
      <c r="H573" s="173"/>
      <c r="I573" s="165"/>
      <c r="J573" s="165"/>
      <c r="K573" s="165"/>
      <c r="L573" s="165"/>
      <c r="M573" s="165"/>
      <c r="N573" s="165"/>
      <c r="O573" s="166"/>
      <c r="P573" s="166"/>
      <c r="Q573" s="165"/>
      <c r="R573" s="166"/>
      <c r="S573" s="166"/>
      <c r="T573" s="166"/>
      <c r="U573" s="166"/>
      <c r="V573" s="166"/>
      <c r="W573" s="166"/>
      <c r="X573" s="166"/>
      <c r="Y573" s="166"/>
      <c r="Z573" s="165"/>
      <c r="AA573" s="166"/>
      <c r="AB573" s="166"/>
      <c r="AC573" s="166"/>
      <c r="AD573" s="166"/>
      <c r="AE573" s="166"/>
      <c r="AF573" s="166"/>
      <c r="AG573" s="166"/>
      <c r="AH573" s="166"/>
      <c r="AI573" s="14"/>
      <c r="AJ573" s="372"/>
      <c r="AK573" s="284"/>
      <c r="AL573" s="164"/>
      <c r="AM573" s="164"/>
      <c r="AN573" s="164"/>
      <c r="AO573" s="164"/>
      <c r="AP573" s="284"/>
      <c r="AQ573" s="164"/>
      <c r="AR573" s="164"/>
      <c r="AS573" s="164"/>
      <c r="AU573" s="41"/>
      <c r="AV573" s="42"/>
      <c r="AW573" s="96"/>
      <c r="AX573" s="118"/>
      <c r="AY573" s="152"/>
    </row>
    <row r="574" spans="1:51">
      <c r="A574" s="163"/>
      <c r="B574" s="14"/>
      <c r="C574" s="14"/>
      <c r="D574" s="14"/>
      <c r="E574" s="14"/>
      <c r="F574" s="164"/>
      <c r="G574" s="173"/>
      <c r="H574" s="173"/>
      <c r="I574" s="165"/>
      <c r="J574" s="165"/>
      <c r="K574" s="165"/>
      <c r="L574" s="165"/>
      <c r="M574" s="165"/>
      <c r="N574" s="165"/>
      <c r="O574" s="166"/>
      <c r="P574" s="166"/>
      <c r="Q574" s="165"/>
      <c r="R574" s="166"/>
      <c r="S574" s="166"/>
      <c r="T574" s="166"/>
      <c r="U574" s="166"/>
      <c r="V574" s="166"/>
      <c r="W574" s="166"/>
      <c r="X574" s="166"/>
      <c r="Y574" s="166"/>
      <c r="Z574" s="165"/>
      <c r="AA574" s="166"/>
      <c r="AB574" s="166"/>
      <c r="AC574" s="166"/>
      <c r="AD574" s="166"/>
      <c r="AE574" s="166"/>
      <c r="AF574" s="166"/>
      <c r="AG574" s="166"/>
      <c r="AH574" s="166"/>
      <c r="AI574" s="14"/>
      <c r="AJ574" s="372"/>
      <c r="AK574" s="284"/>
      <c r="AL574" s="164"/>
      <c r="AM574" s="164"/>
      <c r="AN574" s="164"/>
      <c r="AO574" s="164"/>
      <c r="AP574" s="284"/>
      <c r="AQ574" s="164"/>
      <c r="AR574" s="164"/>
      <c r="AS574" s="164"/>
      <c r="AU574" s="41"/>
      <c r="AV574" s="42"/>
      <c r="AW574" s="96"/>
      <c r="AX574" s="118"/>
      <c r="AY574" s="152"/>
    </row>
    <row r="575" spans="1:51">
      <c r="A575" s="163"/>
      <c r="B575" s="14"/>
      <c r="C575" s="14"/>
      <c r="D575" s="14"/>
      <c r="E575" s="14"/>
      <c r="F575" s="164"/>
      <c r="G575" s="173"/>
      <c r="H575" s="173"/>
      <c r="I575" s="165"/>
      <c r="J575" s="165"/>
      <c r="K575" s="165"/>
      <c r="L575" s="165"/>
      <c r="M575" s="165"/>
      <c r="N575" s="165"/>
      <c r="O575" s="166"/>
      <c r="P575" s="166"/>
      <c r="Q575" s="165"/>
      <c r="R575" s="166"/>
      <c r="S575" s="166"/>
      <c r="T575" s="166"/>
      <c r="U575" s="166"/>
      <c r="V575" s="166"/>
      <c r="W575" s="166"/>
      <c r="X575" s="166"/>
      <c r="Y575" s="166"/>
      <c r="Z575" s="165"/>
      <c r="AA575" s="166"/>
      <c r="AB575" s="166"/>
      <c r="AC575" s="166"/>
      <c r="AD575" s="166"/>
      <c r="AE575" s="166"/>
      <c r="AF575" s="166"/>
      <c r="AG575" s="166"/>
      <c r="AH575" s="166"/>
      <c r="AI575" s="14"/>
      <c r="AJ575" s="372"/>
      <c r="AK575" s="284"/>
      <c r="AL575" s="164"/>
      <c r="AM575" s="164"/>
      <c r="AN575" s="164"/>
      <c r="AO575" s="164"/>
      <c r="AP575" s="284">
        <f t="shared" si="338"/>
        <v>0</v>
      </c>
      <c r="AQ575" s="164" t="b">
        <f t="shared" si="339"/>
        <v>1</v>
      </c>
      <c r="AR575" s="164"/>
      <c r="AS575" s="164"/>
      <c r="AU575" s="41"/>
      <c r="AV575" s="42"/>
      <c r="AW575" s="96"/>
      <c r="AX575" s="118"/>
      <c r="AY575" s="152"/>
    </row>
    <row r="576" spans="1:51">
      <c r="A576" s="163"/>
      <c r="B576" s="14"/>
      <c r="C576" s="14"/>
      <c r="D576" s="14"/>
      <c r="E576" s="14"/>
      <c r="F576" s="164"/>
      <c r="G576" s="173"/>
      <c r="H576" s="173"/>
      <c r="I576" s="165"/>
      <c r="J576" s="165"/>
      <c r="K576" s="165"/>
      <c r="L576" s="165"/>
      <c r="M576" s="165"/>
      <c r="N576" s="165"/>
      <c r="O576" s="166"/>
      <c r="P576" s="166"/>
      <c r="Q576" s="165"/>
      <c r="R576" s="166"/>
      <c r="S576" s="166"/>
      <c r="T576" s="166"/>
      <c r="U576" s="166"/>
      <c r="V576" s="166"/>
      <c r="W576" s="166"/>
      <c r="X576" s="166"/>
      <c r="Y576" s="166"/>
      <c r="Z576" s="165"/>
      <c r="AA576" s="166"/>
      <c r="AB576" s="166"/>
      <c r="AC576" s="166"/>
      <c r="AD576" s="166"/>
      <c r="AE576" s="166"/>
      <c r="AF576" s="166"/>
      <c r="AG576" s="166"/>
      <c r="AH576" s="166"/>
      <c r="AI576" s="14"/>
      <c r="AJ576" s="372"/>
      <c r="AK576" s="284"/>
      <c r="AL576" s="164"/>
      <c r="AM576" s="164"/>
      <c r="AN576" s="164"/>
      <c r="AO576" s="164"/>
      <c r="AP576" s="284">
        <f t="shared" si="338"/>
        <v>0</v>
      </c>
      <c r="AQ576" s="164" t="b">
        <f t="shared" si="339"/>
        <v>1</v>
      </c>
      <c r="AR576" s="164"/>
      <c r="AS576" s="164"/>
      <c r="AU576" s="41"/>
      <c r="AV576" s="42"/>
      <c r="AW576" s="96"/>
      <c r="AX576" s="118"/>
      <c r="AY576" s="152"/>
    </row>
    <row r="577" spans="1:51">
      <c r="AP577" s="284">
        <f t="shared" si="338"/>
        <v>0</v>
      </c>
      <c r="AQ577" s="164" t="b">
        <f t="shared" si="339"/>
        <v>1</v>
      </c>
    </row>
    <row r="578" spans="1:51">
      <c r="AP578" s="284"/>
      <c r="AQ578" s="164"/>
    </row>
    <row r="579" spans="1:51">
      <c r="AP579" s="284">
        <f t="shared" si="338"/>
        <v>0</v>
      </c>
      <c r="AQ579" s="164" t="b">
        <f t="shared" si="339"/>
        <v>1</v>
      </c>
    </row>
    <row r="580" spans="1:51">
      <c r="AP580" s="284">
        <f t="shared" si="338"/>
        <v>0</v>
      </c>
      <c r="AQ580" s="164" t="b">
        <f t="shared" si="339"/>
        <v>1</v>
      </c>
    </row>
    <row r="581" spans="1:51">
      <c r="AP581" s="284">
        <f t="shared" si="338"/>
        <v>0</v>
      </c>
      <c r="AQ581" s="164" t="b">
        <f t="shared" si="339"/>
        <v>1</v>
      </c>
    </row>
    <row r="582" spans="1:51" s="80" customFormat="1">
      <c r="A582" s="387"/>
      <c r="B582" s="164"/>
      <c r="C582" s="164"/>
      <c r="D582" s="164"/>
      <c r="E582" s="232"/>
      <c r="F582" s="232"/>
      <c r="G582" s="173"/>
      <c r="H582" s="173"/>
      <c r="I582" s="165"/>
      <c r="J582" s="165"/>
      <c r="K582" s="165"/>
      <c r="L582" s="165"/>
      <c r="M582" s="165"/>
      <c r="N582" s="165"/>
      <c r="O582" s="165"/>
      <c r="P582" s="165"/>
      <c r="Q582" s="165"/>
      <c r="R582" s="165"/>
      <c r="S582" s="165"/>
      <c r="T582" s="165"/>
      <c r="U582" s="165"/>
      <c r="V582" s="165"/>
      <c r="W582" s="165"/>
      <c r="X582" s="165"/>
      <c r="Y582" s="165"/>
      <c r="Z582" s="165"/>
      <c r="AA582" s="165"/>
      <c r="AB582" s="165"/>
      <c r="AC582" s="165"/>
      <c r="AD582" s="165"/>
      <c r="AE582" s="165"/>
      <c r="AF582" s="165"/>
      <c r="AG582" s="165"/>
      <c r="AH582" s="165"/>
      <c r="AI582" s="164"/>
      <c r="AJ582" s="372"/>
      <c r="AK582" s="284"/>
      <c r="AL582" s="164"/>
      <c r="AM582" s="328"/>
      <c r="AN582" s="164"/>
      <c r="AO582" s="164"/>
      <c r="AP582" s="284">
        <f t="shared" si="338"/>
        <v>0</v>
      </c>
      <c r="AQ582" s="164" t="b">
        <f t="shared" si="339"/>
        <v>1</v>
      </c>
      <c r="AR582" s="164"/>
      <c r="AS582" s="164"/>
      <c r="AU582" s="335"/>
      <c r="AV582" s="72"/>
      <c r="AW582" s="335"/>
      <c r="AX582" s="336"/>
      <c r="AY582" s="152"/>
    </row>
    <row r="583" spans="1:51" s="3" customFormat="1">
      <c r="A583" s="632" t="s">
        <v>0</v>
      </c>
      <c r="B583" s="632" t="s">
        <v>1</v>
      </c>
      <c r="C583" s="632"/>
      <c r="D583" s="632"/>
      <c r="E583" s="632"/>
      <c r="F583" s="632" t="s">
        <v>3</v>
      </c>
      <c r="G583" s="632" t="s">
        <v>4</v>
      </c>
      <c r="H583" s="637" t="s">
        <v>387</v>
      </c>
      <c r="I583" s="638"/>
      <c r="J583" s="638"/>
      <c r="K583" s="638"/>
      <c r="L583" s="638"/>
      <c r="M583" s="638"/>
      <c r="N583" s="638"/>
      <c r="O583" s="638"/>
      <c r="P583" s="638"/>
      <c r="Q583" s="638"/>
      <c r="R583" s="638"/>
      <c r="S583" s="638"/>
      <c r="T583" s="638"/>
      <c r="U583" s="638"/>
      <c r="V583" s="638"/>
      <c r="W583" s="638"/>
      <c r="X583" s="638"/>
      <c r="Y583" s="638"/>
      <c r="Z583" s="638"/>
      <c r="AA583" s="638"/>
      <c r="AB583" s="638"/>
      <c r="AC583" s="638"/>
      <c r="AD583" s="638"/>
      <c r="AE583" s="638"/>
      <c r="AF583" s="638"/>
      <c r="AG583" s="599"/>
      <c r="AH583" s="601"/>
      <c r="AI583" s="632" t="s">
        <v>11</v>
      </c>
      <c r="AJ583" s="375"/>
      <c r="AK583" s="284"/>
      <c r="AL583" s="164"/>
      <c r="AM583" s="328" t="e">
        <f t="shared" ref="AM583:AM586" si="357">G583-AK583</f>
        <v>#VALUE!</v>
      </c>
      <c r="AN583" s="311"/>
      <c r="AO583" s="311"/>
      <c r="AP583" s="284" t="e">
        <f t="shared" si="338"/>
        <v>#VALUE!</v>
      </c>
      <c r="AQ583" s="164" t="e">
        <f t="shared" si="339"/>
        <v>#VALUE!</v>
      </c>
      <c r="AR583" s="311"/>
      <c r="AS583" s="311"/>
      <c r="AT583" s="152"/>
      <c r="AW583" s="96">
        <f t="shared" ref="AW583" si="358">I583+L583+O583+R583+U583+X583</f>
        <v>0</v>
      </c>
      <c r="AX583" s="118" t="e">
        <f t="shared" ref="AX583" si="359">H583+K583+N583+Q583+T583+W583</f>
        <v>#VALUE!</v>
      </c>
      <c r="AY583" s="152" t="e">
        <f t="shared" ref="AY583:AY586" si="360">G583=AX583</f>
        <v>#VALUE!</v>
      </c>
    </row>
    <row r="584" spans="1:51" s="3" customFormat="1">
      <c r="A584" s="633"/>
      <c r="B584" s="633"/>
      <c r="C584" s="633"/>
      <c r="D584" s="633"/>
      <c r="E584" s="633"/>
      <c r="F584" s="633"/>
      <c r="G584" s="633"/>
      <c r="H584" s="634" t="s">
        <v>5</v>
      </c>
      <c r="I584" s="635"/>
      <c r="J584" s="636"/>
      <c r="K584" s="634" t="s">
        <v>240</v>
      </c>
      <c r="L584" s="635"/>
      <c r="M584" s="636"/>
      <c r="N584" s="634" t="s">
        <v>6</v>
      </c>
      <c r="O584" s="635"/>
      <c r="P584" s="636"/>
      <c r="Q584" s="634" t="s">
        <v>273</v>
      </c>
      <c r="R584" s="635"/>
      <c r="S584" s="636"/>
      <c r="T584" s="634" t="s">
        <v>9</v>
      </c>
      <c r="U584" s="635"/>
      <c r="V584" s="636"/>
      <c r="W584" s="637" t="s">
        <v>374</v>
      </c>
      <c r="X584" s="638"/>
      <c r="Y584" s="639"/>
      <c r="Z584" s="634" t="s">
        <v>272</v>
      </c>
      <c r="AA584" s="635"/>
      <c r="AB584" s="636"/>
      <c r="AC584" s="637" t="s">
        <v>375</v>
      </c>
      <c r="AD584" s="638"/>
      <c r="AE584" s="639"/>
      <c r="AF584" s="637" t="s">
        <v>376</v>
      </c>
      <c r="AG584" s="638"/>
      <c r="AH584" s="639"/>
      <c r="AI584" s="633"/>
      <c r="AJ584" s="375"/>
      <c r="AK584" s="284"/>
      <c r="AL584" s="164"/>
      <c r="AM584" s="328">
        <f t="shared" si="357"/>
        <v>0</v>
      </c>
      <c r="AN584" s="311"/>
      <c r="AO584" s="311"/>
      <c r="AP584" s="284" t="e">
        <f t="shared" si="338"/>
        <v>#VALUE!</v>
      </c>
      <c r="AQ584" s="164" t="e">
        <f t="shared" si="339"/>
        <v>#VALUE!</v>
      </c>
      <c r="AR584" s="311"/>
      <c r="AS584" s="311"/>
      <c r="AT584" s="152"/>
      <c r="AW584" s="96" t="e">
        <f>I584+L584+O584+R584+U584+W584</f>
        <v>#VALUE!</v>
      </c>
      <c r="AX584" s="118" t="e">
        <f>H584+K584+N584+Q584+T584+#REF!</f>
        <v>#VALUE!</v>
      </c>
      <c r="AY584" s="152" t="e">
        <f t="shared" si="360"/>
        <v>#VALUE!</v>
      </c>
    </row>
    <row r="585" spans="1:51">
      <c r="A585" s="142"/>
      <c r="B585" s="143"/>
      <c r="C585" s="144"/>
      <c r="D585" s="144"/>
      <c r="E585" s="145"/>
      <c r="F585" s="146"/>
      <c r="G585" s="146"/>
      <c r="H585" s="598" t="s">
        <v>237</v>
      </c>
      <c r="I585" s="141" t="s">
        <v>238</v>
      </c>
      <c r="J585" s="489" t="s">
        <v>235</v>
      </c>
      <c r="K585" s="598" t="s">
        <v>237</v>
      </c>
      <c r="L585" s="141" t="s">
        <v>238</v>
      </c>
      <c r="M585" s="489" t="s">
        <v>235</v>
      </c>
      <c r="N585" s="598" t="s">
        <v>237</v>
      </c>
      <c r="O585" s="141" t="s">
        <v>238</v>
      </c>
      <c r="P585" s="489" t="s">
        <v>235</v>
      </c>
      <c r="Q585" s="598" t="s">
        <v>237</v>
      </c>
      <c r="R585" s="141" t="s">
        <v>238</v>
      </c>
      <c r="S585" s="489" t="s">
        <v>235</v>
      </c>
      <c r="T585" s="598" t="s">
        <v>237</v>
      </c>
      <c r="U585" s="141" t="s">
        <v>238</v>
      </c>
      <c r="V585" s="489" t="s">
        <v>235</v>
      </c>
      <c r="W585" s="598" t="s">
        <v>237</v>
      </c>
      <c r="X585" s="141" t="s">
        <v>238</v>
      </c>
      <c r="Y585" s="489" t="s">
        <v>235</v>
      </c>
      <c r="Z585" s="598" t="s">
        <v>237</v>
      </c>
      <c r="AA585" s="141" t="s">
        <v>238</v>
      </c>
      <c r="AB585" s="489" t="s">
        <v>235</v>
      </c>
      <c r="AC585" s="598" t="s">
        <v>237</v>
      </c>
      <c r="AD585" s="141" t="s">
        <v>238</v>
      </c>
      <c r="AE585" s="489" t="s">
        <v>235</v>
      </c>
      <c r="AF585" s="598" t="s">
        <v>237</v>
      </c>
      <c r="AG585" s="141" t="s">
        <v>238</v>
      </c>
      <c r="AH585" s="489" t="s">
        <v>235</v>
      </c>
      <c r="AI585" s="146"/>
      <c r="AJ585" s="376"/>
      <c r="AK585" s="284"/>
      <c r="AL585" s="164"/>
      <c r="AM585" s="328">
        <f t="shared" si="357"/>
        <v>0</v>
      </c>
      <c r="AN585" s="278"/>
      <c r="AO585" s="278"/>
      <c r="AP585" s="284" t="e">
        <f t="shared" si="338"/>
        <v>#VALUE!</v>
      </c>
      <c r="AQ585" s="164" t="e">
        <f t="shared" si="339"/>
        <v>#VALUE!</v>
      </c>
      <c r="AR585" s="278"/>
      <c r="AS585" s="278"/>
      <c r="AW585" s="96" t="e">
        <f t="shared" ref="AW585:AW586" si="361">I585+L585+O585+R585+U585+X585</f>
        <v>#VALUE!</v>
      </c>
      <c r="AX585" s="118" t="e">
        <f t="shared" ref="AX585:AX586" si="362">H585+K585+N585+Q585+T585+W585</f>
        <v>#VALUE!</v>
      </c>
      <c r="AY585" s="152" t="e">
        <f t="shared" si="360"/>
        <v>#VALUE!</v>
      </c>
    </row>
    <row r="586" spans="1:51">
      <c r="A586" s="147"/>
      <c r="B586" s="148"/>
      <c r="C586" s="149"/>
      <c r="D586" s="149"/>
      <c r="E586" s="150"/>
      <c r="F586" s="151"/>
      <c r="G586" s="151"/>
      <c r="H586" s="151"/>
      <c r="I586" s="151"/>
      <c r="J586" s="151"/>
      <c r="K586" s="151"/>
      <c r="L586" s="151"/>
      <c r="M586" s="151"/>
      <c r="N586" s="151"/>
      <c r="O586" s="151"/>
      <c r="P586" s="151"/>
      <c r="Q586" s="151"/>
      <c r="R586" s="151"/>
      <c r="S586" s="151"/>
      <c r="T586" s="151"/>
      <c r="U586" s="151"/>
      <c r="V586" s="151"/>
      <c r="W586" s="151"/>
      <c r="X586" s="151"/>
      <c r="Y586" s="151"/>
      <c r="Z586" s="151"/>
      <c r="AA586" s="151"/>
      <c r="AB586" s="151"/>
      <c r="AC586" s="151"/>
      <c r="AD586" s="151"/>
      <c r="AE586" s="151"/>
      <c r="AF586" s="151"/>
      <c r="AG586" s="151"/>
      <c r="AH586" s="151"/>
      <c r="AI586" s="151"/>
      <c r="AJ586" s="376"/>
      <c r="AK586" s="284">
        <f t="shared" ref="AK586" si="363">H586+K586+N586+Q586+T586+W586+Z586+AC586+AF586</f>
        <v>0</v>
      </c>
      <c r="AL586" s="164" t="b">
        <f t="shared" ref="AL586" si="364">AK586=G586</f>
        <v>1</v>
      </c>
      <c r="AM586" s="328">
        <f t="shared" si="357"/>
        <v>0</v>
      </c>
      <c r="AN586" s="278"/>
      <c r="AO586" s="278"/>
      <c r="AP586" s="284">
        <f t="shared" si="338"/>
        <v>0</v>
      </c>
      <c r="AQ586" s="164" t="b">
        <f t="shared" si="339"/>
        <v>1</v>
      </c>
      <c r="AR586" s="278"/>
      <c r="AS586" s="278"/>
      <c r="AV586" s="42" t="b">
        <f t="shared" ref="AV586" si="365">G586=AU586</f>
        <v>1</v>
      </c>
      <c r="AW586" s="96">
        <f t="shared" si="361"/>
        <v>0</v>
      </c>
      <c r="AX586" s="118">
        <f t="shared" si="362"/>
        <v>0</v>
      </c>
      <c r="AY586" s="152" t="b">
        <f t="shared" si="360"/>
        <v>1</v>
      </c>
    </row>
    <row r="587" spans="1:51" s="80" customFormat="1">
      <c r="A587" s="26">
        <v>11</v>
      </c>
      <c r="B587" s="653" t="s">
        <v>371</v>
      </c>
      <c r="C587" s="654"/>
      <c r="D587" s="654"/>
      <c r="E587" s="655"/>
      <c r="F587" s="56">
        <v>18</v>
      </c>
      <c r="G587" s="17">
        <f>G588</f>
        <v>234600000</v>
      </c>
      <c r="H587" s="17">
        <f t="shared" ref="H587:AF588" si="366">H588</f>
        <v>31785800</v>
      </c>
      <c r="I587" s="17">
        <f t="shared" si="366"/>
        <v>0</v>
      </c>
      <c r="J587" s="17">
        <f t="shared" si="366"/>
        <v>0</v>
      </c>
      <c r="K587" s="17">
        <f t="shared" si="366"/>
        <v>0</v>
      </c>
      <c r="L587" s="17">
        <f t="shared" si="366"/>
        <v>0</v>
      </c>
      <c r="M587" s="17">
        <f t="shared" si="366"/>
        <v>0</v>
      </c>
      <c r="N587" s="17">
        <f t="shared" si="366"/>
        <v>0</v>
      </c>
      <c r="O587" s="17">
        <f t="shared" si="366"/>
        <v>0</v>
      </c>
      <c r="P587" s="17">
        <f t="shared" si="366"/>
        <v>0</v>
      </c>
      <c r="Q587" s="17">
        <f t="shared" si="366"/>
        <v>0</v>
      </c>
      <c r="R587" s="17">
        <f t="shared" si="366"/>
        <v>0</v>
      </c>
      <c r="S587" s="17">
        <f t="shared" si="366"/>
        <v>0</v>
      </c>
      <c r="T587" s="17">
        <f t="shared" si="366"/>
        <v>0</v>
      </c>
      <c r="U587" s="17">
        <f t="shared" si="366"/>
        <v>0</v>
      </c>
      <c r="V587" s="17">
        <f t="shared" si="366"/>
        <v>0</v>
      </c>
      <c r="W587" s="17">
        <f t="shared" si="366"/>
        <v>0</v>
      </c>
      <c r="X587" s="17">
        <f t="shared" si="366"/>
        <v>0</v>
      </c>
      <c r="Y587" s="17">
        <f t="shared" si="366"/>
        <v>0</v>
      </c>
      <c r="Z587" s="17">
        <f t="shared" si="366"/>
        <v>0</v>
      </c>
      <c r="AA587" s="17">
        <f t="shared" si="366"/>
        <v>0</v>
      </c>
      <c r="AB587" s="17">
        <f t="shared" si="366"/>
        <v>0</v>
      </c>
      <c r="AC587" s="17">
        <f t="shared" si="366"/>
        <v>0</v>
      </c>
      <c r="AD587" s="17">
        <f t="shared" si="366"/>
        <v>0</v>
      </c>
      <c r="AE587" s="17">
        <f t="shared" si="366"/>
        <v>0</v>
      </c>
      <c r="AF587" s="17">
        <f t="shared" si="366"/>
        <v>202814200</v>
      </c>
      <c r="AG587" s="17"/>
      <c r="AH587" s="17"/>
      <c r="AI587" s="17"/>
      <c r="AJ587" s="372"/>
      <c r="AK587" s="284"/>
      <c r="AL587" s="164"/>
      <c r="AM587" s="328"/>
      <c r="AN587" s="164"/>
      <c r="AO587" s="164"/>
      <c r="AP587" s="284">
        <f t="shared" si="338"/>
        <v>234600000</v>
      </c>
      <c r="AQ587" s="164" t="b">
        <f t="shared" si="339"/>
        <v>1</v>
      </c>
      <c r="AR587" s="164"/>
      <c r="AS587" s="164"/>
      <c r="AU587" s="335"/>
      <c r="AV587" s="72"/>
      <c r="AW587" s="335"/>
      <c r="AX587" s="336"/>
      <c r="AY587" s="152"/>
    </row>
    <row r="588" spans="1:51" s="80" customFormat="1">
      <c r="A588" s="132"/>
      <c r="B588" s="127" t="s">
        <v>22</v>
      </c>
      <c r="C588" s="630" t="s">
        <v>370</v>
      </c>
      <c r="D588" s="651"/>
      <c r="E588" s="652"/>
      <c r="F588" s="120">
        <v>18004</v>
      </c>
      <c r="G588" s="116">
        <f>G589</f>
        <v>234600000</v>
      </c>
      <c r="H588" s="116">
        <f t="shared" si="366"/>
        <v>31785800</v>
      </c>
      <c r="I588" s="116">
        <f t="shared" si="366"/>
        <v>0</v>
      </c>
      <c r="J588" s="116">
        <f t="shared" si="366"/>
        <v>0</v>
      </c>
      <c r="K588" s="116">
        <f t="shared" si="366"/>
        <v>0</v>
      </c>
      <c r="L588" s="116">
        <f t="shared" si="366"/>
        <v>0</v>
      </c>
      <c r="M588" s="116">
        <f t="shared" si="366"/>
        <v>0</v>
      </c>
      <c r="N588" s="116">
        <f t="shared" si="366"/>
        <v>0</v>
      </c>
      <c r="O588" s="116">
        <f t="shared" si="366"/>
        <v>0</v>
      </c>
      <c r="P588" s="116">
        <f t="shared" si="366"/>
        <v>0</v>
      </c>
      <c r="Q588" s="116">
        <f t="shared" si="366"/>
        <v>0</v>
      </c>
      <c r="R588" s="116">
        <f t="shared" si="366"/>
        <v>0</v>
      </c>
      <c r="S588" s="116">
        <f t="shared" si="366"/>
        <v>0</v>
      </c>
      <c r="T588" s="116">
        <f t="shared" si="366"/>
        <v>0</v>
      </c>
      <c r="U588" s="116">
        <f t="shared" si="366"/>
        <v>0</v>
      </c>
      <c r="V588" s="116">
        <f t="shared" si="366"/>
        <v>0</v>
      </c>
      <c r="W588" s="116">
        <f t="shared" si="366"/>
        <v>0</v>
      </c>
      <c r="X588" s="116">
        <f t="shared" si="366"/>
        <v>0</v>
      </c>
      <c r="Y588" s="116">
        <f t="shared" si="366"/>
        <v>0</v>
      </c>
      <c r="Z588" s="116">
        <f t="shared" si="366"/>
        <v>0</v>
      </c>
      <c r="AA588" s="116">
        <f t="shared" si="366"/>
        <v>0</v>
      </c>
      <c r="AB588" s="116">
        <f t="shared" si="366"/>
        <v>0</v>
      </c>
      <c r="AC588" s="116">
        <f t="shared" si="366"/>
        <v>0</v>
      </c>
      <c r="AD588" s="116">
        <f t="shared" si="366"/>
        <v>0</v>
      </c>
      <c r="AE588" s="116">
        <f t="shared" si="366"/>
        <v>0</v>
      </c>
      <c r="AF588" s="116">
        <f t="shared" si="366"/>
        <v>202814200</v>
      </c>
      <c r="AG588" s="116">
        <f t="shared" ref="AG588:AI588" si="367">AG589</f>
        <v>0</v>
      </c>
      <c r="AH588" s="116">
        <f t="shared" si="367"/>
        <v>0</v>
      </c>
      <c r="AI588" s="116">
        <f t="shared" si="367"/>
        <v>0</v>
      </c>
      <c r="AJ588" s="372"/>
      <c r="AK588" s="284"/>
      <c r="AL588" s="164"/>
      <c r="AM588" s="328"/>
      <c r="AN588" s="164"/>
      <c r="AO588" s="164"/>
      <c r="AP588" s="284">
        <f t="shared" si="338"/>
        <v>234600000</v>
      </c>
      <c r="AQ588" s="164" t="b">
        <f t="shared" si="339"/>
        <v>1</v>
      </c>
      <c r="AR588" s="164"/>
      <c r="AS588" s="164"/>
      <c r="AU588" s="335"/>
      <c r="AV588" s="72"/>
      <c r="AW588" s="335"/>
      <c r="AX588" s="336"/>
      <c r="AY588" s="152"/>
    </row>
    <row r="589" spans="1:51" s="80" customFormat="1">
      <c r="A589" s="337"/>
      <c r="B589" s="338"/>
      <c r="C589" s="339"/>
      <c r="D589" s="662" t="s">
        <v>15</v>
      </c>
      <c r="E589" s="657"/>
      <c r="F589" s="51" t="s">
        <v>130</v>
      </c>
      <c r="G589" s="87">
        <f>SUM(G590:G597)</f>
        <v>234600000</v>
      </c>
      <c r="H589" s="87">
        <f t="shared" ref="H589:AF589" si="368">SUM(H590:H597)</f>
        <v>31785800</v>
      </c>
      <c r="I589" s="87">
        <f t="shared" si="368"/>
        <v>0</v>
      </c>
      <c r="J589" s="87">
        <f t="shared" si="368"/>
        <v>0</v>
      </c>
      <c r="K589" s="87">
        <f t="shared" si="368"/>
        <v>0</v>
      </c>
      <c r="L589" s="87">
        <f t="shared" si="368"/>
        <v>0</v>
      </c>
      <c r="M589" s="87">
        <f t="shared" si="368"/>
        <v>0</v>
      </c>
      <c r="N589" s="87">
        <f t="shared" si="368"/>
        <v>0</v>
      </c>
      <c r="O589" s="87">
        <f t="shared" si="368"/>
        <v>0</v>
      </c>
      <c r="P589" s="87">
        <f t="shared" si="368"/>
        <v>0</v>
      </c>
      <c r="Q589" s="87">
        <f t="shared" si="368"/>
        <v>0</v>
      </c>
      <c r="R589" s="87">
        <f t="shared" si="368"/>
        <v>0</v>
      </c>
      <c r="S589" s="87">
        <f t="shared" si="368"/>
        <v>0</v>
      </c>
      <c r="T589" s="87">
        <f t="shared" si="368"/>
        <v>0</v>
      </c>
      <c r="U589" s="87">
        <f t="shared" si="368"/>
        <v>0</v>
      </c>
      <c r="V589" s="87">
        <f t="shared" si="368"/>
        <v>0</v>
      </c>
      <c r="W589" s="87">
        <f t="shared" si="368"/>
        <v>0</v>
      </c>
      <c r="X589" s="87">
        <f t="shared" si="368"/>
        <v>0</v>
      </c>
      <c r="Y589" s="87">
        <f t="shared" si="368"/>
        <v>0</v>
      </c>
      <c r="Z589" s="87">
        <f t="shared" si="368"/>
        <v>0</v>
      </c>
      <c r="AA589" s="87">
        <f t="shared" si="368"/>
        <v>0</v>
      </c>
      <c r="AB589" s="87">
        <f t="shared" si="368"/>
        <v>0</v>
      </c>
      <c r="AC589" s="87">
        <f t="shared" si="368"/>
        <v>0</v>
      </c>
      <c r="AD589" s="87">
        <f t="shared" si="368"/>
        <v>0</v>
      </c>
      <c r="AE589" s="87">
        <f t="shared" si="368"/>
        <v>0</v>
      </c>
      <c r="AF589" s="87">
        <f t="shared" si="368"/>
        <v>202814200</v>
      </c>
      <c r="AG589" s="82"/>
      <c r="AH589" s="82"/>
      <c r="AI589" s="85"/>
      <c r="AJ589" s="372"/>
      <c r="AK589" s="284"/>
      <c r="AL589" s="164"/>
      <c r="AM589" s="328"/>
      <c r="AN589" s="164"/>
      <c r="AO589" s="164"/>
      <c r="AP589" s="284">
        <f t="shared" si="338"/>
        <v>234600000</v>
      </c>
      <c r="AQ589" s="164" t="b">
        <f t="shared" si="339"/>
        <v>1</v>
      </c>
      <c r="AR589" s="164"/>
      <c r="AS589" s="164"/>
      <c r="AU589" s="335"/>
      <c r="AV589" s="72"/>
      <c r="AW589" s="335"/>
      <c r="AX589" s="336"/>
      <c r="AY589" s="152"/>
    </row>
    <row r="590" spans="1:51" s="80" customFormat="1">
      <c r="A590" s="337"/>
      <c r="B590" s="338"/>
      <c r="C590" s="339"/>
      <c r="D590" s="608"/>
      <c r="E590" s="67" t="s">
        <v>55</v>
      </c>
      <c r="F590" s="71" t="s">
        <v>56</v>
      </c>
      <c r="G590" s="87">
        <v>3650900</v>
      </c>
      <c r="H590" s="495">
        <v>3650900</v>
      </c>
      <c r="I590" s="82"/>
      <c r="J590" s="82"/>
      <c r="K590" s="82"/>
      <c r="L590" s="82"/>
      <c r="M590" s="82"/>
      <c r="N590" s="82"/>
      <c r="O590" s="82"/>
      <c r="P590" s="82"/>
      <c r="Q590" s="82"/>
      <c r="R590" s="82"/>
      <c r="S590" s="82"/>
      <c r="T590" s="82"/>
      <c r="U590" s="82"/>
      <c r="V590" s="82"/>
      <c r="W590" s="82"/>
      <c r="X590" s="82"/>
      <c r="Y590" s="82"/>
      <c r="Z590" s="82"/>
      <c r="AA590" s="82"/>
      <c r="AB590" s="82"/>
      <c r="AC590" s="82"/>
      <c r="AD590" s="82"/>
      <c r="AE590" s="82"/>
      <c r="AF590" s="82"/>
      <c r="AG590" s="82"/>
      <c r="AH590" s="82"/>
      <c r="AI590" s="85"/>
      <c r="AJ590" s="372"/>
      <c r="AK590" s="284"/>
      <c r="AL590" s="164"/>
      <c r="AM590" s="328"/>
      <c r="AN590" s="164"/>
      <c r="AO590" s="164"/>
      <c r="AP590" s="284">
        <f t="shared" si="338"/>
        <v>3650900</v>
      </c>
      <c r="AQ590" s="164" t="b">
        <f t="shared" si="339"/>
        <v>1</v>
      </c>
      <c r="AR590" s="164"/>
      <c r="AS590" s="164"/>
      <c r="AU590" s="335"/>
      <c r="AV590" s="72"/>
      <c r="AW590" s="335"/>
      <c r="AX590" s="336"/>
      <c r="AY590" s="152"/>
    </row>
    <row r="591" spans="1:51" s="80" customFormat="1">
      <c r="A591" s="337"/>
      <c r="B591" s="338"/>
      <c r="C591" s="339"/>
      <c r="D591" s="608"/>
      <c r="E591" s="88" t="s">
        <v>16</v>
      </c>
      <c r="F591" s="71" t="s">
        <v>19</v>
      </c>
      <c r="G591" s="87">
        <v>480000</v>
      </c>
      <c r="H591" s="495">
        <v>480000</v>
      </c>
      <c r="I591" s="82"/>
      <c r="J591" s="82"/>
      <c r="K591" s="82"/>
      <c r="L591" s="82"/>
      <c r="M591" s="82"/>
      <c r="N591" s="82"/>
      <c r="O591" s="82"/>
      <c r="P591" s="82"/>
      <c r="Q591" s="82"/>
      <c r="R591" s="82"/>
      <c r="S591" s="82"/>
      <c r="T591" s="82"/>
      <c r="U591" s="82"/>
      <c r="V591" s="82"/>
      <c r="W591" s="82"/>
      <c r="X591" s="82"/>
      <c r="Y591" s="82"/>
      <c r="Z591" s="82"/>
      <c r="AA591" s="82"/>
      <c r="AB591" s="82"/>
      <c r="AC591" s="82"/>
      <c r="AD591" s="82"/>
      <c r="AE591" s="82"/>
      <c r="AF591" s="82"/>
      <c r="AG591" s="82"/>
      <c r="AH591" s="82"/>
      <c r="AI591" s="85"/>
      <c r="AJ591" s="372"/>
      <c r="AK591" s="284"/>
      <c r="AL591" s="164"/>
      <c r="AM591" s="328"/>
      <c r="AN591" s="164"/>
      <c r="AO591" s="164"/>
      <c r="AP591" s="284">
        <f t="shared" si="338"/>
        <v>480000</v>
      </c>
      <c r="AQ591" s="164" t="b">
        <f t="shared" si="339"/>
        <v>1</v>
      </c>
      <c r="AR591" s="164"/>
      <c r="AS591" s="164"/>
      <c r="AU591" s="335"/>
      <c r="AV591" s="72"/>
      <c r="AW591" s="335"/>
      <c r="AX591" s="336"/>
      <c r="AY591" s="152"/>
    </row>
    <row r="592" spans="1:51" s="80" customFormat="1">
      <c r="A592" s="337"/>
      <c r="B592" s="338"/>
      <c r="C592" s="339"/>
      <c r="D592" s="339"/>
      <c r="E592" s="384" t="s">
        <v>17</v>
      </c>
      <c r="F592" s="68" t="s">
        <v>18</v>
      </c>
      <c r="G592" s="87">
        <v>18000000</v>
      </c>
      <c r="H592" s="495">
        <v>18000000</v>
      </c>
      <c r="I592" s="82"/>
      <c r="J592" s="82"/>
      <c r="K592" s="82">
        <f>G592-H592</f>
        <v>0</v>
      </c>
      <c r="L592" s="82"/>
      <c r="M592" s="82"/>
      <c r="N592" s="82"/>
      <c r="O592" s="82"/>
      <c r="P592" s="82"/>
      <c r="Q592" s="82"/>
      <c r="R592" s="82"/>
      <c r="S592" s="82"/>
      <c r="T592" s="82"/>
      <c r="U592" s="82"/>
      <c r="V592" s="82"/>
      <c r="W592" s="82"/>
      <c r="X592" s="82"/>
      <c r="Y592" s="82"/>
      <c r="Z592" s="82"/>
      <c r="AA592" s="82"/>
      <c r="AB592" s="82"/>
      <c r="AC592" s="82"/>
      <c r="AD592" s="82"/>
      <c r="AE592" s="82"/>
      <c r="AF592" s="82"/>
      <c r="AG592" s="82"/>
      <c r="AH592" s="82"/>
      <c r="AI592" s="85"/>
      <c r="AJ592" s="372"/>
      <c r="AK592" s="284"/>
      <c r="AL592" s="164"/>
      <c r="AM592" s="328"/>
      <c r="AN592" s="164"/>
      <c r="AO592" s="164"/>
      <c r="AP592" s="284">
        <f t="shared" si="338"/>
        <v>18000000</v>
      </c>
      <c r="AQ592" s="164" t="b">
        <f t="shared" si="339"/>
        <v>1</v>
      </c>
      <c r="AR592" s="164"/>
      <c r="AS592" s="164"/>
      <c r="AU592" s="335"/>
      <c r="AV592" s="72"/>
      <c r="AW592" s="335"/>
      <c r="AX592" s="336"/>
      <c r="AY592" s="152"/>
    </row>
    <row r="593" spans="1:51" s="80" customFormat="1">
      <c r="A593" s="337"/>
      <c r="B593" s="338"/>
      <c r="C593" s="339"/>
      <c r="D593" s="339"/>
      <c r="E593" s="384" t="s">
        <v>59</v>
      </c>
      <c r="F593" s="79" t="s">
        <v>60</v>
      </c>
      <c r="G593" s="87">
        <v>1000000</v>
      </c>
      <c r="H593" s="495">
        <v>500000</v>
      </c>
      <c r="I593" s="82"/>
      <c r="J593" s="82"/>
      <c r="K593" s="82"/>
      <c r="L593" s="82"/>
      <c r="M593" s="82"/>
      <c r="N593" s="82"/>
      <c r="O593" s="82"/>
      <c r="P593" s="82"/>
      <c r="Q593" s="82"/>
      <c r="R593" s="82"/>
      <c r="S593" s="82"/>
      <c r="T593" s="82"/>
      <c r="U593" s="82"/>
      <c r="V593" s="82"/>
      <c r="W593" s="82"/>
      <c r="X593" s="82"/>
      <c r="Y593" s="82"/>
      <c r="Z593" s="82"/>
      <c r="AA593" s="82"/>
      <c r="AB593" s="82"/>
      <c r="AC593" s="82"/>
      <c r="AD593" s="82"/>
      <c r="AE593" s="82"/>
      <c r="AF593" s="82">
        <f>G593-H593</f>
        <v>500000</v>
      </c>
      <c r="AG593" s="82"/>
      <c r="AH593" s="82"/>
      <c r="AI593" s="85"/>
      <c r="AJ593" s="372"/>
      <c r="AK593" s="284"/>
      <c r="AL593" s="164"/>
      <c r="AM593" s="328"/>
      <c r="AN593" s="164"/>
      <c r="AO593" s="164"/>
      <c r="AP593" s="284">
        <f t="shared" si="338"/>
        <v>1000000</v>
      </c>
      <c r="AQ593" s="164" t="b">
        <f t="shared" si="339"/>
        <v>1</v>
      </c>
      <c r="AR593" s="164"/>
      <c r="AS593" s="164"/>
      <c r="AU593" s="335"/>
      <c r="AV593" s="72"/>
      <c r="AW593" s="335"/>
      <c r="AX593" s="336"/>
      <c r="AY593" s="152"/>
    </row>
    <row r="594" spans="1:51" s="80" customFormat="1">
      <c r="A594" s="337"/>
      <c r="B594" s="338"/>
      <c r="C594" s="339"/>
      <c r="D594" s="339"/>
      <c r="E594" s="88" t="s">
        <v>125</v>
      </c>
      <c r="F594" s="71" t="s">
        <v>126</v>
      </c>
      <c r="G594" s="87">
        <v>2250000</v>
      </c>
      <c r="H594" s="495">
        <v>1000000</v>
      </c>
      <c r="I594" s="82"/>
      <c r="J594" s="82"/>
      <c r="K594" s="82"/>
      <c r="L594" s="82"/>
      <c r="M594" s="82"/>
      <c r="N594" s="82"/>
      <c r="O594" s="82"/>
      <c r="P594" s="82"/>
      <c r="Q594" s="82"/>
      <c r="R594" s="82"/>
      <c r="S594" s="82"/>
      <c r="T594" s="82"/>
      <c r="U594" s="82"/>
      <c r="V594" s="82"/>
      <c r="W594" s="82"/>
      <c r="X594" s="82"/>
      <c r="Y594" s="82"/>
      <c r="Z594" s="82"/>
      <c r="AA594" s="82"/>
      <c r="AB594" s="82"/>
      <c r="AC594" s="82"/>
      <c r="AD594" s="82"/>
      <c r="AE594" s="82"/>
      <c r="AF594" s="82">
        <f>G594-H594</f>
        <v>1250000</v>
      </c>
      <c r="AG594" s="82"/>
      <c r="AH594" s="82"/>
      <c r="AI594" s="85"/>
      <c r="AJ594" s="372"/>
      <c r="AK594" s="284"/>
      <c r="AL594" s="164"/>
      <c r="AM594" s="328"/>
      <c r="AN594" s="164"/>
      <c r="AO594" s="164"/>
      <c r="AP594" s="284">
        <f t="shared" si="338"/>
        <v>2250000</v>
      </c>
      <c r="AQ594" s="164" t="b">
        <f t="shared" si="339"/>
        <v>1</v>
      </c>
      <c r="AR594" s="164"/>
      <c r="AS594" s="164"/>
      <c r="AU594" s="335"/>
      <c r="AV594" s="72"/>
      <c r="AW594" s="335"/>
      <c r="AX594" s="336"/>
      <c r="AY594" s="152"/>
    </row>
    <row r="595" spans="1:51" s="80" customFormat="1">
      <c r="A595" s="337"/>
      <c r="B595" s="338"/>
      <c r="C595" s="339"/>
      <c r="D595" s="339"/>
      <c r="E595" s="88" t="s">
        <v>61</v>
      </c>
      <c r="F595" s="71" t="s">
        <v>62</v>
      </c>
      <c r="G595" s="87">
        <v>15000000</v>
      </c>
      <c r="H595" s="495">
        <v>5000000</v>
      </c>
      <c r="I595" s="82"/>
      <c r="J595" s="82"/>
      <c r="K595" s="82"/>
      <c r="L595" s="82"/>
      <c r="M595" s="82"/>
      <c r="N595" s="82"/>
      <c r="O595" s="82"/>
      <c r="P595" s="82"/>
      <c r="Q595" s="82"/>
      <c r="R595" s="82"/>
      <c r="S595" s="82"/>
      <c r="T595" s="82"/>
      <c r="U595" s="82"/>
      <c r="V595" s="82"/>
      <c r="W595" s="82"/>
      <c r="X595" s="82"/>
      <c r="Y595" s="82"/>
      <c r="Z595" s="82"/>
      <c r="AA595" s="82"/>
      <c r="AB595" s="82"/>
      <c r="AC595" s="82"/>
      <c r="AD595" s="82"/>
      <c r="AE595" s="82"/>
      <c r="AF595" s="82">
        <f>G595-H595</f>
        <v>10000000</v>
      </c>
      <c r="AG595" s="82"/>
      <c r="AH595" s="82"/>
      <c r="AI595" s="85"/>
      <c r="AJ595" s="372"/>
      <c r="AK595" s="284"/>
      <c r="AL595" s="164"/>
      <c r="AM595" s="328"/>
      <c r="AN595" s="164"/>
      <c r="AO595" s="164"/>
      <c r="AP595" s="284">
        <f t="shared" ref="AP595:AP687" si="369">H595+K595+N595+Q595+T595+W595+Z595+AC595+AF595</f>
        <v>15000000</v>
      </c>
      <c r="AQ595" s="164" t="b">
        <f t="shared" si="339"/>
        <v>1</v>
      </c>
      <c r="AR595" s="164"/>
      <c r="AS595" s="164"/>
      <c r="AU595" s="335"/>
      <c r="AV595" s="72"/>
      <c r="AW595" s="335"/>
      <c r="AX595" s="336"/>
      <c r="AY595" s="152"/>
    </row>
    <row r="596" spans="1:51" s="80" customFormat="1" ht="30">
      <c r="A596" s="337"/>
      <c r="B596" s="338"/>
      <c r="C596" s="339"/>
      <c r="D596" s="339"/>
      <c r="E596" s="88" t="s">
        <v>349</v>
      </c>
      <c r="F596" s="71" t="s">
        <v>346</v>
      </c>
      <c r="G596" s="87">
        <v>191064200</v>
      </c>
      <c r="H596" s="495"/>
      <c r="I596" s="82"/>
      <c r="J596" s="82"/>
      <c r="K596" s="82"/>
      <c r="L596" s="82"/>
      <c r="M596" s="82"/>
      <c r="N596" s="82"/>
      <c r="O596" s="82"/>
      <c r="P596" s="82"/>
      <c r="Q596" s="82"/>
      <c r="R596" s="82"/>
      <c r="S596" s="82"/>
      <c r="T596" s="82"/>
      <c r="U596" s="82"/>
      <c r="V596" s="82"/>
      <c r="W596" s="82"/>
      <c r="X596" s="82"/>
      <c r="Y596" s="82"/>
      <c r="Z596" s="82"/>
      <c r="AA596" s="82"/>
      <c r="AB596" s="82"/>
      <c r="AC596" s="82"/>
      <c r="AD596" s="82"/>
      <c r="AE596" s="82"/>
      <c r="AF596" s="82">
        <v>191064200</v>
      </c>
      <c r="AG596" s="82"/>
      <c r="AH596" s="82"/>
      <c r="AI596" s="85"/>
      <c r="AJ596" s="372"/>
      <c r="AK596" s="284"/>
      <c r="AL596" s="164"/>
      <c r="AM596" s="328"/>
      <c r="AN596" s="164"/>
      <c r="AO596" s="164"/>
      <c r="AP596" s="284">
        <f t="shared" si="369"/>
        <v>191064200</v>
      </c>
      <c r="AQ596" s="164" t="b">
        <f t="shared" ref="AQ596:AQ688" si="370">AP596=G596</f>
        <v>1</v>
      </c>
      <c r="AR596" s="164"/>
      <c r="AS596" s="164"/>
      <c r="AU596" s="335"/>
      <c r="AV596" s="72"/>
      <c r="AW596" s="335"/>
      <c r="AX596" s="336"/>
      <c r="AY596" s="152"/>
    </row>
    <row r="597" spans="1:51" s="80" customFormat="1">
      <c r="A597" s="337"/>
      <c r="B597" s="338"/>
      <c r="C597" s="339"/>
      <c r="D597" s="339"/>
      <c r="E597" s="88" t="s">
        <v>20</v>
      </c>
      <c r="F597" s="71" t="s">
        <v>21</v>
      </c>
      <c r="G597" s="87">
        <v>3154900</v>
      </c>
      <c r="H597" s="495">
        <v>3154900</v>
      </c>
      <c r="I597" s="82"/>
      <c r="J597" s="82"/>
      <c r="K597" s="82"/>
      <c r="L597" s="82"/>
      <c r="M597" s="82"/>
      <c r="N597" s="82"/>
      <c r="O597" s="82"/>
      <c r="P597" s="82"/>
      <c r="Q597" s="82"/>
      <c r="R597" s="82"/>
      <c r="S597" s="82"/>
      <c r="T597" s="82"/>
      <c r="U597" s="82"/>
      <c r="V597" s="82"/>
      <c r="W597" s="82"/>
      <c r="X597" s="82"/>
      <c r="Y597" s="82"/>
      <c r="Z597" s="82"/>
      <c r="AA597" s="82"/>
      <c r="AB597" s="82"/>
      <c r="AC597" s="82"/>
      <c r="AD597" s="82"/>
      <c r="AE597" s="82"/>
      <c r="AF597" s="82"/>
      <c r="AG597" s="82"/>
      <c r="AH597" s="82"/>
      <c r="AI597" s="85"/>
      <c r="AJ597" s="372"/>
      <c r="AK597" s="284"/>
      <c r="AL597" s="164"/>
      <c r="AM597" s="328"/>
      <c r="AN597" s="164"/>
      <c r="AO597" s="164"/>
      <c r="AP597" s="284">
        <f t="shared" si="369"/>
        <v>3154900</v>
      </c>
      <c r="AQ597" s="164" t="b">
        <f t="shared" si="370"/>
        <v>1</v>
      </c>
      <c r="AR597" s="164"/>
      <c r="AS597" s="164"/>
      <c r="AU597" s="335"/>
      <c r="AV597" s="72"/>
      <c r="AW597" s="335"/>
      <c r="AX597" s="336"/>
      <c r="AY597" s="152"/>
    </row>
    <row r="598" spans="1:51" s="80" customFormat="1">
      <c r="A598" s="337"/>
      <c r="B598" s="338"/>
      <c r="C598" s="339"/>
      <c r="D598" s="339"/>
      <c r="E598" s="88"/>
      <c r="F598" s="71"/>
      <c r="G598" s="87"/>
      <c r="H598" s="495"/>
      <c r="I598" s="82"/>
      <c r="J598" s="82"/>
      <c r="K598" s="82"/>
      <c r="L598" s="82"/>
      <c r="M598" s="82"/>
      <c r="N598" s="82"/>
      <c r="O598" s="82"/>
      <c r="P598" s="82"/>
      <c r="Q598" s="82"/>
      <c r="R598" s="82"/>
      <c r="S598" s="82"/>
      <c r="T598" s="82"/>
      <c r="U598" s="82"/>
      <c r="V598" s="82"/>
      <c r="W598" s="82"/>
      <c r="X598" s="82"/>
      <c r="Y598" s="82"/>
      <c r="Z598" s="82"/>
      <c r="AA598" s="82"/>
      <c r="AB598" s="82"/>
      <c r="AC598" s="82"/>
      <c r="AD598" s="82"/>
      <c r="AE598" s="82"/>
      <c r="AF598" s="82"/>
      <c r="AG598" s="82"/>
      <c r="AH598" s="82"/>
      <c r="AI598" s="85"/>
      <c r="AJ598" s="372"/>
      <c r="AK598" s="284"/>
      <c r="AL598" s="164"/>
      <c r="AM598" s="328"/>
      <c r="AN598" s="164"/>
      <c r="AO598" s="164"/>
      <c r="AP598" s="284">
        <f t="shared" si="369"/>
        <v>0</v>
      </c>
      <c r="AQ598" s="164" t="b">
        <f t="shared" si="370"/>
        <v>1</v>
      </c>
      <c r="AR598" s="164"/>
      <c r="AS598" s="164"/>
      <c r="AU598" s="335"/>
      <c r="AV598" s="72"/>
      <c r="AW598" s="335"/>
      <c r="AX598" s="336"/>
      <c r="AY598" s="152"/>
    </row>
    <row r="599" spans="1:51" s="80" customFormat="1">
      <c r="A599" s="337"/>
      <c r="B599" s="338"/>
      <c r="C599" s="339"/>
      <c r="D599" s="339"/>
      <c r="E599" s="88"/>
      <c r="F599" s="71"/>
      <c r="G599" s="87"/>
      <c r="H599" s="495"/>
      <c r="I599" s="82"/>
      <c r="J599" s="82"/>
      <c r="K599" s="82"/>
      <c r="L599" s="82"/>
      <c r="M599" s="82"/>
      <c r="N599" s="82"/>
      <c r="O599" s="82"/>
      <c r="P599" s="82"/>
      <c r="Q599" s="82"/>
      <c r="R599" s="82"/>
      <c r="S599" s="82"/>
      <c r="T599" s="82"/>
      <c r="U599" s="82"/>
      <c r="V599" s="82"/>
      <c r="W599" s="82"/>
      <c r="X599" s="82"/>
      <c r="Y599" s="82"/>
      <c r="Z599" s="82"/>
      <c r="AA599" s="82"/>
      <c r="AB599" s="82"/>
      <c r="AC599" s="82"/>
      <c r="AD599" s="82"/>
      <c r="AE599" s="82"/>
      <c r="AF599" s="82"/>
      <c r="AG599" s="82"/>
      <c r="AH599" s="82"/>
      <c r="AI599" s="85"/>
      <c r="AJ599" s="372"/>
      <c r="AK599" s="284"/>
      <c r="AL599" s="164"/>
      <c r="AM599" s="328"/>
      <c r="AN599" s="164"/>
      <c r="AO599" s="164"/>
      <c r="AP599" s="284">
        <f t="shared" si="369"/>
        <v>0</v>
      </c>
      <c r="AQ599" s="164" t="b">
        <f t="shared" si="370"/>
        <v>1</v>
      </c>
      <c r="AR599" s="164"/>
      <c r="AS599" s="164"/>
      <c r="AU599" s="335"/>
      <c r="AV599" s="72"/>
      <c r="AW599" s="335"/>
      <c r="AX599" s="336"/>
      <c r="AY599" s="152"/>
    </row>
    <row r="600" spans="1:51" s="80" customFormat="1">
      <c r="A600" s="337"/>
      <c r="B600" s="338"/>
      <c r="C600" s="339"/>
      <c r="D600" s="339"/>
      <c r="E600" s="88"/>
      <c r="F600" s="71"/>
      <c r="G600" s="87"/>
      <c r="H600" s="495"/>
      <c r="I600" s="82"/>
      <c r="J600" s="82"/>
      <c r="K600" s="82"/>
      <c r="L600" s="82"/>
      <c r="M600" s="82"/>
      <c r="N600" s="82"/>
      <c r="O600" s="82"/>
      <c r="P600" s="82"/>
      <c r="Q600" s="82"/>
      <c r="R600" s="82"/>
      <c r="S600" s="82"/>
      <c r="T600" s="82"/>
      <c r="U600" s="82"/>
      <c r="V600" s="82"/>
      <c r="W600" s="82"/>
      <c r="X600" s="82"/>
      <c r="Y600" s="82"/>
      <c r="Z600" s="82"/>
      <c r="AA600" s="82"/>
      <c r="AB600" s="82"/>
      <c r="AC600" s="82"/>
      <c r="AD600" s="82"/>
      <c r="AE600" s="82"/>
      <c r="AF600" s="82"/>
      <c r="AG600" s="82"/>
      <c r="AH600" s="82"/>
      <c r="AI600" s="85"/>
      <c r="AJ600" s="372"/>
      <c r="AK600" s="284"/>
      <c r="AL600" s="164"/>
      <c r="AM600" s="328"/>
      <c r="AN600" s="164"/>
      <c r="AO600" s="164"/>
      <c r="AP600" s="284">
        <f t="shared" si="369"/>
        <v>0</v>
      </c>
      <c r="AQ600" s="164" t="b">
        <f t="shared" si="370"/>
        <v>1</v>
      </c>
      <c r="AR600" s="164"/>
      <c r="AS600" s="164"/>
      <c r="AU600" s="335"/>
      <c r="AV600" s="72"/>
      <c r="AW600" s="335"/>
      <c r="AX600" s="336"/>
      <c r="AY600" s="152"/>
    </row>
    <row r="601" spans="1:51" s="80" customFormat="1">
      <c r="A601" s="476"/>
      <c r="B601" s="477"/>
      <c r="C601" s="478"/>
      <c r="D601" s="478"/>
      <c r="E601" s="479"/>
      <c r="F601" s="473"/>
      <c r="G601" s="480"/>
      <c r="H601" s="480"/>
      <c r="I601" s="414"/>
      <c r="J601" s="414"/>
      <c r="K601" s="414"/>
      <c r="L601" s="414"/>
      <c r="M601" s="414"/>
      <c r="N601" s="414"/>
      <c r="O601" s="414"/>
      <c r="P601" s="414"/>
      <c r="Q601" s="414"/>
      <c r="R601" s="414"/>
      <c r="S601" s="414"/>
      <c r="T601" s="414"/>
      <c r="U601" s="414"/>
      <c r="V601" s="414"/>
      <c r="W601" s="414"/>
      <c r="X601" s="414"/>
      <c r="Y601" s="414"/>
      <c r="Z601" s="414"/>
      <c r="AA601" s="414"/>
      <c r="AB601" s="414"/>
      <c r="AC601" s="414"/>
      <c r="AD601" s="414"/>
      <c r="AE601" s="414"/>
      <c r="AF601" s="414"/>
      <c r="AG601" s="414"/>
      <c r="AH601" s="414"/>
      <c r="AI601" s="251"/>
      <c r="AJ601" s="372"/>
      <c r="AK601" s="284"/>
      <c r="AL601" s="164"/>
      <c r="AM601" s="328"/>
      <c r="AN601" s="164"/>
      <c r="AO601" s="164"/>
      <c r="AP601" s="284">
        <f t="shared" si="369"/>
        <v>0</v>
      </c>
      <c r="AQ601" s="164" t="b">
        <f t="shared" si="370"/>
        <v>1</v>
      </c>
      <c r="AR601" s="164"/>
      <c r="AS601" s="164"/>
      <c r="AU601" s="335"/>
      <c r="AV601" s="72"/>
      <c r="AW601" s="335"/>
      <c r="AX601" s="336"/>
      <c r="AY601" s="152"/>
    </row>
    <row r="602" spans="1:51" s="80" customFormat="1">
      <c r="A602" s="387"/>
      <c r="B602" s="164"/>
      <c r="C602" s="164"/>
      <c r="D602" s="164"/>
      <c r="E602" s="232"/>
      <c r="F602" s="232"/>
      <c r="G602" s="173"/>
      <c r="H602" s="173"/>
      <c r="I602" s="165"/>
      <c r="J602" s="165"/>
      <c r="K602" s="165"/>
      <c r="L602" s="165"/>
      <c r="M602" s="165"/>
      <c r="N602" s="165"/>
      <c r="O602" s="165"/>
      <c r="P602" s="165"/>
      <c r="Q602" s="165"/>
      <c r="R602" s="165"/>
      <c r="S602" s="165"/>
      <c r="T602" s="165"/>
      <c r="U602" s="165"/>
      <c r="V602" s="165"/>
      <c r="W602" s="165"/>
      <c r="X602" s="165"/>
      <c r="Y602" s="165"/>
      <c r="Z602" s="165"/>
      <c r="AA602" s="165"/>
      <c r="AB602" s="165"/>
      <c r="AC602" s="165"/>
      <c r="AD602" s="412"/>
      <c r="AE602" s="413"/>
      <c r="AF602" s="165"/>
      <c r="AG602" s="165"/>
      <c r="AH602" s="165"/>
      <c r="AI602" s="164"/>
      <c r="AJ602" s="372"/>
      <c r="AK602" s="284"/>
      <c r="AL602" s="164"/>
      <c r="AM602" s="328"/>
      <c r="AN602" s="164"/>
      <c r="AO602" s="164"/>
      <c r="AP602" s="284">
        <f t="shared" si="369"/>
        <v>0</v>
      </c>
      <c r="AQ602" s="164" t="b">
        <f t="shared" si="370"/>
        <v>1</v>
      </c>
      <c r="AR602" s="164"/>
      <c r="AS602" s="164"/>
      <c r="AU602" s="335"/>
      <c r="AV602" s="72"/>
      <c r="AW602" s="335"/>
      <c r="AX602" s="336"/>
      <c r="AY602" s="152"/>
    </row>
    <row r="603" spans="1:51" s="80" customFormat="1">
      <c r="A603" s="387"/>
      <c r="B603" s="164"/>
      <c r="C603" s="164"/>
      <c r="D603" s="164"/>
      <c r="E603" s="232"/>
      <c r="F603" s="232"/>
      <c r="G603" s="173"/>
      <c r="H603" s="173"/>
      <c r="I603" s="165"/>
      <c r="J603" s="165"/>
      <c r="K603" s="165"/>
      <c r="L603" s="165"/>
      <c r="M603" s="165"/>
      <c r="N603" s="165"/>
      <c r="O603" s="165"/>
      <c r="P603" s="165"/>
      <c r="Q603" s="165"/>
      <c r="R603" s="165"/>
      <c r="S603" s="165"/>
      <c r="T603" s="165"/>
      <c r="U603" s="165"/>
      <c r="V603" s="165"/>
      <c r="W603" s="165"/>
      <c r="X603" s="165"/>
      <c r="Y603" s="165"/>
      <c r="Z603" s="165"/>
      <c r="AA603" s="165"/>
      <c r="AB603" s="165"/>
      <c r="AC603" s="412"/>
      <c r="AD603" s="102"/>
      <c r="AE603" s="389"/>
      <c r="AF603" s="170"/>
      <c r="AG603" s="170"/>
      <c r="AH603" s="170"/>
      <c r="AI603" s="169"/>
      <c r="AJ603" s="372"/>
      <c r="AK603" s="284"/>
      <c r="AL603" s="164"/>
      <c r="AM603" s="328"/>
      <c r="AN603" s="164"/>
      <c r="AO603" s="164"/>
      <c r="AP603" s="284">
        <f t="shared" si="369"/>
        <v>0</v>
      </c>
      <c r="AQ603" s="164" t="b">
        <f t="shared" si="370"/>
        <v>1</v>
      </c>
      <c r="AR603" s="164"/>
      <c r="AS603" s="164"/>
      <c r="AU603" s="335"/>
      <c r="AV603" s="72"/>
      <c r="AW603" s="335"/>
      <c r="AX603" s="336"/>
      <c r="AY603" s="152"/>
    </row>
    <row r="604" spans="1:51" s="3" customFormat="1">
      <c r="A604" s="632" t="s">
        <v>0</v>
      </c>
      <c r="B604" s="632" t="s">
        <v>1</v>
      </c>
      <c r="C604" s="632"/>
      <c r="D604" s="632"/>
      <c r="E604" s="632"/>
      <c r="F604" s="632" t="s">
        <v>3</v>
      </c>
      <c r="G604" s="632" t="s">
        <v>4</v>
      </c>
      <c r="H604" s="637" t="s">
        <v>387</v>
      </c>
      <c r="I604" s="638"/>
      <c r="J604" s="638"/>
      <c r="K604" s="638"/>
      <c r="L604" s="638"/>
      <c r="M604" s="638"/>
      <c r="N604" s="638"/>
      <c r="O604" s="638"/>
      <c r="P604" s="638"/>
      <c r="Q604" s="638"/>
      <c r="R604" s="638"/>
      <c r="S604" s="638"/>
      <c r="T604" s="638"/>
      <c r="U604" s="638"/>
      <c r="V604" s="638"/>
      <c r="W604" s="638"/>
      <c r="X604" s="638"/>
      <c r="Y604" s="638"/>
      <c r="Z604" s="638"/>
      <c r="AA604" s="638"/>
      <c r="AB604" s="638"/>
      <c r="AC604" s="638"/>
      <c r="AD604" s="638"/>
      <c r="AE604" s="638"/>
      <c r="AF604" s="638"/>
      <c r="AG604" s="599"/>
      <c r="AH604" s="601"/>
      <c r="AI604" s="632" t="s">
        <v>11</v>
      </c>
      <c r="AJ604" s="375"/>
      <c r="AK604" s="284"/>
      <c r="AL604" s="164"/>
      <c r="AM604" s="328" t="e">
        <f t="shared" ref="AM604:AM607" si="371">G604-AK604</f>
        <v>#VALUE!</v>
      </c>
      <c r="AN604" s="311"/>
      <c r="AO604" s="311"/>
      <c r="AP604" s="284" t="e">
        <f t="shared" si="369"/>
        <v>#VALUE!</v>
      </c>
      <c r="AQ604" s="164" t="e">
        <f t="shared" si="370"/>
        <v>#VALUE!</v>
      </c>
      <c r="AR604" s="311"/>
      <c r="AS604" s="311"/>
      <c r="AT604" s="152"/>
      <c r="AW604" s="96">
        <f t="shared" ref="AW604" si="372">I604+L604+O604+R604+U604+X604</f>
        <v>0</v>
      </c>
      <c r="AX604" s="118" t="e">
        <f t="shared" ref="AX604" si="373">H604+K604+N604+Q604+T604+W604</f>
        <v>#VALUE!</v>
      </c>
      <c r="AY604" s="152" t="e">
        <f t="shared" ref="AY604:AY607" si="374">G604=AX604</f>
        <v>#VALUE!</v>
      </c>
    </row>
    <row r="605" spans="1:51" s="3" customFormat="1">
      <c r="A605" s="633"/>
      <c r="B605" s="633"/>
      <c r="C605" s="633"/>
      <c r="D605" s="633"/>
      <c r="E605" s="633"/>
      <c r="F605" s="633"/>
      <c r="G605" s="633"/>
      <c r="H605" s="634" t="s">
        <v>5</v>
      </c>
      <c r="I605" s="635"/>
      <c r="J605" s="636"/>
      <c r="K605" s="634" t="s">
        <v>240</v>
      </c>
      <c r="L605" s="635"/>
      <c r="M605" s="636"/>
      <c r="N605" s="634" t="s">
        <v>6</v>
      </c>
      <c r="O605" s="635"/>
      <c r="P605" s="636"/>
      <c r="Q605" s="634" t="s">
        <v>273</v>
      </c>
      <c r="R605" s="635"/>
      <c r="S605" s="636"/>
      <c r="T605" s="634" t="s">
        <v>9</v>
      </c>
      <c r="U605" s="635"/>
      <c r="V605" s="636"/>
      <c r="W605" s="637" t="s">
        <v>374</v>
      </c>
      <c r="X605" s="638"/>
      <c r="Y605" s="639"/>
      <c r="Z605" s="634" t="s">
        <v>272</v>
      </c>
      <c r="AA605" s="635"/>
      <c r="AB605" s="636"/>
      <c r="AC605" s="637" t="s">
        <v>375</v>
      </c>
      <c r="AD605" s="638"/>
      <c r="AE605" s="639"/>
      <c r="AF605" s="637" t="s">
        <v>376</v>
      </c>
      <c r="AG605" s="638"/>
      <c r="AH605" s="639"/>
      <c r="AI605" s="633"/>
      <c r="AJ605" s="375"/>
      <c r="AK605" s="284"/>
      <c r="AL605" s="164"/>
      <c r="AM605" s="328">
        <f t="shared" si="371"/>
        <v>0</v>
      </c>
      <c r="AN605" s="311"/>
      <c r="AO605" s="311"/>
      <c r="AP605" s="284" t="e">
        <f t="shared" si="369"/>
        <v>#VALUE!</v>
      </c>
      <c r="AQ605" s="164" t="e">
        <f t="shared" si="370"/>
        <v>#VALUE!</v>
      </c>
      <c r="AR605" s="311"/>
      <c r="AS605" s="311"/>
      <c r="AT605" s="152"/>
      <c r="AW605" s="96" t="e">
        <f>I605+L605+O605+R605+U605+W605</f>
        <v>#VALUE!</v>
      </c>
      <c r="AX605" s="118" t="e">
        <f>H605+K605+N605+Q605+T605+#REF!</f>
        <v>#VALUE!</v>
      </c>
      <c r="AY605" s="152" t="e">
        <f t="shared" si="374"/>
        <v>#VALUE!</v>
      </c>
    </row>
    <row r="606" spans="1:51">
      <c r="A606" s="142"/>
      <c r="B606" s="143"/>
      <c r="C606" s="144"/>
      <c r="D606" s="144"/>
      <c r="E606" s="145"/>
      <c r="F606" s="146"/>
      <c r="G606" s="146"/>
      <c r="H606" s="598" t="s">
        <v>237</v>
      </c>
      <c r="I606" s="141" t="s">
        <v>238</v>
      </c>
      <c r="J606" s="489" t="s">
        <v>235</v>
      </c>
      <c r="K606" s="598" t="s">
        <v>237</v>
      </c>
      <c r="L606" s="141" t="s">
        <v>238</v>
      </c>
      <c r="M606" s="489" t="s">
        <v>235</v>
      </c>
      <c r="N606" s="598" t="s">
        <v>237</v>
      </c>
      <c r="O606" s="141" t="s">
        <v>238</v>
      </c>
      <c r="P606" s="489" t="s">
        <v>235</v>
      </c>
      <c r="Q606" s="598" t="s">
        <v>237</v>
      </c>
      <c r="R606" s="141" t="s">
        <v>238</v>
      </c>
      <c r="S606" s="489" t="s">
        <v>235</v>
      </c>
      <c r="T606" s="598" t="s">
        <v>237</v>
      </c>
      <c r="U606" s="141" t="s">
        <v>238</v>
      </c>
      <c r="V606" s="489" t="s">
        <v>235</v>
      </c>
      <c r="W606" s="598" t="s">
        <v>237</v>
      </c>
      <c r="X606" s="141" t="s">
        <v>238</v>
      </c>
      <c r="Y606" s="489" t="s">
        <v>235</v>
      </c>
      <c r="Z606" s="598" t="s">
        <v>237</v>
      </c>
      <c r="AA606" s="141" t="s">
        <v>238</v>
      </c>
      <c r="AB606" s="489" t="s">
        <v>235</v>
      </c>
      <c r="AC606" s="598" t="s">
        <v>237</v>
      </c>
      <c r="AD606" s="141" t="s">
        <v>238</v>
      </c>
      <c r="AE606" s="489" t="s">
        <v>235</v>
      </c>
      <c r="AF606" s="598" t="s">
        <v>237</v>
      </c>
      <c r="AG606" s="141" t="s">
        <v>238</v>
      </c>
      <c r="AH606" s="489" t="s">
        <v>235</v>
      </c>
      <c r="AI606" s="146"/>
      <c r="AJ606" s="376"/>
      <c r="AK606" s="284"/>
      <c r="AL606" s="164"/>
      <c r="AM606" s="328">
        <f t="shared" si="371"/>
        <v>0</v>
      </c>
      <c r="AN606" s="278"/>
      <c r="AO606" s="278"/>
      <c r="AP606" s="284" t="e">
        <f t="shared" si="369"/>
        <v>#VALUE!</v>
      </c>
      <c r="AQ606" s="164" t="e">
        <f t="shared" si="370"/>
        <v>#VALUE!</v>
      </c>
      <c r="AR606" s="278"/>
      <c r="AS606" s="278"/>
      <c r="AW606" s="96" t="e">
        <f t="shared" ref="AW606:AW607" si="375">I606+L606+O606+R606+U606+X606</f>
        <v>#VALUE!</v>
      </c>
      <c r="AX606" s="118" t="e">
        <f t="shared" ref="AX606:AX607" si="376">H606+K606+N606+Q606+T606+W606</f>
        <v>#VALUE!</v>
      </c>
      <c r="AY606" s="152" t="e">
        <f t="shared" si="374"/>
        <v>#VALUE!</v>
      </c>
    </row>
    <row r="607" spans="1:51">
      <c r="A607" s="147"/>
      <c r="B607" s="148"/>
      <c r="C607" s="149"/>
      <c r="D607" s="149"/>
      <c r="E607" s="150"/>
      <c r="F607" s="151"/>
      <c r="G607" s="151"/>
      <c r="H607" s="151"/>
      <c r="I607" s="151"/>
      <c r="J607" s="151"/>
      <c r="K607" s="151"/>
      <c r="L607" s="151"/>
      <c r="M607" s="151"/>
      <c r="N607" s="151"/>
      <c r="O607" s="151"/>
      <c r="P607" s="151"/>
      <c r="Q607" s="151"/>
      <c r="R607" s="151"/>
      <c r="S607" s="151"/>
      <c r="T607" s="151"/>
      <c r="U607" s="151"/>
      <c r="V607" s="151"/>
      <c r="W607" s="151"/>
      <c r="X607" s="151"/>
      <c r="Y607" s="151"/>
      <c r="Z607" s="151"/>
      <c r="AA607" s="151"/>
      <c r="AB607" s="151"/>
      <c r="AC607" s="151"/>
      <c r="AD607" s="151"/>
      <c r="AE607" s="151"/>
      <c r="AF607" s="151"/>
      <c r="AG607" s="151"/>
      <c r="AH607" s="151"/>
      <c r="AI607" s="151"/>
      <c r="AJ607" s="376"/>
      <c r="AK607" s="284">
        <f t="shared" ref="AK607" si="377">H607+K607+N607+Q607+T607+W607+Z607+AC607+AF607</f>
        <v>0</v>
      </c>
      <c r="AL607" s="164" t="b">
        <f t="shared" ref="AL607" si="378">AK607=G607</f>
        <v>1</v>
      </c>
      <c r="AM607" s="328">
        <f t="shared" si="371"/>
        <v>0</v>
      </c>
      <c r="AN607" s="278"/>
      <c r="AO607" s="278"/>
      <c r="AP607" s="284">
        <f t="shared" si="369"/>
        <v>0</v>
      </c>
      <c r="AQ607" s="164" t="b">
        <f t="shared" si="370"/>
        <v>1</v>
      </c>
      <c r="AR607" s="278"/>
      <c r="AS607" s="278"/>
      <c r="AV607" s="42" t="b">
        <f t="shared" ref="AV607" si="379">G607=AU607</f>
        <v>1</v>
      </c>
      <c r="AW607" s="96">
        <f t="shared" si="375"/>
        <v>0</v>
      </c>
      <c r="AX607" s="118">
        <f t="shared" si="376"/>
        <v>0</v>
      </c>
      <c r="AY607" s="152" t="b">
        <f t="shared" si="374"/>
        <v>1</v>
      </c>
    </row>
    <row r="608" spans="1:51" s="80" customFormat="1">
      <c r="A608" s="26">
        <v>12</v>
      </c>
      <c r="B608" s="653" t="s">
        <v>162</v>
      </c>
      <c r="C608" s="654"/>
      <c r="D608" s="654"/>
      <c r="E608" s="655"/>
      <c r="F608" s="56">
        <v>21</v>
      </c>
      <c r="G608" s="17">
        <f t="shared" ref="G608:AF608" si="380">G609+G640</f>
        <v>461000000</v>
      </c>
      <c r="H608" s="17">
        <f t="shared" si="380"/>
        <v>356436732</v>
      </c>
      <c r="I608" s="17" t="e">
        <f t="shared" si="380"/>
        <v>#REF!</v>
      </c>
      <c r="J608" s="17" t="e">
        <f t="shared" si="380"/>
        <v>#REF!</v>
      </c>
      <c r="K608" s="17">
        <f t="shared" si="380"/>
        <v>102657484</v>
      </c>
      <c r="L608" s="17">
        <f t="shared" si="380"/>
        <v>0</v>
      </c>
      <c r="M608" s="17">
        <f t="shared" si="380"/>
        <v>0</v>
      </c>
      <c r="N608" s="17">
        <f t="shared" si="380"/>
        <v>1905784</v>
      </c>
      <c r="O608" s="17" t="e">
        <f t="shared" si="380"/>
        <v>#REF!</v>
      </c>
      <c r="P608" s="17" t="e">
        <f t="shared" si="380"/>
        <v>#REF!</v>
      </c>
      <c r="Q608" s="17">
        <f t="shared" si="380"/>
        <v>0</v>
      </c>
      <c r="R608" s="17">
        <f t="shared" si="380"/>
        <v>0</v>
      </c>
      <c r="S608" s="17">
        <f t="shared" si="380"/>
        <v>0</v>
      </c>
      <c r="T608" s="17">
        <f t="shared" si="380"/>
        <v>0</v>
      </c>
      <c r="U608" s="17">
        <f t="shared" si="380"/>
        <v>0</v>
      </c>
      <c r="V608" s="17">
        <f t="shared" si="380"/>
        <v>0</v>
      </c>
      <c r="W608" s="17">
        <f t="shared" si="380"/>
        <v>0</v>
      </c>
      <c r="X608" s="17">
        <f t="shared" si="380"/>
        <v>0</v>
      </c>
      <c r="Y608" s="17">
        <f t="shared" si="380"/>
        <v>0</v>
      </c>
      <c r="Z608" s="17">
        <f t="shared" si="380"/>
        <v>0</v>
      </c>
      <c r="AA608" s="17">
        <f t="shared" si="380"/>
        <v>0</v>
      </c>
      <c r="AB608" s="17">
        <f t="shared" si="380"/>
        <v>0</v>
      </c>
      <c r="AC608" s="17">
        <f t="shared" si="380"/>
        <v>0</v>
      </c>
      <c r="AD608" s="17">
        <f t="shared" si="380"/>
        <v>0</v>
      </c>
      <c r="AE608" s="17">
        <f t="shared" si="380"/>
        <v>0</v>
      </c>
      <c r="AF608" s="17">
        <f t="shared" si="380"/>
        <v>0</v>
      </c>
      <c r="AG608" s="17"/>
      <c r="AH608" s="17"/>
      <c r="AI608" s="17"/>
      <c r="AJ608" s="372"/>
      <c r="AK608" s="284"/>
      <c r="AL608" s="164"/>
      <c r="AM608" s="328"/>
      <c r="AN608" s="164"/>
      <c r="AO608" s="164"/>
      <c r="AP608" s="284">
        <f t="shared" si="369"/>
        <v>461000000</v>
      </c>
      <c r="AQ608" s="164" t="b">
        <f t="shared" si="370"/>
        <v>1</v>
      </c>
      <c r="AR608" s="164"/>
      <c r="AS608" s="164"/>
      <c r="AU608" s="335"/>
      <c r="AV608" s="72"/>
      <c r="AW608" s="335"/>
      <c r="AX608" s="336"/>
      <c r="AY608" s="152"/>
    </row>
    <row r="609" spans="1:51" s="16" customFormat="1">
      <c r="A609" s="119"/>
      <c r="B609" s="135" t="s">
        <v>22</v>
      </c>
      <c r="C609" s="630" t="s">
        <v>168</v>
      </c>
      <c r="D609" s="651"/>
      <c r="E609" s="652"/>
      <c r="F609" s="134">
        <v>21006</v>
      </c>
      <c r="G609" s="116">
        <f>G610</f>
        <v>428000000</v>
      </c>
      <c r="H609" s="116">
        <f t="shared" ref="H609:AI609" si="381">H610</f>
        <v>325342516</v>
      </c>
      <c r="I609" s="116" t="e">
        <f t="shared" si="381"/>
        <v>#REF!</v>
      </c>
      <c r="J609" s="116" t="e">
        <f t="shared" si="381"/>
        <v>#REF!</v>
      </c>
      <c r="K609" s="116">
        <f t="shared" si="381"/>
        <v>102657484</v>
      </c>
      <c r="L609" s="116">
        <f t="shared" si="381"/>
        <v>0</v>
      </c>
      <c r="M609" s="116">
        <f t="shared" si="381"/>
        <v>0</v>
      </c>
      <c r="N609" s="116">
        <f t="shared" si="381"/>
        <v>0</v>
      </c>
      <c r="O609" s="116" t="e">
        <f t="shared" si="381"/>
        <v>#REF!</v>
      </c>
      <c r="P609" s="116" t="e">
        <f t="shared" si="381"/>
        <v>#REF!</v>
      </c>
      <c r="Q609" s="116">
        <f t="shared" si="381"/>
        <v>0</v>
      </c>
      <c r="R609" s="116">
        <f t="shared" si="381"/>
        <v>0</v>
      </c>
      <c r="S609" s="116">
        <f t="shared" si="381"/>
        <v>0</v>
      </c>
      <c r="T609" s="116">
        <f t="shared" si="381"/>
        <v>0</v>
      </c>
      <c r="U609" s="116">
        <f t="shared" si="381"/>
        <v>0</v>
      </c>
      <c r="V609" s="116">
        <f t="shared" si="381"/>
        <v>0</v>
      </c>
      <c r="W609" s="116">
        <f t="shared" si="381"/>
        <v>0</v>
      </c>
      <c r="X609" s="116">
        <f t="shared" si="381"/>
        <v>0</v>
      </c>
      <c r="Y609" s="116">
        <f t="shared" si="381"/>
        <v>0</v>
      </c>
      <c r="Z609" s="116">
        <f t="shared" si="381"/>
        <v>0</v>
      </c>
      <c r="AA609" s="116">
        <f t="shared" si="381"/>
        <v>0</v>
      </c>
      <c r="AB609" s="116">
        <f t="shared" si="381"/>
        <v>0</v>
      </c>
      <c r="AC609" s="116">
        <f t="shared" si="381"/>
        <v>0</v>
      </c>
      <c r="AD609" s="116">
        <f t="shared" si="381"/>
        <v>0</v>
      </c>
      <c r="AE609" s="116">
        <f t="shared" si="381"/>
        <v>0</v>
      </c>
      <c r="AF609" s="116">
        <f t="shared" si="381"/>
        <v>0</v>
      </c>
      <c r="AG609" s="116">
        <f t="shared" si="381"/>
        <v>0</v>
      </c>
      <c r="AH609" s="116">
        <f t="shared" si="381"/>
        <v>0</v>
      </c>
      <c r="AI609" s="116">
        <f t="shared" si="381"/>
        <v>0</v>
      </c>
      <c r="AJ609" s="373"/>
      <c r="AK609" s="284">
        <f>H609+K609+N609+Q609+T609+W609+Z609+AC609+AF609</f>
        <v>428000000</v>
      </c>
      <c r="AL609" s="164" t="b">
        <f t="shared" ref="AL609:AL697" si="382">AK609=G609</f>
        <v>1</v>
      </c>
      <c r="AM609" s="328">
        <f t="shared" ref="AM609:AM622" si="383">G609-AK609</f>
        <v>0</v>
      </c>
      <c r="AN609" s="221"/>
      <c r="AO609" s="221"/>
      <c r="AP609" s="284">
        <f t="shared" si="369"/>
        <v>428000000</v>
      </c>
      <c r="AQ609" s="164" t="b">
        <f t="shared" si="370"/>
        <v>1</v>
      </c>
      <c r="AR609" s="221"/>
      <c r="AS609" s="221"/>
      <c r="AT609" s="25"/>
      <c r="AU609" s="96" t="e">
        <f t="shared" si="356"/>
        <v>#REF!</v>
      </c>
      <c r="AV609" s="97" t="e">
        <f t="shared" ref="AV609:AV715" si="384">G609=AU609</f>
        <v>#REF!</v>
      </c>
      <c r="AW609" s="96" t="e">
        <f t="shared" ref="AW609:AW691" si="385">I609+L609+O609+R609+U609+X609</f>
        <v>#REF!</v>
      </c>
      <c r="AX609" s="118">
        <f t="shared" ref="AX609:AX691" si="386">H609+K609+N609+Q609+T609+W609</f>
        <v>428000000</v>
      </c>
      <c r="AY609" s="152" t="b">
        <f t="shared" ref="AY609:AY693" si="387">G609=AX609</f>
        <v>1</v>
      </c>
    </row>
    <row r="610" spans="1:51" s="25" customFormat="1">
      <c r="A610" s="50"/>
      <c r="B610" s="60"/>
      <c r="C610" s="61"/>
      <c r="D610" s="662" t="s">
        <v>15</v>
      </c>
      <c r="E610" s="657"/>
      <c r="F610" s="81" t="s">
        <v>130</v>
      </c>
      <c r="G610" s="52">
        <f>SUM(G611:G621)</f>
        <v>428000000</v>
      </c>
      <c r="H610" s="52">
        <f t="shared" ref="H610:AH610" si="388">SUM(H611:H621)</f>
        <v>325342516</v>
      </c>
      <c r="I610" s="52" t="e">
        <f t="shared" si="388"/>
        <v>#REF!</v>
      </c>
      <c r="J610" s="52" t="e">
        <f t="shared" si="388"/>
        <v>#REF!</v>
      </c>
      <c r="K610" s="52">
        <f>SUM(K611:K621)</f>
        <v>102657484</v>
      </c>
      <c r="L610" s="52">
        <f t="shared" si="388"/>
        <v>0</v>
      </c>
      <c r="M610" s="52">
        <f t="shared" si="388"/>
        <v>0</v>
      </c>
      <c r="N610" s="52">
        <f t="shared" si="388"/>
        <v>0</v>
      </c>
      <c r="O610" s="52" t="e">
        <f t="shared" si="388"/>
        <v>#REF!</v>
      </c>
      <c r="P610" s="52" t="e">
        <f t="shared" si="388"/>
        <v>#REF!</v>
      </c>
      <c r="Q610" s="52">
        <f t="shared" si="388"/>
        <v>0</v>
      </c>
      <c r="R610" s="52">
        <f t="shared" si="388"/>
        <v>0</v>
      </c>
      <c r="S610" s="52">
        <f t="shared" si="388"/>
        <v>0</v>
      </c>
      <c r="T610" s="52">
        <f t="shared" si="388"/>
        <v>0</v>
      </c>
      <c r="U610" s="52">
        <f t="shared" si="388"/>
        <v>0</v>
      </c>
      <c r="V610" s="52">
        <f t="shared" si="388"/>
        <v>0</v>
      </c>
      <c r="W610" s="52">
        <f t="shared" si="388"/>
        <v>0</v>
      </c>
      <c r="X610" s="52">
        <f t="shared" si="388"/>
        <v>0</v>
      </c>
      <c r="Y610" s="52">
        <f t="shared" si="388"/>
        <v>0</v>
      </c>
      <c r="Z610" s="52">
        <f>SUM(Z611:Z621)</f>
        <v>0</v>
      </c>
      <c r="AA610" s="52">
        <f t="shared" si="388"/>
        <v>0</v>
      </c>
      <c r="AB610" s="52">
        <f t="shared" si="388"/>
        <v>0</v>
      </c>
      <c r="AC610" s="52">
        <f t="shared" si="388"/>
        <v>0</v>
      </c>
      <c r="AD610" s="52">
        <f t="shared" si="388"/>
        <v>0</v>
      </c>
      <c r="AE610" s="52">
        <f t="shared" si="388"/>
        <v>0</v>
      </c>
      <c r="AF610" s="52">
        <f t="shared" si="388"/>
        <v>0</v>
      </c>
      <c r="AG610" s="52">
        <f t="shared" si="388"/>
        <v>0</v>
      </c>
      <c r="AH610" s="52">
        <f t="shared" si="388"/>
        <v>0</v>
      </c>
      <c r="AI610" s="23"/>
      <c r="AJ610" s="373"/>
      <c r="AK610" s="284">
        <f t="shared" ref="AK610:AK715" si="389">H610+K610+N610+Q610+T610+W610+Z610+AC610+AF610</f>
        <v>428000000</v>
      </c>
      <c r="AL610" s="164" t="b">
        <f t="shared" si="382"/>
        <v>1</v>
      </c>
      <c r="AM610" s="328">
        <f t="shared" si="383"/>
        <v>0</v>
      </c>
      <c r="AN610" s="221"/>
      <c r="AO610" s="221"/>
      <c r="AP610" s="284">
        <f t="shared" si="369"/>
        <v>428000000</v>
      </c>
      <c r="AQ610" s="164" t="b">
        <f t="shared" si="370"/>
        <v>1</v>
      </c>
      <c r="AR610" s="221"/>
      <c r="AS610" s="221"/>
      <c r="AU610" s="335"/>
      <c r="AV610" s="72"/>
      <c r="AW610" s="335"/>
      <c r="AX610" s="336"/>
      <c r="AY610" s="152"/>
    </row>
    <row r="611" spans="1:51" s="78" customFormat="1">
      <c r="A611" s="65"/>
      <c r="B611" s="66"/>
      <c r="C611" s="608"/>
      <c r="D611" s="608"/>
      <c r="E611" s="67" t="s">
        <v>55</v>
      </c>
      <c r="F611" s="71" t="s">
        <v>56</v>
      </c>
      <c r="G611" s="69">
        <v>2637500</v>
      </c>
      <c r="H611" s="69">
        <v>2637500</v>
      </c>
      <c r="I611" s="76"/>
      <c r="J611" s="76">
        <f>H611-I611</f>
        <v>2637500</v>
      </c>
      <c r="K611" s="76"/>
      <c r="L611" s="76"/>
      <c r="M611" s="76"/>
      <c r="N611" s="76"/>
      <c r="O611" s="70"/>
      <c r="P611" s="70">
        <f>N611-O611</f>
        <v>0</v>
      </c>
      <c r="Q611" s="70"/>
      <c r="R611" s="76"/>
      <c r="S611" s="76"/>
      <c r="T611" s="76"/>
      <c r="U611" s="76"/>
      <c r="V611" s="76"/>
      <c r="W611" s="76"/>
      <c r="X611" s="76"/>
      <c r="Y611" s="76"/>
      <c r="Z611" s="76"/>
      <c r="AA611" s="76"/>
      <c r="AB611" s="76"/>
      <c r="AC611" s="76"/>
      <c r="AD611" s="76"/>
      <c r="AE611" s="76"/>
      <c r="AF611" s="76"/>
      <c r="AG611" s="76"/>
      <c r="AH611" s="76"/>
      <c r="AI611" s="77"/>
      <c r="AJ611" s="378"/>
      <c r="AK611" s="284">
        <f t="shared" si="389"/>
        <v>2637500</v>
      </c>
      <c r="AL611" s="164" t="b">
        <f t="shared" si="382"/>
        <v>1</v>
      </c>
      <c r="AM611" s="328">
        <f t="shared" si="383"/>
        <v>0</v>
      </c>
      <c r="AN611" s="307"/>
      <c r="AO611" s="307"/>
      <c r="AP611" s="284">
        <f t="shared" si="369"/>
        <v>2637500</v>
      </c>
      <c r="AQ611" s="164" t="b">
        <f t="shared" si="370"/>
        <v>1</v>
      </c>
      <c r="AR611" s="307"/>
      <c r="AS611" s="307"/>
      <c r="AU611" s="335">
        <f t="shared" si="356"/>
        <v>2637500</v>
      </c>
      <c r="AV611" s="72" t="b">
        <f t="shared" si="384"/>
        <v>1</v>
      </c>
      <c r="AW611" s="335">
        <f t="shared" si="385"/>
        <v>0</v>
      </c>
      <c r="AX611" s="336">
        <f t="shared" si="386"/>
        <v>2637500</v>
      </c>
      <c r="AY611" s="152" t="b">
        <f t="shared" si="387"/>
        <v>1</v>
      </c>
    </row>
    <row r="612" spans="1:51" s="25" customFormat="1">
      <c r="A612" s="65"/>
      <c r="B612" s="66"/>
      <c r="C612" s="608"/>
      <c r="D612" s="608"/>
      <c r="E612" s="88" t="s">
        <v>16</v>
      </c>
      <c r="F612" s="71" t="s">
        <v>19</v>
      </c>
      <c r="G612" s="69">
        <v>270000</v>
      </c>
      <c r="H612" s="52"/>
      <c r="I612" s="52" t="e">
        <f>SUM(I614:I621)</f>
        <v>#REF!</v>
      </c>
      <c r="J612" s="52" t="e">
        <f>SUM(J614:J621)</f>
        <v>#REF!</v>
      </c>
      <c r="K612" s="52">
        <v>270000</v>
      </c>
      <c r="L612" s="52">
        <f>SUM(L614:L621)</f>
        <v>0</v>
      </c>
      <c r="M612" s="52">
        <f>SUM(M614:M621)</f>
        <v>0</v>
      </c>
      <c r="N612" s="52"/>
      <c r="O612" s="52" t="e">
        <f t="shared" ref="O612:AH612" si="390">SUM(O614:O621)</f>
        <v>#REF!</v>
      </c>
      <c r="P612" s="52" t="e">
        <f t="shared" si="390"/>
        <v>#REF!</v>
      </c>
      <c r="Q612" s="52">
        <f t="shared" si="390"/>
        <v>0</v>
      </c>
      <c r="R612" s="52">
        <f t="shared" si="390"/>
        <v>0</v>
      </c>
      <c r="S612" s="52">
        <f t="shared" si="390"/>
        <v>0</v>
      </c>
      <c r="T612" s="52">
        <f t="shared" si="390"/>
        <v>0</v>
      </c>
      <c r="U612" s="52">
        <f t="shared" si="390"/>
        <v>0</v>
      </c>
      <c r="V612" s="52">
        <f t="shared" si="390"/>
        <v>0</v>
      </c>
      <c r="W612" s="52">
        <f t="shared" si="390"/>
        <v>0</v>
      </c>
      <c r="X612" s="52">
        <f t="shared" si="390"/>
        <v>0</v>
      </c>
      <c r="Y612" s="52">
        <f t="shared" si="390"/>
        <v>0</v>
      </c>
      <c r="Z612" s="52"/>
      <c r="AA612" s="52">
        <f t="shared" si="390"/>
        <v>0</v>
      </c>
      <c r="AB612" s="52">
        <f t="shared" si="390"/>
        <v>0</v>
      </c>
      <c r="AC612" s="52">
        <f t="shared" si="390"/>
        <v>0</v>
      </c>
      <c r="AD612" s="52">
        <f t="shared" si="390"/>
        <v>0</v>
      </c>
      <c r="AE612" s="52">
        <f t="shared" si="390"/>
        <v>0</v>
      </c>
      <c r="AF612" s="52">
        <f t="shared" si="390"/>
        <v>0</v>
      </c>
      <c r="AG612" s="52">
        <f t="shared" si="390"/>
        <v>0</v>
      </c>
      <c r="AH612" s="52">
        <f t="shared" si="390"/>
        <v>0</v>
      </c>
      <c r="AI612" s="23"/>
      <c r="AJ612" s="373"/>
      <c r="AK612" s="284">
        <f t="shared" si="389"/>
        <v>270000</v>
      </c>
      <c r="AL612" s="164" t="b">
        <f t="shared" si="382"/>
        <v>1</v>
      </c>
      <c r="AM612" s="328">
        <f t="shared" si="383"/>
        <v>0</v>
      </c>
      <c r="AN612" s="221"/>
      <c r="AO612" s="221"/>
      <c r="AP612" s="284">
        <f t="shared" si="369"/>
        <v>270000</v>
      </c>
      <c r="AQ612" s="164" t="b">
        <f t="shared" si="370"/>
        <v>1</v>
      </c>
      <c r="AR612" s="221"/>
      <c r="AS612" s="221"/>
      <c r="AU612" s="335" t="e">
        <f t="shared" si="356"/>
        <v>#REF!</v>
      </c>
      <c r="AV612" s="72" t="e">
        <f t="shared" si="384"/>
        <v>#REF!</v>
      </c>
      <c r="AW612" s="335" t="e">
        <f t="shared" si="385"/>
        <v>#REF!</v>
      </c>
      <c r="AX612" s="336">
        <f t="shared" si="386"/>
        <v>270000</v>
      </c>
      <c r="AY612" s="152" t="b">
        <f t="shared" si="387"/>
        <v>1</v>
      </c>
    </row>
    <row r="613" spans="1:51" s="25" customFormat="1" ht="30">
      <c r="A613" s="65"/>
      <c r="B613" s="66"/>
      <c r="C613" s="608"/>
      <c r="D613" s="608"/>
      <c r="E613" s="88" t="s">
        <v>197</v>
      </c>
      <c r="F613" s="71" t="s">
        <v>198</v>
      </c>
      <c r="G613" s="69">
        <v>3000000</v>
      </c>
      <c r="H613" s="52">
        <v>3000000</v>
      </c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52"/>
      <c r="Z613" s="52"/>
      <c r="AA613" s="52"/>
      <c r="AB613" s="52"/>
      <c r="AC613" s="52"/>
      <c r="AD613" s="52"/>
      <c r="AE613" s="52"/>
      <c r="AF613" s="52"/>
      <c r="AG613" s="52"/>
      <c r="AH613" s="52"/>
      <c r="AI613" s="23"/>
      <c r="AJ613" s="373"/>
      <c r="AK613" s="284"/>
      <c r="AL613" s="164"/>
      <c r="AM613" s="328"/>
      <c r="AN613" s="221"/>
      <c r="AO613" s="221"/>
      <c r="AP613" s="284">
        <f t="shared" si="369"/>
        <v>3000000</v>
      </c>
      <c r="AQ613" s="164" t="b">
        <f t="shared" si="370"/>
        <v>1</v>
      </c>
      <c r="AR613" s="221"/>
      <c r="AS613" s="221"/>
      <c r="AU613" s="335"/>
      <c r="AV613" s="72"/>
      <c r="AW613" s="335"/>
      <c r="AX613" s="336"/>
      <c r="AY613" s="152"/>
    </row>
    <row r="614" spans="1:51" s="78" customFormat="1">
      <c r="A614" s="65"/>
      <c r="B614" s="66"/>
      <c r="C614" s="608"/>
      <c r="D614" s="608"/>
      <c r="E614" s="67" t="s">
        <v>17</v>
      </c>
      <c r="F614" s="475" t="s">
        <v>18</v>
      </c>
      <c r="G614" s="69">
        <v>18000000</v>
      </c>
      <c r="H614" s="69">
        <v>18000000</v>
      </c>
      <c r="I614" s="76"/>
      <c r="J614" s="76">
        <f t="shared" ref="J614:J621" si="391">H614-I614</f>
        <v>18000000</v>
      </c>
      <c r="K614" s="70">
        <f>G614-H614</f>
        <v>0</v>
      </c>
      <c r="L614" s="76"/>
      <c r="M614" s="76"/>
      <c r="N614" s="76"/>
      <c r="O614" s="70" t="e">
        <f>#REF!</f>
        <v>#REF!</v>
      </c>
      <c r="P614" s="70" t="e">
        <f t="shared" ref="P614:P621" si="392">N614-O614</f>
        <v>#REF!</v>
      </c>
      <c r="Q614" s="70"/>
      <c r="R614" s="76"/>
      <c r="S614" s="76"/>
      <c r="T614" s="76"/>
      <c r="U614" s="76"/>
      <c r="V614" s="76"/>
      <c r="W614" s="76"/>
      <c r="X614" s="76"/>
      <c r="Y614" s="76"/>
      <c r="Z614" s="76"/>
      <c r="AA614" s="76"/>
      <c r="AB614" s="76"/>
      <c r="AC614" s="76"/>
      <c r="AD614" s="76"/>
      <c r="AE614" s="76"/>
      <c r="AF614" s="76"/>
      <c r="AG614" s="76"/>
      <c r="AH614" s="76"/>
      <c r="AI614" s="77"/>
      <c r="AJ614" s="378"/>
      <c r="AK614" s="284">
        <f t="shared" si="389"/>
        <v>18000000</v>
      </c>
      <c r="AL614" s="164" t="b">
        <f t="shared" si="382"/>
        <v>1</v>
      </c>
      <c r="AM614" s="328">
        <f t="shared" si="383"/>
        <v>0</v>
      </c>
      <c r="AN614" s="307"/>
      <c r="AO614" s="307"/>
      <c r="AP614" s="284">
        <f t="shared" si="369"/>
        <v>18000000</v>
      </c>
      <c r="AQ614" s="164" t="b">
        <f t="shared" si="370"/>
        <v>1</v>
      </c>
      <c r="AR614" s="307"/>
      <c r="AS614" s="307"/>
      <c r="AU614" s="335" t="e">
        <f t="shared" si="356"/>
        <v>#REF!</v>
      </c>
      <c r="AV614" s="72" t="e">
        <f t="shared" si="384"/>
        <v>#REF!</v>
      </c>
      <c r="AW614" s="335" t="e">
        <f t="shared" si="385"/>
        <v>#REF!</v>
      </c>
      <c r="AX614" s="336">
        <f t="shared" si="386"/>
        <v>18000000</v>
      </c>
      <c r="AY614" s="152" t="b">
        <f t="shared" si="387"/>
        <v>1</v>
      </c>
    </row>
    <row r="615" spans="1:51" s="78" customFormat="1">
      <c r="A615" s="65"/>
      <c r="B615" s="66"/>
      <c r="C615" s="608"/>
      <c r="D615" s="608"/>
      <c r="E615" s="67" t="s">
        <v>59</v>
      </c>
      <c r="F615" s="68" t="s">
        <v>60</v>
      </c>
      <c r="G615" s="69">
        <v>400000</v>
      </c>
      <c r="H615" s="69">
        <v>400000</v>
      </c>
      <c r="I615" s="70" t="e">
        <f>#REF!</f>
        <v>#REF!</v>
      </c>
      <c r="J615" s="76" t="e">
        <f t="shared" si="391"/>
        <v>#REF!</v>
      </c>
      <c r="K615" s="70"/>
      <c r="L615" s="76"/>
      <c r="M615" s="76"/>
      <c r="N615" s="76"/>
      <c r="O615" s="70"/>
      <c r="P615" s="70">
        <f t="shared" si="392"/>
        <v>0</v>
      </c>
      <c r="Q615" s="70"/>
      <c r="R615" s="76"/>
      <c r="S615" s="76"/>
      <c r="T615" s="76"/>
      <c r="U615" s="76"/>
      <c r="V615" s="76"/>
      <c r="W615" s="76"/>
      <c r="X615" s="76"/>
      <c r="Y615" s="76"/>
      <c r="Z615" s="76"/>
      <c r="AA615" s="76"/>
      <c r="AB615" s="76"/>
      <c r="AC615" s="76"/>
      <c r="AD615" s="76"/>
      <c r="AE615" s="76"/>
      <c r="AF615" s="76"/>
      <c r="AG615" s="76"/>
      <c r="AH615" s="76"/>
      <c r="AI615" s="77"/>
      <c r="AJ615" s="378"/>
      <c r="AK615" s="284">
        <f t="shared" si="389"/>
        <v>400000</v>
      </c>
      <c r="AL615" s="164" t="b">
        <f t="shared" si="382"/>
        <v>1</v>
      </c>
      <c r="AM615" s="328">
        <f t="shared" si="383"/>
        <v>0</v>
      </c>
      <c r="AN615" s="307"/>
      <c r="AO615" s="307"/>
      <c r="AP615" s="284">
        <f t="shared" si="369"/>
        <v>400000</v>
      </c>
      <c r="AQ615" s="164" t="b">
        <f t="shared" si="370"/>
        <v>1</v>
      </c>
      <c r="AR615" s="307"/>
      <c r="AS615" s="307"/>
      <c r="AU615" s="335" t="e">
        <f t="shared" si="356"/>
        <v>#REF!</v>
      </c>
      <c r="AV615" s="72" t="e">
        <f t="shared" si="384"/>
        <v>#REF!</v>
      </c>
      <c r="AW615" s="335" t="e">
        <f t="shared" si="385"/>
        <v>#REF!</v>
      </c>
      <c r="AX615" s="336">
        <f t="shared" si="386"/>
        <v>400000</v>
      </c>
      <c r="AY615" s="152" t="b">
        <f t="shared" si="387"/>
        <v>1</v>
      </c>
    </row>
    <row r="616" spans="1:51" s="78" customFormat="1">
      <c r="A616" s="65"/>
      <c r="B616" s="66"/>
      <c r="C616" s="608"/>
      <c r="D616" s="608"/>
      <c r="E616" s="67" t="s">
        <v>125</v>
      </c>
      <c r="F616" s="68" t="s">
        <v>126</v>
      </c>
      <c r="G616" s="69">
        <v>2250000</v>
      </c>
      <c r="H616" s="69">
        <v>2250000</v>
      </c>
      <c r="I616" s="70"/>
      <c r="J616" s="76"/>
      <c r="K616" s="70"/>
      <c r="L616" s="76"/>
      <c r="M616" s="76"/>
      <c r="N616" s="76"/>
      <c r="O616" s="70"/>
      <c r="P616" s="70"/>
      <c r="Q616" s="70"/>
      <c r="R616" s="76"/>
      <c r="S616" s="76"/>
      <c r="T616" s="76"/>
      <c r="U616" s="76"/>
      <c r="V616" s="76"/>
      <c r="W616" s="76"/>
      <c r="X616" s="76"/>
      <c r="Y616" s="76"/>
      <c r="Z616" s="76"/>
      <c r="AA616" s="76"/>
      <c r="AB616" s="76"/>
      <c r="AC616" s="76"/>
      <c r="AD616" s="76"/>
      <c r="AE616" s="76"/>
      <c r="AF616" s="76"/>
      <c r="AG616" s="76"/>
      <c r="AH616" s="76"/>
      <c r="AI616" s="77"/>
      <c r="AJ616" s="378"/>
      <c r="AK616" s="284">
        <f>H616+K616+N616+Q616+T616+W616+Z616+AC616+AF616</f>
        <v>2250000</v>
      </c>
      <c r="AL616" s="164" t="b">
        <f t="shared" si="382"/>
        <v>1</v>
      </c>
      <c r="AM616" s="328">
        <f t="shared" si="383"/>
        <v>0</v>
      </c>
      <c r="AN616" s="307"/>
      <c r="AO616" s="307"/>
      <c r="AP616" s="284">
        <f t="shared" si="369"/>
        <v>2250000</v>
      </c>
      <c r="AQ616" s="164" t="b">
        <f t="shared" si="370"/>
        <v>1</v>
      </c>
      <c r="AR616" s="307"/>
      <c r="AS616" s="307"/>
      <c r="AU616" s="335"/>
      <c r="AV616" s="72"/>
      <c r="AW616" s="335"/>
      <c r="AX616" s="336"/>
      <c r="AY616" s="152"/>
    </row>
    <row r="617" spans="1:51" s="78" customFormat="1">
      <c r="A617" s="65"/>
      <c r="B617" s="66"/>
      <c r="C617" s="608"/>
      <c r="D617" s="608"/>
      <c r="E617" s="67" t="s">
        <v>61</v>
      </c>
      <c r="F617" s="68" t="s">
        <v>62</v>
      </c>
      <c r="G617" s="69">
        <v>5000000</v>
      </c>
      <c r="H617" s="69">
        <v>5000000</v>
      </c>
      <c r="I617" s="70"/>
      <c r="J617" s="76">
        <f t="shared" si="391"/>
        <v>5000000</v>
      </c>
      <c r="K617" s="70"/>
      <c r="L617" s="76"/>
      <c r="M617" s="76"/>
      <c r="N617" s="76"/>
      <c r="O617" s="70"/>
      <c r="P617" s="70">
        <f t="shared" si="392"/>
        <v>0</v>
      </c>
      <c r="Q617" s="70"/>
      <c r="R617" s="76"/>
      <c r="S617" s="76"/>
      <c r="T617" s="76"/>
      <c r="U617" s="76"/>
      <c r="V617" s="76"/>
      <c r="W617" s="76"/>
      <c r="X617" s="76"/>
      <c r="Y617" s="76"/>
      <c r="Z617" s="76"/>
      <c r="AA617" s="76"/>
      <c r="AB617" s="76"/>
      <c r="AC617" s="76"/>
      <c r="AD617" s="76"/>
      <c r="AE617" s="76"/>
      <c r="AF617" s="76"/>
      <c r="AG617" s="76"/>
      <c r="AH617" s="76"/>
      <c r="AI617" s="77"/>
      <c r="AJ617" s="378"/>
      <c r="AK617" s="284">
        <f t="shared" si="389"/>
        <v>5000000</v>
      </c>
      <c r="AL617" s="164" t="b">
        <f t="shared" si="382"/>
        <v>1</v>
      </c>
      <c r="AM617" s="328">
        <f t="shared" si="383"/>
        <v>0</v>
      </c>
      <c r="AN617" s="307"/>
      <c r="AO617" s="307"/>
      <c r="AP617" s="284">
        <f t="shared" si="369"/>
        <v>5000000</v>
      </c>
      <c r="AQ617" s="164" t="b">
        <f t="shared" si="370"/>
        <v>1</v>
      </c>
      <c r="AR617" s="307"/>
      <c r="AS617" s="307"/>
      <c r="AU617" s="335">
        <f t="shared" si="356"/>
        <v>5000000</v>
      </c>
      <c r="AV617" s="72" t="b">
        <f t="shared" si="384"/>
        <v>1</v>
      </c>
      <c r="AW617" s="335">
        <f t="shared" si="385"/>
        <v>0</v>
      </c>
      <c r="AX617" s="336">
        <f t="shared" si="386"/>
        <v>5000000</v>
      </c>
      <c r="AY617" s="152" t="b">
        <f t="shared" si="387"/>
        <v>1</v>
      </c>
    </row>
    <row r="618" spans="1:51" s="78" customFormat="1">
      <c r="A618" s="65"/>
      <c r="B618" s="66"/>
      <c r="C618" s="608"/>
      <c r="D618" s="608"/>
      <c r="E618" s="67" t="s">
        <v>83</v>
      </c>
      <c r="F618" s="68" t="s">
        <v>84</v>
      </c>
      <c r="G618" s="69">
        <v>30000000</v>
      </c>
      <c r="H618" s="69">
        <v>30000000</v>
      </c>
      <c r="I618" s="239" t="e">
        <f>#REF!</f>
        <v>#REF!</v>
      </c>
      <c r="J618" s="76" t="e">
        <f t="shared" si="391"/>
        <v>#REF!</v>
      </c>
      <c r="K618" s="239"/>
      <c r="L618" s="76"/>
      <c r="M618" s="76"/>
      <c r="N618" s="76"/>
      <c r="O618" s="70" t="e">
        <f>#REF!+2998600</f>
        <v>#REF!</v>
      </c>
      <c r="P618" s="70" t="e">
        <f t="shared" si="392"/>
        <v>#REF!</v>
      </c>
      <c r="Q618" s="70"/>
      <c r="R618" s="76"/>
      <c r="S618" s="76"/>
      <c r="T618" s="76"/>
      <c r="U618" s="76"/>
      <c r="V618" s="76"/>
      <c r="W618" s="76"/>
      <c r="X618" s="76"/>
      <c r="Y618" s="76"/>
      <c r="Z618" s="76"/>
      <c r="AA618" s="76"/>
      <c r="AB618" s="76"/>
      <c r="AC618" s="76"/>
      <c r="AD618" s="76"/>
      <c r="AE618" s="76"/>
      <c r="AF618" s="76"/>
      <c r="AG618" s="76"/>
      <c r="AH618" s="76"/>
      <c r="AI618" s="77"/>
      <c r="AJ618" s="378"/>
      <c r="AK618" s="284">
        <f t="shared" si="389"/>
        <v>30000000</v>
      </c>
      <c r="AL618" s="164" t="b">
        <f t="shared" si="382"/>
        <v>1</v>
      </c>
      <c r="AM618" s="328">
        <f t="shared" si="383"/>
        <v>0</v>
      </c>
      <c r="AN618" s="307"/>
      <c r="AO618" s="307"/>
      <c r="AP618" s="284">
        <f t="shared" si="369"/>
        <v>30000000</v>
      </c>
      <c r="AQ618" s="164" t="b">
        <f t="shared" si="370"/>
        <v>1</v>
      </c>
      <c r="AR618" s="307"/>
      <c r="AS618" s="307"/>
      <c r="AU618" s="335" t="e">
        <f t="shared" si="356"/>
        <v>#REF!</v>
      </c>
      <c r="AV618" s="72" t="e">
        <f t="shared" si="384"/>
        <v>#REF!</v>
      </c>
      <c r="AW618" s="335" t="e">
        <f t="shared" si="385"/>
        <v>#REF!</v>
      </c>
      <c r="AX618" s="336">
        <f t="shared" si="386"/>
        <v>30000000</v>
      </c>
      <c r="AY618" s="152" t="b">
        <f t="shared" si="387"/>
        <v>1</v>
      </c>
    </row>
    <row r="619" spans="1:51" s="78" customFormat="1">
      <c r="A619" s="65"/>
      <c r="B619" s="66"/>
      <c r="C619" s="608"/>
      <c r="D619" s="608"/>
      <c r="E619" s="67" t="s">
        <v>192</v>
      </c>
      <c r="F619" s="68" t="s">
        <v>193</v>
      </c>
      <c r="G619" s="69">
        <v>200000000</v>
      </c>
      <c r="H619" s="69">
        <v>200000000</v>
      </c>
      <c r="I619" s="76"/>
      <c r="J619" s="76">
        <f t="shared" si="391"/>
        <v>200000000</v>
      </c>
      <c r="K619" s="70"/>
      <c r="L619" s="76"/>
      <c r="M619" s="76"/>
      <c r="N619" s="76"/>
      <c r="O619" s="70" t="e">
        <f>#REF!+1400000+1400000</f>
        <v>#REF!</v>
      </c>
      <c r="P619" s="70" t="e">
        <f t="shared" si="392"/>
        <v>#REF!</v>
      </c>
      <c r="Q619" s="70"/>
      <c r="R619" s="76"/>
      <c r="S619" s="76"/>
      <c r="T619" s="76"/>
      <c r="U619" s="76"/>
      <c r="V619" s="76"/>
      <c r="W619" s="76"/>
      <c r="X619" s="76"/>
      <c r="Y619" s="76"/>
      <c r="Z619" s="76"/>
      <c r="AA619" s="76"/>
      <c r="AB619" s="76"/>
      <c r="AC619" s="76"/>
      <c r="AD619" s="76"/>
      <c r="AE619" s="76"/>
      <c r="AF619" s="76"/>
      <c r="AG619" s="76"/>
      <c r="AH619" s="76"/>
      <c r="AI619" s="77"/>
      <c r="AJ619" s="378"/>
      <c r="AK619" s="284">
        <f t="shared" si="389"/>
        <v>200000000</v>
      </c>
      <c r="AL619" s="164" t="b">
        <f t="shared" si="382"/>
        <v>1</v>
      </c>
      <c r="AM619" s="328">
        <f t="shared" si="383"/>
        <v>0</v>
      </c>
      <c r="AN619" s="307"/>
      <c r="AO619" s="307"/>
      <c r="AP619" s="284">
        <f t="shared" si="369"/>
        <v>200000000</v>
      </c>
      <c r="AQ619" s="164" t="b">
        <f t="shared" si="370"/>
        <v>1</v>
      </c>
      <c r="AR619" s="307"/>
      <c r="AS619" s="307"/>
      <c r="AU619" s="335" t="e">
        <f t="shared" si="356"/>
        <v>#REF!</v>
      </c>
      <c r="AV619" s="72" t="e">
        <f t="shared" si="384"/>
        <v>#REF!</v>
      </c>
      <c r="AW619" s="335" t="e">
        <f t="shared" si="385"/>
        <v>#REF!</v>
      </c>
      <c r="AX619" s="336">
        <f t="shared" si="386"/>
        <v>200000000</v>
      </c>
      <c r="AY619" s="152" t="b">
        <f t="shared" si="387"/>
        <v>1</v>
      </c>
    </row>
    <row r="620" spans="1:51" s="78" customFormat="1">
      <c r="A620" s="65"/>
      <c r="B620" s="66"/>
      <c r="C620" s="608"/>
      <c r="D620" s="608"/>
      <c r="E620" s="67" t="s">
        <v>185</v>
      </c>
      <c r="F620" s="475" t="s">
        <v>350</v>
      </c>
      <c r="G620" s="69">
        <v>150000000</v>
      </c>
      <c r="H620" s="69">
        <f>G620-K620</f>
        <v>47612516</v>
      </c>
      <c r="I620" s="76"/>
      <c r="J620" s="76">
        <f t="shared" si="391"/>
        <v>47612516</v>
      </c>
      <c r="K620" s="70">
        <v>102387484</v>
      </c>
      <c r="L620" s="76"/>
      <c r="M620" s="76"/>
      <c r="N620" s="76"/>
      <c r="O620" s="70"/>
      <c r="P620" s="70">
        <f t="shared" si="392"/>
        <v>0</v>
      </c>
      <c r="Q620" s="70"/>
      <c r="R620" s="76"/>
      <c r="S620" s="76"/>
      <c r="T620" s="76"/>
      <c r="U620" s="76"/>
      <c r="V620" s="76"/>
      <c r="W620" s="76"/>
      <c r="X620" s="76"/>
      <c r="Y620" s="76"/>
      <c r="Z620" s="76"/>
      <c r="AA620" s="76"/>
      <c r="AB620" s="76"/>
      <c r="AC620" s="76"/>
      <c r="AD620" s="76"/>
      <c r="AE620" s="76"/>
      <c r="AF620" s="76"/>
      <c r="AG620" s="76"/>
      <c r="AH620" s="76"/>
      <c r="AI620" s="77"/>
      <c r="AJ620" s="378"/>
      <c r="AK620" s="284">
        <f t="shared" si="389"/>
        <v>150000000</v>
      </c>
      <c r="AL620" s="164" t="b">
        <f t="shared" si="382"/>
        <v>1</v>
      </c>
      <c r="AM620" s="328">
        <f t="shared" si="383"/>
        <v>0</v>
      </c>
      <c r="AN620" s="307"/>
      <c r="AO620" s="307"/>
      <c r="AP620" s="284">
        <f t="shared" si="369"/>
        <v>150000000</v>
      </c>
      <c r="AQ620" s="164" t="b">
        <f t="shared" si="370"/>
        <v>1</v>
      </c>
      <c r="AR620" s="307"/>
      <c r="AS620" s="307"/>
      <c r="AU620" s="335">
        <f t="shared" si="356"/>
        <v>150000000</v>
      </c>
      <c r="AV620" s="72" t="b">
        <f t="shared" si="384"/>
        <v>1</v>
      </c>
      <c r="AW620" s="335">
        <f t="shared" si="385"/>
        <v>0</v>
      </c>
      <c r="AX620" s="336">
        <f t="shared" si="386"/>
        <v>150000000</v>
      </c>
      <c r="AY620" s="152" t="b">
        <f t="shared" si="387"/>
        <v>1</v>
      </c>
    </row>
    <row r="621" spans="1:51" s="78" customFormat="1">
      <c r="A621" s="65"/>
      <c r="B621" s="66"/>
      <c r="C621" s="608"/>
      <c r="D621" s="608"/>
      <c r="E621" s="67" t="s">
        <v>20</v>
      </c>
      <c r="F621" s="475" t="s">
        <v>21</v>
      </c>
      <c r="G621" s="69">
        <v>16442500</v>
      </c>
      <c r="H621" s="69">
        <v>16442500</v>
      </c>
      <c r="I621" s="76"/>
      <c r="J621" s="76">
        <f t="shared" si="391"/>
        <v>16442500</v>
      </c>
      <c r="K621" s="70"/>
      <c r="L621" s="76"/>
      <c r="M621" s="76"/>
      <c r="N621" s="76"/>
      <c r="O621" s="70">
        <v>199980</v>
      </c>
      <c r="P621" s="70">
        <f t="shared" si="392"/>
        <v>-199980</v>
      </c>
      <c r="Q621" s="70"/>
      <c r="R621" s="76"/>
      <c r="S621" s="76"/>
      <c r="T621" s="76"/>
      <c r="U621" s="76"/>
      <c r="V621" s="76"/>
      <c r="W621" s="76"/>
      <c r="X621" s="76"/>
      <c r="Y621" s="76"/>
      <c r="Z621" s="76"/>
      <c r="AA621" s="76"/>
      <c r="AB621" s="76"/>
      <c r="AC621" s="76"/>
      <c r="AD621" s="76"/>
      <c r="AE621" s="76"/>
      <c r="AF621" s="76"/>
      <c r="AG621" s="76"/>
      <c r="AH621" s="76"/>
      <c r="AI621" s="77"/>
      <c r="AJ621" s="378"/>
      <c r="AK621" s="284">
        <f t="shared" si="389"/>
        <v>16442500</v>
      </c>
      <c r="AL621" s="164" t="b">
        <f t="shared" si="382"/>
        <v>1</v>
      </c>
      <c r="AM621" s="328">
        <f t="shared" si="383"/>
        <v>0</v>
      </c>
      <c r="AN621" s="307"/>
      <c r="AO621" s="307"/>
      <c r="AP621" s="284">
        <f t="shared" si="369"/>
        <v>16442500</v>
      </c>
      <c r="AQ621" s="164" t="b">
        <f t="shared" si="370"/>
        <v>1</v>
      </c>
      <c r="AR621" s="307"/>
      <c r="AS621" s="307"/>
      <c r="AU621" s="335">
        <f t="shared" si="356"/>
        <v>16442500</v>
      </c>
      <c r="AV621" s="72" t="b">
        <f t="shared" si="384"/>
        <v>1</v>
      </c>
      <c r="AW621" s="335">
        <f t="shared" si="385"/>
        <v>199980</v>
      </c>
      <c r="AX621" s="336">
        <f t="shared" si="386"/>
        <v>16442500</v>
      </c>
      <c r="AY621" s="152" t="b">
        <f t="shared" si="387"/>
        <v>1</v>
      </c>
    </row>
    <row r="622" spans="1:51" s="25" customFormat="1">
      <c r="A622" s="50"/>
      <c r="B622" s="60"/>
      <c r="C622" s="61"/>
      <c r="D622" s="61"/>
      <c r="E622" s="62"/>
      <c r="F622" s="63"/>
      <c r="G622" s="52"/>
      <c r="H622" s="496"/>
      <c r="I622" s="497"/>
      <c r="J622" s="497"/>
      <c r="K622" s="497"/>
      <c r="L622" s="497"/>
      <c r="M622" s="497"/>
      <c r="N622" s="497"/>
      <c r="O622" s="497"/>
      <c r="P622" s="497"/>
      <c r="Q622" s="497"/>
      <c r="R622" s="497"/>
      <c r="S622" s="497"/>
      <c r="T622" s="497"/>
      <c r="U622" s="497"/>
      <c r="V622" s="497"/>
      <c r="W622" s="497"/>
      <c r="X622" s="497"/>
      <c r="Y622" s="497"/>
      <c r="Z622" s="497"/>
      <c r="AA622" s="497"/>
      <c r="AB622" s="497"/>
      <c r="AC622" s="497"/>
      <c r="AD622" s="497"/>
      <c r="AE622" s="497"/>
      <c r="AF622" s="497"/>
      <c r="AG622" s="497"/>
      <c r="AH622" s="497"/>
      <c r="AI622" s="498"/>
      <c r="AJ622" s="373"/>
      <c r="AK622" s="284">
        <f t="shared" si="389"/>
        <v>0</v>
      </c>
      <c r="AL622" s="164" t="b">
        <f t="shared" si="382"/>
        <v>1</v>
      </c>
      <c r="AM622" s="328">
        <f t="shared" si="383"/>
        <v>0</v>
      </c>
      <c r="AN622" s="221"/>
      <c r="AO622" s="221"/>
      <c r="AP622" s="284">
        <f t="shared" si="369"/>
        <v>0</v>
      </c>
      <c r="AQ622" s="164" t="b">
        <f t="shared" si="370"/>
        <v>1</v>
      </c>
      <c r="AR622" s="221"/>
      <c r="AS622" s="221"/>
      <c r="AU622" s="41"/>
      <c r="AV622" s="42"/>
      <c r="AW622" s="96">
        <f t="shared" si="385"/>
        <v>0</v>
      </c>
      <c r="AX622" s="118">
        <f t="shared" si="386"/>
        <v>0</v>
      </c>
      <c r="AY622" s="152" t="b">
        <f t="shared" si="387"/>
        <v>1</v>
      </c>
    </row>
    <row r="623" spans="1:51" s="25" customFormat="1">
      <c r="A623" s="50"/>
      <c r="B623" s="60"/>
      <c r="C623" s="61"/>
      <c r="D623" s="61"/>
      <c r="E623" s="62"/>
      <c r="F623" s="63"/>
      <c r="G623" s="52"/>
      <c r="H623" s="496"/>
      <c r="I623" s="497"/>
      <c r="J623" s="497"/>
      <c r="K623" s="497"/>
      <c r="L623" s="497"/>
      <c r="M623" s="497"/>
      <c r="N623" s="497"/>
      <c r="O623" s="497"/>
      <c r="P623" s="497"/>
      <c r="Q623" s="497"/>
      <c r="R623" s="497"/>
      <c r="S623" s="497"/>
      <c r="T623" s="497"/>
      <c r="U623" s="497"/>
      <c r="V623" s="497"/>
      <c r="W623" s="497"/>
      <c r="X623" s="497"/>
      <c r="Y623" s="497"/>
      <c r="Z623" s="497"/>
      <c r="AA623" s="497"/>
      <c r="AB623" s="497"/>
      <c r="AC623" s="497"/>
      <c r="AD623" s="497"/>
      <c r="AE623" s="497"/>
      <c r="AF623" s="497"/>
      <c r="AG623" s="497"/>
      <c r="AH623" s="497"/>
      <c r="AI623" s="498"/>
      <c r="AJ623" s="373"/>
      <c r="AK623" s="284"/>
      <c r="AL623" s="164"/>
      <c r="AM623" s="328"/>
      <c r="AN623" s="221"/>
      <c r="AO623" s="221"/>
      <c r="AP623" s="284">
        <f t="shared" si="369"/>
        <v>0</v>
      </c>
      <c r="AQ623" s="164" t="b">
        <f t="shared" si="370"/>
        <v>1</v>
      </c>
      <c r="AR623" s="221"/>
      <c r="AS623" s="221"/>
      <c r="AU623" s="41"/>
      <c r="AV623" s="42"/>
      <c r="AW623" s="96"/>
      <c r="AX623" s="118"/>
      <c r="AY623" s="152"/>
    </row>
    <row r="624" spans="1:51" s="25" customFormat="1">
      <c r="A624" s="481"/>
      <c r="B624" s="482"/>
      <c r="C624" s="483"/>
      <c r="D624" s="483"/>
      <c r="E624" s="484"/>
      <c r="F624" s="485"/>
      <c r="G624" s="486"/>
      <c r="H624" s="499"/>
      <c r="I624" s="500"/>
      <c r="J624" s="500"/>
      <c r="K624" s="500"/>
      <c r="L624" s="500"/>
      <c r="M624" s="500"/>
      <c r="N624" s="500"/>
      <c r="O624" s="500"/>
      <c r="P624" s="500"/>
      <c r="Q624" s="500"/>
      <c r="R624" s="500"/>
      <c r="S624" s="500"/>
      <c r="T624" s="500"/>
      <c r="U624" s="500"/>
      <c r="V624" s="500"/>
      <c r="W624" s="500"/>
      <c r="X624" s="500"/>
      <c r="Y624" s="500"/>
      <c r="Z624" s="500"/>
      <c r="AA624" s="500"/>
      <c r="AB624" s="500"/>
      <c r="AC624" s="500"/>
      <c r="AD624" s="500"/>
      <c r="AE624" s="500"/>
      <c r="AF624" s="500"/>
      <c r="AG624" s="500"/>
      <c r="AH624" s="500"/>
      <c r="AI624" s="501"/>
      <c r="AJ624" s="373"/>
      <c r="AK624" s="284"/>
      <c r="AL624" s="164"/>
      <c r="AM624" s="328"/>
      <c r="AN624" s="221"/>
      <c r="AO624" s="221"/>
      <c r="AP624" s="284">
        <f t="shared" si="369"/>
        <v>0</v>
      </c>
      <c r="AQ624" s="164" t="b">
        <f t="shared" si="370"/>
        <v>1</v>
      </c>
      <c r="AR624" s="221"/>
      <c r="AS624" s="221"/>
      <c r="AU624" s="41"/>
      <c r="AV624" s="42"/>
      <c r="AW624" s="96"/>
      <c r="AX624" s="118"/>
      <c r="AY624" s="152"/>
    </row>
    <row r="625" spans="1:51" s="25" customFormat="1">
      <c r="A625" s="216"/>
      <c r="B625" s="217"/>
      <c r="C625" s="217"/>
      <c r="D625" s="217"/>
      <c r="E625" s="217"/>
      <c r="F625" s="218"/>
      <c r="G625" s="219"/>
      <c r="H625" s="219"/>
      <c r="I625" s="220"/>
      <c r="J625" s="220"/>
      <c r="K625" s="220"/>
      <c r="L625" s="220"/>
      <c r="M625" s="220"/>
      <c r="N625" s="220"/>
      <c r="O625" s="220"/>
      <c r="P625" s="220"/>
      <c r="Q625" s="220"/>
      <c r="R625" s="220"/>
      <c r="S625" s="220"/>
      <c r="T625" s="220"/>
      <c r="U625" s="220"/>
      <c r="V625" s="220"/>
      <c r="W625" s="220"/>
      <c r="X625" s="220"/>
      <c r="Y625" s="220"/>
      <c r="Z625" s="220"/>
      <c r="AA625" s="220"/>
      <c r="AB625" s="220"/>
      <c r="AC625" s="220"/>
      <c r="AD625" s="220"/>
      <c r="AE625" s="220"/>
      <c r="AF625" s="220"/>
      <c r="AG625" s="220"/>
      <c r="AH625" s="220"/>
      <c r="AI625" s="221"/>
      <c r="AJ625" s="373"/>
      <c r="AK625" s="284"/>
      <c r="AL625" s="164"/>
      <c r="AM625" s="328"/>
      <c r="AN625" s="221"/>
      <c r="AO625" s="221"/>
      <c r="AP625" s="284">
        <f t="shared" si="369"/>
        <v>0</v>
      </c>
      <c r="AQ625" s="164" t="b">
        <f t="shared" si="370"/>
        <v>1</v>
      </c>
      <c r="AR625" s="221"/>
      <c r="AS625" s="221"/>
      <c r="AU625" s="41"/>
      <c r="AV625" s="42"/>
      <c r="AW625" s="96"/>
      <c r="AX625" s="118"/>
      <c r="AY625" s="152"/>
    </row>
    <row r="626" spans="1:51" s="25" customFormat="1">
      <c r="A626" s="216"/>
      <c r="B626" s="217"/>
      <c r="C626" s="217"/>
      <c r="D626" s="217"/>
      <c r="E626" s="217"/>
      <c r="F626" s="218"/>
      <c r="G626" s="219"/>
      <c r="H626" s="219"/>
      <c r="I626" s="220"/>
      <c r="J626" s="220"/>
      <c r="K626" s="220"/>
      <c r="L626" s="220"/>
      <c r="M626" s="220"/>
      <c r="N626" s="220"/>
      <c r="O626" s="220"/>
      <c r="P626" s="220"/>
      <c r="Q626" s="220"/>
      <c r="R626" s="220"/>
      <c r="S626" s="220"/>
      <c r="T626" s="220"/>
      <c r="U626" s="220"/>
      <c r="V626" s="220"/>
      <c r="W626" s="220"/>
      <c r="X626" s="220"/>
      <c r="Y626" s="220"/>
      <c r="Z626" s="220"/>
      <c r="AA626" s="220"/>
      <c r="AB626" s="220"/>
      <c r="AC626" s="220"/>
      <c r="AD626" s="220"/>
      <c r="AE626" s="220"/>
      <c r="AF626" s="220"/>
      <c r="AG626" s="220"/>
      <c r="AH626" s="220"/>
      <c r="AI626" s="221"/>
      <c r="AJ626" s="373"/>
      <c r="AK626" s="284"/>
      <c r="AL626" s="164"/>
      <c r="AM626" s="328"/>
      <c r="AN626" s="221"/>
      <c r="AO626" s="221"/>
      <c r="AP626" s="284"/>
      <c r="AQ626" s="164"/>
      <c r="AR626" s="221"/>
      <c r="AS626" s="221"/>
      <c r="AU626" s="41"/>
      <c r="AV626" s="42"/>
      <c r="AW626" s="96"/>
      <c r="AX626" s="118"/>
      <c r="AY626" s="152"/>
    </row>
    <row r="627" spans="1:51" s="25" customFormat="1">
      <c r="A627" s="216"/>
      <c r="B627" s="217"/>
      <c r="C627" s="217"/>
      <c r="D627" s="217"/>
      <c r="E627" s="217"/>
      <c r="F627" s="218"/>
      <c r="G627" s="219"/>
      <c r="H627" s="219"/>
      <c r="I627" s="220"/>
      <c r="J627" s="220"/>
      <c r="K627" s="220"/>
      <c r="L627" s="220"/>
      <c r="M627" s="220"/>
      <c r="N627" s="220"/>
      <c r="O627" s="220"/>
      <c r="P627" s="220"/>
      <c r="Q627" s="220"/>
      <c r="R627" s="220"/>
      <c r="S627" s="220"/>
      <c r="T627" s="220"/>
      <c r="U627" s="220"/>
      <c r="V627" s="220"/>
      <c r="W627" s="220"/>
      <c r="X627" s="220"/>
      <c r="Y627" s="220"/>
      <c r="Z627" s="220"/>
      <c r="AA627" s="220"/>
      <c r="AB627" s="220"/>
      <c r="AC627" s="220"/>
      <c r="AD627" s="220"/>
      <c r="AE627" s="220"/>
      <c r="AF627" s="220"/>
      <c r="AG627" s="220"/>
      <c r="AH627" s="220"/>
      <c r="AI627" s="221"/>
      <c r="AJ627" s="373"/>
      <c r="AK627" s="284"/>
      <c r="AL627" s="164"/>
      <c r="AM627" s="328"/>
      <c r="AN627" s="221"/>
      <c r="AO627" s="221"/>
      <c r="AP627" s="284"/>
      <c r="AQ627" s="164"/>
      <c r="AR627" s="221"/>
      <c r="AS627" s="221"/>
      <c r="AU627" s="41"/>
      <c r="AV627" s="42"/>
      <c r="AW627" s="96"/>
      <c r="AX627" s="118"/>
      <c r="AY627" s="152"/>
    </row>
    <row r="628" spans="1:51" s="25" customFormat="1">
      <c r="A628" s="216"/>
      <c r="B628" s="217"/>
      <c r="C628" s="217"/>
      <c r="D628" s="217"/>
      <c r="E628" s="217"/>
      <c r="F628" s="218"/>
      <c r="G628" s="219"/>
      <c r="H628" s="219"/>
      <c r="I628" s="220"/>
      <c r="J628" s="220"/>
      <c r="K628" s="220"/>
      <c r="L628" s="220"/>
      <c r="M628" s="220"/>
      <c r="N628" s="220"/>
      <c r="O628" s="220"/>
      <c r="P628" s="220"/>
      <c r="Q628" s="220"/>
      <c r="R628" s="220"/>
      <c r="S628" s="220"/>
      <c r="T628" s="220"/>
      <c r="U628" s="220"/>
      <c r="V628" s="220"/>
      <c r="W628" s="220"/>
      <c r="X628" s="220"/>
      <c r="Y628" s="220"/>
      <c r="Z628" s="220"/>
      <c r="AA628" s="220"/>
      <c r="AB628" s="220"/>
      <c r="AC628" s="220"/>
      <c r="AD628" s="220"/>
      <c r="AE628" s="220"/>
      <c r="AF628" s="220"/>
      <c r="AG628" s="220"/>
      <c r="AH628" s="220"/>
      <c r="AI628" s="221"/>
      <c r="AJ628" s="373"/>
      <c r="AK628" s="284"/>
      <c r="AL628" s="164"/>
      <c r="AM628" s="328"/>
      <c r="AN628" s="221"/>
      <c r="AO628" s="221"/>
      <c r="AP628" s="284"/>
      <c r="AQ628" s="164"/>
      <c r="AR628" s="221"/>
      <c r="AS628" s="221"/>
      <c r="AU628" s="41"/>
      <c r="AV628" s="42"/>
      <c r="AW628" s="96"/>
      <c r="AX628" s="118"/>
      <c r="AY628" s="152"/>
    </row>
    <row r="629" spans="1:51" s="25" customFormat="1">
      <c r="A629" s="216"/>
      <c r="B629" s="217"/>
      <c r="C629" s="217"/>
      <c r="D629" s="217"/>
      <c r="E629" s="217"/>
      <c r="F629" s="218"/>
      <c r="G629" s="219"/>
      <c r="H629" s="219"/>
      <c r="I629" s="220"/>
      <c r="J629" s="220"/>
      <c r="K629" s="220"/>
      <c r="L629" s="220"/>
      <c r="M629" s="220"/>
      <c r="N629" s="220"/>
      <c r="O629" s="220"/>
      <c r="P629" s="220"/>
      <c r="Q629" s="220"/>
      <c r="R629" s="220"/>
      <c r="S629" s="220"/>
      <c r="T629" s="220"/>
      <c r="U629" s="220"/>
      <c r="V629" s="220"/>
      <c r="W629" s="220"/>
      <c r="X629" s="220"/>
      <c r="Y629" s="220"/>
      <c r="Z629" s="220"/>
      <c r="AA629" s="220"/>
      <c r="AB629" s="220"/>
      <c r="AC629" s="220"/>
      <c r="AD629" s="220"/>
      <c r="AE629" s="220"/>
      <c r="AF629" s="220"/>
      <c r="AG629" s="220"/>
      <c r="AH629" s="220"/>
      <c r="AI629" s="221"/>
      <c r="AJ629" s="373"/>
      <c r="AK629" s="284"/>
      <c r="AL629" s="164"/>
      <c r="AM629" s="328"/>
      <c r="AN629" s="221"/>
      <c r="AO629" s="221"/>
      <c r="AP629" s="284"/>
      <c r="AQ629" s="164"/>
      <c r="AR629" s="221"/>
      <c r="AS629" s="221"/>
      <c r="AU629" s="41"/>
      <c r="AV629" s="42"/>
      <c r="AW629" s="96"/>
      <c r="AX629" s="118"/>
      <c r="AY629" s="152"/>
    </row>
    <row r="630" spans="1:51" s="25" customFormat="1">
      <c r="A630" s="216"/>
      <c r="B630" s="217"/>
      <c r="C630" s="217"/>
      <c r="D630" s="217"/>
      <c r="E630" s="217"/>
      <c r="F630" s="218"/>
      <c r="G630" s="219"/>
      <c r="H630" s="219"/>
      <c r="I630" s="220"/>
      <c r="J630" s="220"/>
      <c r="K630" s="220"/>
      <c r="L630" s="220"/>
      <c r="M630" s="220"/>
      <c r="N630" s="220"/>
      <c r="O630" s="220"/>
      <c r="P630" s="220"/>
      <c r="Q630" s="220"/>
      <c r="R630" s="220"/>
      <c r="S630" s="220"/>
      <c r="T630" s="220"/>
      <c r="U630" s="220"/>
      <c r="V630" s="220"/>
      <c r="W630" s="220"/>
      <c r="X630" s="220"/>
      <c r="Y630" s="220"/>
      <c r="Z630" s="220"/>
      <c r="AA630" s="220"/>
      <c r="AB630" s="220"/>
      <c r="AC630" s="220"/>
      <c r="AD630" s="220"/>
      <c r="AE630" s="220"/>
      <c r="AF630" s="220"/>
      <c r="AG630" s="220"/>
      <c r="AH630" s="220"/>
      <c r="AI630" s="221"/>
      <c r="AJ630" s="373"/>
      <c r="AK630" s="284"/>
      <c r="AL630" s="164"/>
      <c r="AM630" s="328"/>
      <c r="AN630" s="221"/>
      <c r="AO630" s="221"/>
      <c r="AP630" s="284"/>
      <c r="AQ630" s="164"/>
      <c r="AR630" s="221"/>
      <c r="AS630" s="221"/>
      <c r="AU630" s="41"/>
      <c r="AV630" s="42"/>
      <c r="AW630" s="96"/>
      <c r="AX630" s="118"/>
      <c r="AY630" s="152"/>
    </row>
    <row r="631" spans="1:51" s="25" customFormat="1">
      <c r="A631" s="216"/>
      <c r="B631" s="217"/>
      <c r="C631" s="217"/>
      <c r="D631" s="217"/>
      <c r="E631" s="217"/>
      <c r="F631" s="218"/>
      <c r="G631" s="219"/>
      <c r="H631" s="219"/>
      <c r="I631" s="220"/>
      <c r="J631" s="220"/>
      <c r="K631" s="220"/>
      <c r="L631" s="220"/>
      <c r="M631" s="220"/>
      <c r="N631" s="220"/>
      <c r="O631" s="220"/>
      <c r="P631" s="220"/>
      <c r="Q631" s="220"/>
      <c r="R631" s="220"/>
      <c r="S631" s="220"/>
      <c r="T631" s="220"/>
      <c r="U631" s="220"/>
      <c r="V631" s="220"/>
      <c r="W631" s="220"/>
      <c r="X631" s="220"/>
      <c r="Y631" s="220"/>
      <c r="Z631" s="220"/>
      <c r="AA631" s="220"/>
      <c r="AB631" s="220"/>
      <c r="AC631" s="220"/>
      <c r="AD631" s="220"/>
      <c r="AE631" s="220"/>
      <c r="AF631" s="220"/>
      <c r="AG631" s="220"/>
      <c r="AH631" s="220"/>
      <c r="AI631" s="221"/>
      <c r="AJ631" s="373"/>
      <c r="AK631" s="284"/>
      <c r="AL631" s="164"/>
      <c r="AM631" s="328"/>
      <c r="AN631" s="221"/>
      <c r="AO631" s="221"/>
      <c r="AP631" s="284"/>
      <c r="AQ631" s="164"/>
      <c r="AR631" s="221"/>
      <c r="AS631" s="221"/>
      <c r="AU631" s="41"/>
      <c r="AV631" s="42"/>
      <c r="AW631" s="96"/>
      <c r="AX631" s="118"/>
      <c r="AY631" s="152"/>
    </row>
    <row r="632" spans="1:51" s="25" customFormat="1">
      <c r="A632" s="216"/>
      <c r="B632" s="217"/>
      <c r="C632" s="217"/>
      <c r="D632" s="217"/>
      <c r="E632" s="217"/>
      <c r="F632" s="218"/>
      <c r="G632" s="219"/>
      <c r="H632" s="219"/>
      <c r="I632" s="220"/>
      <c r="J632" s="220"/>
      <c r="K632" s="220"/>
      <c r="L632" s="220"/>
      <c r="M632" s="220"/>
      <c r="N632" s="220"/>
      <c r="O632" s="220"/>
      <c r="P632" s="220"/>
      <c r="Q632" s="220"/>
      <c r="R632" s="220"/>
      <c r="S632" s="220"/>
      <c r="T632" s="220"/>
      <c r="U632" s="220"/>
      <c r="V632" s="220"/>
      <c r="W632" s="220"/>
      <c r="X632" s="220"/>
      <c r="Y632" s="220"/>
      <c r="Z632" s="220"/>
      <c r="AA632" s="220"/>
      <c r="AB632" s="220"/>
      <c r="AC632" s="220"/>
      <c r="AD632" s="220"/>
      <c r="AE632" s="220"/>
      <c r="AF632" s="220"/>
      <c r="AG632" s="220"/>
      <c r="AH632" s="220"/>
      <c r="AI632" s="221"/>
      <c r="AJ632" s="373"/>
      <c r="AK632" s="284"/>
      <c r="AL632" s="164"/>
      <c r="AM632" s="328"/>
      <c r="AN632" s="221"/>
      <c r="AO632" s="221"/>
      <c r="AP632" s="284"/>
      <c r="AQ632" s="164"/>
      <c r="AR632" s="221"/>
      <c r="AS632" s="221"/>
      <c r="AU632" s="41"/>
      <c r="AV632" s="42"/>
      <c r="AW632" s="96"/>
      <c r="AX632" s="118"/>
      <c r="AY632" s="152"/>
    </row>
    <row r="633" spans="1:51" s="25" customFormat="1">
      <c r="A633" s="216"/>
      <c r="B633" s="217"/>
      <c r="C633" s="217"/>
      <c r="D633" s="217"/>
      <c r="E633" s="217"/>
      <c r="F633" s="218"/>
      <c r="G633" s="219"/>
      <c r="H633" s="219"/>
      <c r="I633" s="220"/>
      <c r="J633" s="220"/>
      <c r="K633" s="220"/>
      <c r="L633" s="220"/>
      <c r="M633" s="220"/>
      <c r="N633" s="220"/>
      <c r="O633" s="220"/>
      <c r="P633" s="220"/>
      <c r="Q633" s="220"/>
      <c r="R633" s="220"/>
      <c r="S633" s="220"/>
      <c r="T633" s="220"/>
      <c r="U633" s="220"/>
      <c r="V633" s="220"/>
      <c r="W633" s="220"/>
      <c r="X633" s="220"/>
      <c r="Y633" s="220"/>
      <c r="Z633" s="220"/>
      <c r="AA633" s="220"/>
      <c r="AB633" s="220"/>
      <c r="AC633" s="220"/>
      <c r="AD633" s="220"/>
      <c r="AE633" s="220"/>
      <c r="AF633" s="220"/>
      <c r="AG633" s="220"/>
      <c r="AH633" s="220"/>
      <c r="AI633" s="221"/>
      <c r="AJ633" s="373"/>
      <c r="AK633" s="284"/>
      <c r="AL633" s="164"/>
      <c r="AM633" s="328"/>
      <c r="AN633" s="221"/>
      <c r="AO633" s="221"/>
      <c r="AP633" s="284"/>
      <c r="AQ633" s="164"/>
      <c r="AR633" s="221"/>
      <c r="AS633" s="221"/>
      <c r="AU633" s="41"/>
      <c r="AV633" s="42"/>
      <c r="AW633" s="96"/>
      <c r="AX633" s="118"/>
      <c r="AY633" s="152"/>
    </row>
    <row r="634" spans="1:51" s="25" customFormat="1">
      <c r="A634" s="216"/>
      <c r="B634" s="217"/>
      <c r="C634" s="217"/>
      <c r="D634" s="217"/>
      <c r="E634" s="217"/>
      <c r="F634" s="218"/>
      <c r="G634" s="219"/>
      <c r="H634" s="219"/>
      <c r="I634" s="220"/>
      <c r="J634" s="220"/>
      <c r="K634" s="220"/>
      <c r="L634" s="220"/>
      <c r="M634" s="220"/>
      <c r="N634" s="220"/>
      <c r="O634" s="220"/>
      <c r="P634" s="220"/>
      <c r="Q634" s="220"/>
      <c r="R634" s="220"/>
      <c r="S634" s="220"/>
      <c r="T634" s="220"/>
      <c r="U634" s="220"/>
      <c r="V634" s="220"/>
      <c r="W634" s="220"/>
      <c r="X634" s="220"/>
      <c r="Y634" s="220"/>
      <c r="Z634" s="220"/>
      <c r="AA634" s="220"/>
      <c r="AB634" s="220"/>
      <c r="AC634" s="220"/>
      <c r="AD634" s="220"/>
      <c r="AE634" s="220"/>
      <c r="AF634" s="220"/>
      <c r="AG634" s="220"/>
      <c r="AH634" s="220"/>
      <c r="AI634" s="221"/>
      <c r="AJ634" s="373"/>
      <c r="AK634" s="284"/>
      <c r="AL634" s="164"/>
      <c r="AM634" s="328"/>
      <c r="AN634" s="221"/>
      <c r="AO634" s="221"/>
      <c r="AP634" s="284"/>
      <c r="AQ634" s="164"/>
      <c r="AR634" s="221"/>
      <c r="AS634" s="221"/>
      <c r="AU634" s="41"/>
      <c r="AV634" s="42"/>
      <c r="AW634" s="96"/>
      <c r="AX634" s="118"/>
      <c r="AY634" s="152"/>
    </row>
    <row r="635" spans="1:51" s="25" customFormat="1">
      <c r="A635" s="216"/>
      <c r="B635" s="217"/>
      <c r="C635" s="217"/>
      <c r="D635" s="217"/>
      <c r="E635" s="217"/>
      <c r="F635" s="218"/>
      <c r="G635" s="219"/>
      <c r="H635" s="219"/>
      <c r="I635" s="220"/>
      <c r="J635" s="220"/>
      <c r="K635" s="220"/>
      <c r="L635" s="220"/>
      <c r="M635" s="220"/>
      <c r="N635" s="220"/>
      <c r="O635" s="220"/>
      <c r="P635" s="220"/>
      <c r="Q635" s="220"/>
      <c r="R635" s="220"/>
      <c r="S635" s="220"/>
      <c r="T635" s="220"/>
      <c r="U635" s="220"/>
      <c r="V635" s="220"/>
      <c r="W635" s="220"/>
      <c r="X635" s="220"/>
      <c r="Y635" s="220"/>
      <c r="Z635" s="220"/>
      <c r="AA635" s="220"/>
      <c r="AB635" s="220"/>
      <c r="AC635" s="220"/>
      <c r="AD635" s="220"/>
      <c r="AE635" s="220"/>
      <c r="AF635" s="220"/>
      <c r="AG635" s="220"/>
      <c r="AH635" s="220"/>
      <c r="AI635" s="221"/>
      <c r="AJ635" s="373"/>
      <c r="AK635" s="284"/>
      <c r="AL635" s="164"/>
      <c r="AM635" s="328"/>
      <c r="AN635" s="221"/>
      <c r="AO635" s="221"/>
      <c r="AP635" s="284">
        <f t="shared" si="369"/>
        <v>0</v>
      </c>
      <c r="AQ635" s="164" t="b">
        <f t="shared" si="370"/>
        <v>1</v>
      </c>
      <c r="AR635" s="221"/>
      <c r="AS635" s="221"/>
      <c r="AU635" s="41"/>
      <c r="AV635" s="42"/>
      <c r="AW635" s="96"/>
      <c r="AX635" s="118"/>
      <c r="AY635" s="152"/>
    </row>
    <row r="636" spans="1:51" s="3" customFormat="1">
      <c r="A636" s="632" t="s">
        <v>0</v>
      </c>
      <c r="B636" s="632" t="s">
        <v>1</v>
      </c>
      <c r="C636" s="632"/>
      <c r="D636" s="632"/>
      <c r="E636" s="632"/>
      <c r="F636" s="632" t="s">
        <v>3</v>
      </c>
      <c r="G636" s="632" t="s">
        <v>4</v>
      </c>
      <c r="H636" s="637" t="s">
        <v>387</v>
      </c>
      <c r="I636" s="638"/>
      <c r="J636" s="638"/>
      <c r="K636" s="638"/>
      <c r="L636" s="638"/>
      <c r="M636" s="638"/>
      <c r="N636" s="638"/>
      <c r="O636" s="638"/>
      <c r="P636" s="638"/>
      <c r="Q636" s="638"/>
      <c r="R636" s="638"/>
      <c r="S636" s="638"/>
      <c r="T636" s="638"/>
      <c r="U636" s="638"/>
      <c r="V636" s="638"/>
      <c r="W636" s="638"/>
      <c r="X636" s="638"/>
      <c r="Y636" s="638"/>
      <c r="Z636" s="638"/>
      <c r="AA636" s="638"/>
      <c r="AB636" s="638"/>
      <c r="AC636" s="638"/>
      <c r="AD636" s="638"/>
      <c r="AE636" s="638"/>
      <c r="AF636" s="638"/>
      <c r="AG636" s="599"/>
      <c r="AH636" s="601"/>
      <c r="AI636" s="632" t="s">
        <v>11</v>
      </c>
      <c r="AJ636" s="375"/>
      <c r="AK636" s="284"/>
      <c r="AL636" s="164"/>
      <c r="AM636" s="328" t="e">
        <f t="shared" ref="AM636:AM638" si="393">G636-AK636</f>
        <v>#VALUE!</v>
      </c>
      <c r="AN636" s="311"/>
      <c r="AO636" s="311"/>
      <c r="AP636" s="284" t="e">
        <f t="shared" si="369"/>
        <v>#VALUE!</v>
      </c>
      <c r="AQ636" s="164" t="e">
        <f t="shared" si="370"/>
        <v>#VALUE!</v>
      </c>
      <c r="AR636" s="311"/>
      <c r="AS636" s="311"/>
      <c r="AT636" s="152"/>
      <c r="AW636" s="96">
        <f t="shared" ref="AW636" si="394">I636+L636+O636+R636+U636+X636</f>
        <v>0</v>
      </c>
      <c r="AX636" s="118" t="e">
        <f t="shared" ref="AX636" si="395">H636+K636+N636+Q636+T636+W636</f>
        <v>#VALUE!</v>
      </c>
      <c r="AY636" s="152" t="e">
        <f t="shared" ref="AY636:AY638" si="396">G636=AX636</f>
        <v>#VALUE!</v>
      </c>
    </row>
    <row r="637" spans="1:51" s="3" customFormat="1">
      <c r="A637" s="633"/>
      <c r="B637" s="633"/>
      <c r="C637" s="633"/>
      <c r="D637" s="633"/>
      <c r="E637" s="633"/>
      <c r="F637" s="633"/>
      <c r="G637" s="633"/>
      <c r="H637" s="634" t="s">
        <v>5</v>
      </c>
      <c r="I637" s="635"/>
      <c r="J637" s="636"/>
      <c r="K637" s="634" t="s">
        <v>240</v>
      </c>
      <c r="L637" s="635"/>
      <c r="M637" s="636"/>
      <c r="N637" s="634" t="s">
        <v>6</v>
      </c>
      <c r="O637" s="635"/>
      <c r="P637" s="636"/>
      <c r="Q637" s="634" t="s">
        <v>273</v>
      </c>
      <c r="R637" s="635"/>
      <c r="S637" s="636"/>
      <c r="T637" s="634" t="s">
        <v>9</v>
      </c>
      <c r="U637" s="635"/>
      <c r="V637" s="636"/>
      <c r="W637" s="637" t="s">
        <v>374</v>
      </c>
      <c r="X637" s="638"/>
      <c r="Y637" s="639"/>
      <c r="Z637" s="634" t="s">
        <v>272</v>
      </c>
      <c r="AA637" s="635"/>
      <c r="AB637" s="636"/>
      <c r="AC637" s="637" t="s">
        <v>375</v>
      </c>
      <c r="AD637" s="638"/>
      <c r="AE637" s="639"/>
      <c r="AF637" s="637" t="s">
        <v>376</v>
      </c>
      <c r="AG637" s="638"/>
      <c r="AH637" s="639"/>
      <c r="AI637" s="633"/>
      <c r="AJ637" s="375"/>
      <c r="AK637" s="284"/>
      <c r="AL637" s="164"/>
      <c r="AM637" s="328">
        <f t="shared" si="393"/>
        <v>0</v>
      </c>
      <c r="AN637" s="311"/>
      <c r="AO637" s="311"/>
      <c r="AP637" s="284" t="e">
        <f t="shared" si="369"/>
        <v>#VALUE!</v>
      </c>
      <c r="AQ637" s="164" t="e">
        <f t="shared" si="370"/>
        <v>#VALUE!</v>
      </c>
      <c r="AR637" s="311"/>
      <c r="AS637" s="311"/>
      <c r="AT637" s="152"/>
      <c r="AW637" s="96" t="e">
        <f>I637+L637+O637+R637+U637+W637</f>
        <v>#VALUE!</v>
      </c>
      <c r="AX637" s="118" t="e">
        <f>H637+K637+N637+Q637+T637+#REF!</f>
        <v>#VALUE!</v>
      </c>
      <c r="AY637" s="152" t="e">
        <f t="shared" si="396"/>
        <v>#VALUE!</v>
      </c>
    </row>
    <row r="638" spans="1:51">
      <c r="A638" s="142"/>
      <c r="B638" s="143"/>
      <c r="C638" s="144"/>
      <c r="D638" s="144"/>
      <c r="E638" s="145"/>
      <c r="F638" s="146"/>
      <c r="G638" s="146"/>
      <c r="H638" s="598" t="s">
        <v>237</v>
      </c>
      <c r="I638" s="141" t="s">
        <v>238</v>
      </c>
      <c r="J638" s="489" t="s">
        <v>235</v>
      </c>
      <c r="K638" s="598" t="s">
        <v>237</v>
      </c>
      <c r="L638" s="141" t="s">
        <v>238</v>
      </c>
      <c r="M638" s="489" t="s">
        <v>235</v>
      </c>
      <c r="N638" s="598" t="s">
        <v>237</v>
      </c>
      <c r="O638" s="141" t="s">
        <v>238</v>
      </c>
      <c r="P638" s="489" t="s">
        <v>235</v>
      </c>
      <c r="Q638" s="598" t="s">
        <v>237</v>
      </c>
      <c r="R638" s="141" t="s">
        <v>238</v>
      </c>
      <c r="S638" s="489" t="s">
        <v>235</v>
      </c>
      <c r="T638" s="598" t="s">
        <v>237</v>
      </c>
      <c r="U638" s="141" t="s">
        <v>238</v>
      </c>
      <c r="V638" s="489" t="s">
        <v>235</v>
      </c>
      <c r="W638" s="598" t="s">
        <v>237</v>
      </c>
      <c r="X638" s="141" t="s">
        <v>238</v>
      </c>
      <c r="Y638" s="489" t="s">
        <v>235</v>
      </c>
      <c r="Z638" s="598" t="s">
        <v>237</v>
      </c>
      <c r="AA638" s="141" t="s">
        <v>238</v>
      </c>
      <c r="AB638" s="489" t="s">
        <v>235</v>
      </c>
      <c r="AC638" s="598" t="s">
        <v>237</v>
      </c>
      <c r="AD638" s="141" t="s">
        <v>238</v>
      </c>
      <c r="AE638" s="489" t="s">
        <v>235</v>
      </c>
      <c r="AF638" s="598" t="s">
        <v>237</v>
      </c>
      <c r="AG638" s="141" t="s">
        <v>238</v>
      </c>
      <c r="AH638" s="489" t="s">
        <v>235</v>
      </c>
      <c r="AI638" s="146"/>
      <c r="AJ638" s="376"/>
      <c r="AK638" s="284"/>
      <c r="AL638" s="164"/>
      <c r="AM638" s="328">
        <f t="shared" si="393"/>
        <v>0</v>
      </c>
      <c r="AN638" s="278"/>
      <c r="AO638" s="278"/>
      <c r="AP638" s="284" t="e">
        <f t="shared" si="369"/>
        <v>#VALUE!</v>
      </c>
      <c r="AQ638" s="164" t="e">
        <f t="shared" si="370"/>
        <v>#VALUE!</v>
      </c>
      <c r="AR638" s="278"/>
      <c r="AS638" s="278"/>
      <c r="AW638" s="96" t="e">
        <f t="shared" ref="AW638" si="397">I638+L638+O638+R638+U638+X638</f>
        <v>#VALUE!</v>
      </c>
      <c r="AX638" s="118" t="e">
        <f t="shared" ref="AX638" si="398">H638+K638+N638+Q638+T638+W638</f>
        <v>#VALUE!</v>
      </c>
      <c r="AY638" s="152" t="e">
        <f t="shared" si="396"/>
        <v>#VALUE!</v>
      </c>
    </row>
    <row r="639" spans="1:51" s="25" customFormat="1">
      <c r="A639" s="147"/>
      <c r="B639" s="148"/>
      <c r="C639" s="149"/>
      <c r="D639" s="149"/>
      <c r="E639" s="150"/>
      <c r="F639" s="151"/>
      <c r="G639" s="151"/>
      <c r="H639" s="151"/>
      <c r="I639" s="151"/>
      <c r="J639" s="151"/>
      <c r="K639" s="151"/>
      <c r="L639" s="151"/>
      <c r="M639" s="151"/>
      <c r="N639" s="151"/>
      <c r="O639" s="151"/>
      <c r="P639" s="151"/>
      <c r="Q639" s="151"/>
      <c r="R639" s="151"/>
      <c r="S639" s="151"/>
      <c r="T639" s="151"/>
      <c r="U639" s="151"/>
      <c r="V639" s="151"/>
      <c r="W639" s="151"/>
      <c r="X639" s="151"/>
      <c r="Y639" s="151"/>
      <c r="Z639" s="151"/>
      <c r="AA639" s="151"/>
      <c r="AB639" s="151"/>
      <c r="AC639" s="151"/>
      <c r="AD639" s="151"/>
      <c r="AE639" s="151"/>
      <c r="AF639" s="151"/>
      <c r="AG639" s="151"/>
      <c r="AH639" s="151"/>
      <c r="AI639" s="151"/>
      <c r="AJ639" s="373"/>
      <c r="AK639" s="284"/>
      <c r="AL639" s="164"/>
      <c r="AM639" s="328"/>
      <c r="AN639" s="221"/>
      <c r="AO639" s="221"/>
      <c r="AP639" s="284">
        <f t="shared" si="369"/>
        <v>0</v>
      </c>
      <c r="AQ639" s="164" t="b">
        <f t="shared" si="370"/>
        <v>1</v>
      </c>
      <c r="AR639" s="221"/>
      <c r="AS639" s="221"/>
      <c r="AU639" s="41"/>
      <c r="AV639" s="42"/>
      <c r="AW639" s="96"/>
      <c r="AX639" s="118"/>
      <c r="AY639" s="152"/>
    </row>
    <row r="640" spans="1:51" s="25" customFormat="1">
      <c r="A640" s="115"/>
      <c r="B640" s="127" t="s">
        <v>22</v>
      </c>
      <c r="C640" s="630" t="s">
        <v>163</v>
      </c>
      <c r="D640" s="651"/>
      <c r="E640" s="652"/>
      <c r="F640" s="94" t="s">
        <v>169</v>
      </c>
      <c r="G640" s="116">
        <f>G641</f>
        <v>33000000</v>
      </c>
      <c r="H640" s="116">
        <f t="shared" ref="H640:AI640" si="399">H641</f>
        <v>31094216</v>
      </c>
      <c r="I640" s="116">
        <f t="shared" si="399"/>
        <v>0</v>
      </c>
      <c r="J640" s="116">
        <f t="shared" si="399"/>
        <v>0</v>
      </c>
      <c r="K640" s="116">
        <f t="shared" si="399"/>
        <v>0</v>
      </c>
      <c r="L640" s="116">
        <f t="shared" si="399"/>
        <v>0</v>
      </c>
      <c r="M640" s="116">
        <f t="shared" si="399"/>
        <v>0</v>
      </c>
      <c r="N640" s="116">
        <f t="shared" si="399"/>
        <v>1905784</v>
      </c>
      <c r="O640" s="116">
        <f t="shared" si="399"/>
        <v>0</v>
      </c>
      <c r="P640" s="116">
        <f t="shared" si="399"/>
        <v>0</v>
      </c>
      <c r="Q640" s="116">
        <f t="shared" si="399"/>
        <v>0</v>
      </c>
      <c r="R640" s="116">
        <f t="shared" si="399"/>
        <v>0</v>
      </c>
      <c r="S640" s="116">
        <f t="shared" si="399"/>
        <v>0</v>
      </c>
      <c r="T640" s="116">
        <f t="shared" si="399"/>
        <v>0</v>
      </c>
      <c r="U640" s="116">
        <f t="shared" si="399"/>
        <v>0</v>
      </c>
      <c r="V640" s="116">
        <f t="shared" si="399"/>
        <v>0</v>
      </c>
      <c r="W640" s="116">
        <f t="shared" si="399"/>
        <v>0</v>
      </c>
      <c r="X640" s="116">
        <f t="shared" si="399"/>
        <v>0</v>
      </c>
      <c r="Y640" s="116">
        <f t="shared" si="399"/>
        <v>0</v>
      </c>
      <c r="Z640" s="116">
        <f t="shared" si="399"/>
        <v>0</v>
      </c>
      <c r="AA640" s="116">
        <f t="shared" si="399"/>
        <v>0</v>
      </c>
      <c r="AB640" s="116">
        <f t="shared" si="399"/>
        <v>0</v>
      </c>
      <c r="AC640" s="116">
        <f t="shared" si="399"/>
        <v>0</v>
      </c>
      <c r="AD640" s="116">
        <f t="shared" si="399"/>
        <v>0</v>
      </c>
      <c r="AE640" s="116">
        <f t="shared" si="399"/>
        <v>0</v>
      </c>
      <c r="AF640" s="116">
        <f t="shared" si="399"/>
        <v>0</v>
      </c>
      <c r="AG640" s="116">
        <f t="shared" si="399"/>
        <v>0</v>
      </c>
      <c r="AH640" s="116">
        <f t="shared" si="399"/>
        <v>0</v>
      </c>
      <c r="AI640" s="116">
        <f t="shared" si="399"/>
        <v>0</v>
      </c>
      <c r="AJ640" s="373"/>
      <c r="AK640" s="284"/>
      <c r="AL640" s="164"/>
      <c r="AM640" s="328"/>
      <c r="AN640" s="221"/>
      <c r="AO640" s="221"/>
      <c r="AP640" s="284">
        <f t="shared" si="369"/>
        <v>33000000</v>
      </c>
      <c r="AQ640" s="164" t="b">
        <f t="shared" si="370"/>
        <v>1</v>
      </c>
      <c r="AR640" s="221"/>
      <c r="AS640" s="221"/>
      <c r="AU640" s="41"/>
      <c r="AV640" s="42"/>
      <c r="AW640" s="96"/>
      <c r="AX640" s="118"/>
      <c r="AY640" s="152"/>
    </row>
    <row r="641" spans="1:51" s="25" customFormat="1">
      <c r="A641" s="81"/>
      <c r="B641" s="338"/>
      <c r="C641" s="339"/>
      <c r="D641" s="645" t="s">
        <v>15</v>
      </c>
      <c r="E641" s="646"/>
      <c r="F641" s="81" t="s">
        <v>130</v>
      </c>
      <c r="G641" s="87">
        <f>SUM(G642:G648)</f>
        <v>33000000</v>
      </c>
      <c r="H641" s="87">
        <f t="shared" ref="H641:AH641" si="400">SUM(H642:H648)</f>
        <v>31094216</v>
      </c>
      <c r="I641" s="87">
        <f t="shared" si="400"/>
        <v>0</v>
      </c>
      <c r="J641" s="87">
        <f t="shared" si="400"/>
        <v>0</v>
      </c>
      <c r="K641" s="87">
        <f t="shared" si="400"/>
        <v>0</v>
      </c>
      <c r="L641" s="87">
        <f t="shared" si="400"/>
        <v>0</v>
      </c>
      <c r="M641" s="87">
        <f t="shared" si="400"/>
        <v>0</v>
      </c>
      <c r="N641" s="87">
        <f t="shared" si="400"/>
        <v>1905784</v>
      </c>
      <c r="O641" s="87">
        <f t="shared" si="400"/>
        <v>0</v>
      </c>
      <c r="P641" s="87">
        <f t="shared" si="400"/>
        <v>0</v>
      </c>
      <c r="Q641" s="87">
        <f t="shared" si="400"/>
        <v>0</v>
      </c>
      <c r="R641" s="87">
        <f t="shared" si="400"/>
        <v>0</v>
      </c>
      <c r="S641" s="87">
        <f t="shared" si="400"/>
        <v>0</v>
      </c>
      <c r="T641" s="87">
        <f t="shared" si="400"/>
        <v>0</v>
      </c>
      <c r="U641" s="87">
        <f t="shared" si="400"/>
        <v>0</v>
      </c>
      <c r="V641" s="87">
        <f t="shared" si="400"/>
        <v>0</v>
      </c>
      <c r="W641" s="87">
        <f t="shared" si="400"/>
        <v>0</v>
      </c>
      <c r="X641" s="87">
        <f t="shared" si="400"/>
        <v>0</v>
      </c>
      <c r="Y641" s="87">
        <f t="shared" si="400"/>
        <v>0</v>
      </c>
      <c r="Z641" s="87">
        <f t="shared" si="400"/>
        <v>0</v>
      </c>
      <c r="AA641" s="87">
        <f t="shared" si="400"/>
        <v>0</v>
      </c>
      <c r="AB641" s="87">
        <f t="shared" si="400"/>
        <v>0</v>
      </c>
      <c r="AC641" s="87">
        <f t="shared" si="400"/>
        <v>0</v>
      </c>
      <c r="AD641" s="87">
        <f t="shared" si="400"/>
        <v>0</v>
      </c>
      <c r="AE641" s="87">
        <f t="shared" si="400"/>
        <v>0</v>
      </c>
      <c r="AF641" s="87">
        <f t="shared" si="400"/>
        <v>0</v>
      </c>
      <c r="AG641" s="87">
        <f t="shared" si="400"/>
        <v>0</v>
      </c>
      <c r="AH641" s="87">
        <f t="shared" si="400"/>
        <v>0</v>
      </c>
      <c r="AI641" s="498"/>
      <c r="AJ641" s="373"/>
      <c r="AK641" s="284"/>
      <c r="AL641" s="164"/>
      <c r="AM641" s="328"/>
      <c r="AN641" s="221"/>
      <c r="AO641" s="221"/>
      <c r="AP641" s="284">
        <f t="shared" si="369"/>
        <v>33000000</v>
      </c>
      <c r="AQ641" s="164" t="b">
        <f t="shared" si="370"/>
        <v>1</v>
      </c>
      <c r="AR641" s="221"/>
      <c r="AS641" s="221"/>
      <c r="AU641" s="41"/>
      <c r="AV641" s="42"/>
      <c r="AW641" s="96"/>
      <c r="AX641" s="118"/>
      <c r="AY641" s="152"/>
    </row>
    <row r="642" spans="1:51" s="25" customFormat="1">
      <c r="A642" s="81"/>
      <c r="B642" s="338"/>
      <c r="C642" s="339"/>
      <c r="D642" s="334"/>
      <c r="E642" s="88" t="s">
        <v>55</v>
      </c>
      <c r="F642" s="81" t="s">
        <v>56</v>
      </c>
      <c r="G642" s="87">
        <v>1424400</v>
      </c>
      <c r="H642" s="496">
        <v>1424400</v>
      </c>
      <c r="I642" s="497"/>
      <c r="J642" s="497"/>
      <c r="K642" s="497"/>
      <c r="L642" s="497"/>
      <c r="M642" s="497"/>
      <c r="N642" s="497"/>
      <c r="O642" s="497"/>
      <c r="P642" s="497"/>
      <c r="Q642" s="497"/>
      <c r="R642" s="497"/>
      <c r="S642" s="497"/>
      <c r="T642" s="497"/>
      <c r="U642" s="497"/>
      <c r="V642" s="497"/>
      <c r="W642" s="497"/>
      <c r="X642" s="497"/>
      <c r="Y642" s="497"/>
      <c r="Z642" s="497"/>
      <c r="AA642" s="497"/>
      <c r="AB642" s="497"/>
      <c r="AC642" s="497"/>
      <c r="AD642" s="497"/>
      <c r="AE642" s="497"/>
      <c r="AF642" s="497"/>
      <c r="AG642" s="497"/>
      <c r="AH642" s="497"/>
      <c r="AI642" s="498"/>
      <c r="AJ642" s="373"/>
      <c r="AK642" s="284"/>
      <c r="AL642" s="164"/>
      <c r="AM642" s="328"/>
      <c r="AN642" s="221"/>
      <c r="AO642" s="221"/>
      <c r="AP642" s="284">
        <f t="shared" si="369"/>
        <v>1424400</v>
      </c>
      <c r="AQ642" s="164" t="b">
        <f t="shared" si="370"/>
        <v>1</v>
      </c>
      <c r="AR642" s="221"/>
      <c r="AS642" s="221"/>
      <c r="AU642" s="41"/>
      <c r="AV642" s="42"/>
      <c r="AW642" s="96"/>
      <c r="AX642" s="118"/>
      <c r="AY642" s="152"/>
    </row>
    <row r="643" spans="1:51" s="25" customFormat="1">
      <c r="A643" s="71"/>
      <c r="B643" s="333"/>
      <c r="C643" s="334"/>
      <c r="D643" s="334"/>
      <c r="E643" s="88" t="s">
        <v>16</v>
      </c>
      <c r="F643" s="71" t="s">
        <v>19</v>
      </c>
      <c r="G643" s="69">
        <v>135000</v>
      </c>
      <c r="H643" s="549">
        <v>135000</v>
      </c>
      <c r="I643" s="497"/>
      <c r="J643" s="497"/>
      <c r="K643" s="497"/>
      <c r="L643" s="497"/>
      <c r="M643" s="497"/>
      <c r="N643" s="497"/>
      <c r="O643" s="497"/>
      <c r="P643" s="497"/>
      <c r="Q643" s="497"/>
      <c r="R643" s="497"/>
      <c r="S643" s="497"/>
      <c r="T643" s="497"/>
      <c r="U643" s="497"/>
      <c r="V643" s="497"/>
      <c r="W643" s="497"/>
      <c r="X643" s="497"/>
      <c r="Y643" s="497"/>
      <c r="Z643" s="497"/>
      <c r="AA643" s="497"/>
      <c r="AB643" s="497"/>
      <c r="AC643" s="497"/>
      <c r="AD643" s="497"/>
      <c r="AE643" s="497"/>
      <c r="AF643" s="497"/>
      <c r="AG643" s="497"/>
      <c r="AH643" s="497"/>
      <c r="AI643" s="498"/>
      <c r="AJ643" s="373"/>
      <c r="AK643" s="284"/>
      <c r="AL643" s="164"/>
      <c r="AM643" s="328"/>
      <c r="AN643" s="221"/>
      <c r="AO643" s="221"/>
      <c r="AP643" s="284">
        <f t="shared" si="369"/>
        <v>135000</v>
      </c>
      <c r="AQ643" s="164" t="b">
        <f t="shared" si="370"/>
        <v>1</v>
      </c>
      <c r="AR643" s="221"/>
      <c r="AS643" s="221"/>
      <c r="AU643" s="41"/>
      <c r="AV643" s="42"/>
      <c r="AW643" s="96"/>
      <c r="AX643" s="118"/>
      <c r="AY643" s="152"/>
    </row>
    <row r="644" spans="1:51" s="25" customFormat="1">
      <c r="A644" s="71"/>
      <c r="B644" s="333"/>
      <c r="C644" s="334"/>
      <c r="D644" s="334"/>
      <c r="E644" s="88" t="s">
        <v>325</v>
      </c>
      <c r="F644" s="71"/>
      <c r="G644" s="69">
        <v>18000000</v>
      </c>
      <c r="H644" s="549">
        <v>18000000</v>
      </c>
      <c r="I644" s="550"/>
      <c r="J644" s="550"/>
      <c r="K644" s="550">
        <f>G644-H644</f>
        <v>0</v>
      </c>
      <c r="L644" s="550"/>
      <c r="M644" s="550"/>
      <c r="N644" s="550"/>
      <c r="O644" s="550"/>
      <c r="P644" s="550"/>
      <c r="Q644" s="550"/>
      <c r="R644" s="550"/>
      <c r="S644" s="550"/>
      <c r="T644" s="550"/>
      <c r="U644" s="550"/>
      <c r="V644" s="550"/>
      <c r="W644" s="550"/>
      <c r="X644" s="550"/>
      <c r="Y644" s="550"/>
      <c r="Z644" s="550"/>
      <c r="AA644" s="550"/>
      <c r="AB644" s="550"/>
      <c r="AC644" s="550"/>
      <c r="AD644" s="550"/>
      <c r="AE644" s="550"/>
      <c r="AF644" s="550"/>
      <c r="AG644" s="550"/>
      <c r="AH644" s="550"/>
      <c r="AI644" s="551"/>
      <c r="AJ644" s="373"/>
      <c r="AK644" s="284"/>
      <c r="AL644" s="164"/>
      <c r="AM644" s="328"/>
      <c r="AN644" s="221"/>
      <c r="AO644" s="221"/>
      <c r="AP644" s="284">
        <f t="shared" si="369"/>
        <v>18000000</v>
      </c>
      <c r="AQ644" s="164" t="b">
        <f t="shared" si="370"/>
        <v>1</v>
      </c>
      <c r="AR644" s="221"/>
      <c r="AS644" s="221"/>
      <c r="AU644" s="41"/>
      <c r="AV644" s="42"/>
      <c r="AW644" s="96"/>
      <c r="AX644" s="118"/>
      <c r="AY644" s="152"/>
    </row>
    <row r="645" spans="1:51" s="25" customFormat="1">
      <c r="A645" s="71"/>
      <c r="B645" s="333"/>
      <c r="C645" s="334"/>
      <c r="D645" s="334"/>
      <c r="E645" s="88" t="s">
        <v>59</v>
      </c>
      <c r="F645" s="71" t="s">
        <v>60</v>
      </c>
      <c r="G645" s="69">
        <v>200000</v>
      </c>
      <c r="H645" s="549">
        <v>200000</v>
      </c>
      <c r="I645" s="497"/>
      <c r="J645" s="497"/>
      <c r="K645" s="497"/>
      <c r="L645" s="497"/>
      <c r="M645" s="497"/>
      <c r="N645" s="497"/>
      <c r="O645" s="497"/>
      <c r="P645" s="497"/>
      <c r="Q645" s="497"/>
      <c r="R645" s="497"/>
      <c r="S645" s="497"/>
      <c r="T645" s="497"/>
      <c r="U645" s="497"/>
      <c r="V645" s="497"/>
      <c r="W645" s="497"/>
      <c r="X645" s="497"/>
      <c r="Y645" s="497"/>
      <c r="Z645" s="497"/>
      <c r="AA645" s="497"/>
      <c r="AB645" s="497"/>
      <c r="AC645" s="497"/>
      <c r="AD645" s="497"/>
      <c r="AE645" s="497"/>
      <c r="AF645" s="497"/>
      <c r="AG645" s="497"/>
      <c r="AH645" s="497"/>
      <c r="AI645" s="498"/>
      <c r="AJ645" s="373"/>
      <c r="AK645" s="284"/>
      <c r="AL645" s="164"/>
      <c r="AM645" s="328"/>
      <c r="AN645" s="221"/>
      <c r="AO645" s="221"/>
      <c r="AP645" s="284">
        <f t="shared" si="369"/>
        <v>200000</v>
      </c>
      <c r="AQ645" s="164" t="b">
        <f t="shared" si="370"/>
        <v>1</v>
      </c>
      <c r="AR645" s="221"/>
      <c r="AS645" s="221"/>
      <c r="AU645" s="41"/>
      <c r="AV645" s="42"/>
      <c r="AW645" s="96"/>
      <c r="AX645" s="118"/>
      <c r="AY645" s="152"/>
    </row>
    <row r="646" spans="1:51" s="25" customFormat="1">
      <c r="A646" s="71"/>
      <c r="B646" s="333"/>
      <c r="C646" s="334"/>
      <c r="D646" s="334"/>
      <c r="E646" s="88" t="s">
        <v>125</v>
      </c>
      <c r="F646" s="71" t="s">
        <v>126</v>
      </c>
      <c r="G646" s="69">
        <v>3000000</v>
      </c>
      <c r="H646" s="549">
        <v>1094216</v>
      </c>
      <c r="I646" s="550"/>
      <c r="J646" s="550"/>
      <c r="K646" s="550"/>
      <c r="L646" s="550"/>
      <c r="M646" s="550"/>
      <c r="N646" s="550">
        <v>1905784</v>
      </c>
      <c r="O646" s="497"/>
      <c r="P646" s="497"/>
      <c r="Q646" s="497"/>
      <c r="R646" s="497"/>
      <c r="S646" s="497"/>
      <c r="T646" s="497"/>
      <c r="U646" s="497"/>
      <c r="V646" s="497"/>
      <c r="W646" s="497"/>
      <c r="X646" s="497"/>
      <c r="Y646" s="497"/>
      <c r="Z646" s="497"/>
      <c r="AA646" s="497"/>
      <c r="AB646" s="497"/>
      <c r="AC646" s="497"/>
      <c r="AD646" s="497"/>
      <c r="AE646" s="497"/>
      <c r="AF646" s="497"/>
      <c r="AG646" s="497"/>
      <c r="AH646" s="497"/>
      <c r="AI646" s="498"/>
      <c r="AJ646" s="373"/>
      <c r="AK646" s="284"/>
      <c r="AL646" s="164"/>
      <c r="AM646" s="328"/>
      <c r="AN646" s="221"/>
      <c r="AO646" s="221"/>
      <c r="AP646" s="284">
        <f t="shared" si="369"/>
        <v>3000000</v>
      </c>
      <c r="AQ646" s="164" t="b">
        <f t="shared" si="370"/>
        <v>1</v>
      </c>
      <c r="AR646" s="221"/>
      <c r="AS646" s="221"/>
      <c r="AU646" s="41"/>
      <c r="AV646" s="42"/>
      <c r="AW646" s="96"/>
      <c r="AX646" s="118"/>
      <c r="AY646" s="152"/>
    </row>
    <row r="647" spans="1:51" s="25" customFormat="1">
      <c r="A647" s="71"/>
      <c r="B647" s="333"/>
      <c r="C647" s="334"/>
      <c r="D647" s="334"/>
      <c r="E647" s="88" t="s">
        <v>61</v>
      </c>
      <c r="F647" s="71" t="s">
        <v>62</v>
      </c>
      <c r="G647" s="69">
        <v>4000000</v>
      </c>
      <c r="H647" s="549">
        <v>4000000</v>
      </c>
      <c r="I647" s="550"/>
      <c r="J647" s="550"/>
      <c r="K647" s="550"/>
      <c r="L647" s="550"/>
      <c r="M647" s="550"/>
      <c r="N647" s="550"/>
      <c r="O647" s="497"/>
      <c r="P647" s="497"/>
      <c r="Q647" s="497"/>
      <c r="R647" s="497"/>
      <c r="S647" s="497"/>
      <c r="T647" s="497"/>
      <c r="U647" s="497"/>
      <c r="V647" s="497"/>
      <c r="W647" s="497"/>
      <c r="X647" s="497"/>
      <c r="Y647" s="497"/>
      <c r="Z647" s="497"/>
      <c r="AA647" s="497"/>
      <c r="AB647" s="497"/>
      <c r="AC647" s="497"/>
      <c r="AD647" s="497"/>
      <c r="AE647" s="497"/>
      <c r="AF647" s="497"/>
      <c r="AG647" s="497"/>
      <c r="AH647" s="497"/>
      <c r="AI647" s="498"/>
      <c r="AJ647" s="373"/>
      <c r="AK647" s="284"/>
      <c r="AL647" s="164"/>
      <c r="AM647" s="328"/>
      <c r="AN647" s="221"/>
      <c r="AO647" s="221"/>
      <c r="AP647" s="284">
        <f t="shared" si="369"/>
        <v>4000000</v>
      </c>
      <c r="AQ647" s="164" t="b">
        <f t="shared" si="370"/>
        <v>1</v>
      </c>
      <c r="AR647" s="221"/>
      <c r="AS647" s="221"/>
      <c r="AU647" s="41"/>
      <c r="AV647" s="42"/>
      <c r="AW647" s="96"/>
      <c r="AX647" s="118"/>
      <c r="AY647" s="152"/>
    </row>
    <row r="648" spans="1:51" s="25" customFormat="1">
      <c r="A648" s="71"/>
      <c r="B648" s="333"/>
      <c r="C648" s="334"/>
      <c r="D648" s="334"/>
      <c r="E648" s="88" t="s">
        <v>20</v>
      </c>
      <c r="F648" s="71" t="s">
        <v>21</v>
      </c>
      <c r="G648" s="69">
        <v>6240600</v>
      </c>
      <c r="H648" s="549">
        <v>6240600</v>
      </c>
      <c r="I648" s="550"/>
      <c r="J648" s="550"/>
      <c r="K648" s="550"/>
      <c r="L648" s="497"/>
      <c r="M648" s="497"/>
      <c r="N648" s="497"/>
      <c r="O648" s="497"/>
      <c r="P648" s="497"/>
      <c r="Q648" s="497"/>
      <c r="R648" s="497"/>
      <c r="S648" s="497"/>
      <c r="T648" s="497"/>
      <c r="U648" s="497"/>
      <c r="V648" s="497"/>
      <c r="W648" s="497"/>
      <c r="X648" s="497"/>
      <c r="Y648" s="497"/>
      <c r="Z648" s="497"/>
      <c r="AA648" s="497"/>
      <c r="AB648" s="497"/>
      <c r="AC648" s="497"/>
      <c r="AD648" s="497"/>
      <c r="AE648" s="497"/>
      <c r="AF648" s="497"/>
      <c r="AG648" s="497"/>
      <c r="AH648" s="497"/>
      <c r="AI648" s="498"/>
      <c r="AJ648" s="373"/>
      <c r="AK648" s="284"/>
      <c r="AL648" s="164"/>
      <c r="AM648" s="328"/>
      <c r="AN648" s="221"/>
      <c r="AO648" s="221"/>
      <c r="AP648" s="284">
        <f t="shared" si="369"/>
        <v>6240600</v>
      </c>
      <c r="AQ648" s="164" t="b">
        <f t="shared" si="370"/>
        <v>1</v>
      </c>
      <c r="AR648" s="221"/>
      <c r="AS648" s="221"/>
      <c r="AU648" s="41"/>
      <c r="AV648" s="42"/>
      <c r="AW648" s="96"/>
      <c r="AX648" s="118"/>
      <c r="AY648" s="152"/>
    </row>
    <row r="649" spans="1:51" s="25" customFormat="1">
      <c r="A649" s="10"/>
      <c r="B649" s="11"/>
      <c r="C649" s="12"/>
      <c r="D649" s="12"/>
      <c r="E649" s="13"/>
      <c r="F649" s="81"/>
      <c r="G649" s="87"/>
      <c r="H649" s="496"/>
      <c r="I649" s="497"/>
      <c r="J649" s="497"/>
      <c r="K649" s="497"/>
      <c r="L649" s="497"/>
      <c r="M649" s="497"/>
      <c r="N649" s="497"/>
      <c r="O649" s="497"/>
      <c r="P649" s="497"/>
      <c r="Q649" s="497"/>
      <c r="R649" s="497"/>
      <c r="S649" s="497"/>
      <c r="T649" s="497"/>
      <c r="U649" s="497"/>
      <c r="V649" s="497"/>
      <c r="W649" s="497"/>
      <c r="X649" s="497"/>
      <c r="Y649" s="497"/>
      <c r="Z649" s="497"/>
      <c r="AA649" s="497"/>
      <c r="AB649" s="497"/>
      <c r="AC649" s="497"/>
      <c r="AD649" s="497"/>
      <c r="AE649" s="497"/>
      <c r="AF649" s="497"/>
      <c r="AG649" s="497"/>
      <c r="AH649" s="497"/>
      <c r="AI649" s="498"/>
      <c r="AJ649" s="373"/>
      <c r="AK649" s="284"/>
      <c r="AL649" s="164"/>
      <c r="AM649" s="328"/>
      <c r="AN649" s="221"/>
      <c r="AO649" s="221"/>
      <c r="AP649" s="284">
        <f t="shared" si="369"/>
        <v>0</v>
      </c>
      <c r="AQ649" s="164" t="b">
        <f t="shared" si="370"/>
        <v>1</v>
      </c>
      <c r="AR649" s="221"/>
      <c r="AS649" s="221"/>
      <c r="AU649" s="41"/>
      <c r="AV649" s="42"/>
      <c r="AW649" s="96"/>
      <c r="AX649" s="118"/>
      <c r="AY649" s="152"/>
    </row>
    <row r="650" spans="1:51" s="25" customFormat="1">
      <c r="A650" s="253"/>
      <c r="B650" s="248"/>
      <c r="C650" s="249"/>
      <c r="D650" s="249"/>
      <c r="E650" s="250"/>
      <c r="F650" s="251"/>
      <c r="G650" s="480"/>
      <c r="H650" s="499"/>
      <c r="I650" s="500"/>
      <c r="J650" s="500"/>
      <c r="K650" s="500"/>
      <c r="L650" s="500"/>
      <c r="M650" s="500"/>
      <c r="N650" s="500"/>
      <c r="O650" s="500"/>
      <c r="P650" s="500"/>
      <c r="Q650" s="500"/>
      <c r="R650" s="500"/>
      <c r="S650" s="500"/>
      <c r="T650" s="500"/>
      <c r="U650" s="500"/>
      <c r="V650" s="500"/>
      <c r="W650" s="500"/>
      <c r="X650" s="500"/>
      <c r="Y650" s="500"/>
      <c r="Z650" s="500"/>
      <c r="AA650" s="500"/>
      <c r="AB650" s="500"/>
      <c r="AC650" s="500"/>
      <c r="AD650" s="500"/>
      <c r="AE650" s="500"/>
      <c r="AF650" s="500"/>
      <c r="AG650" s="500"/>
      <c r="AH650" s="500"/>
      <c r="AI650" s="501"/>
      <c r="AJ650" s="373"/>
      <c r="AK650" s="284"/>
      <c r="AL650" s="164"/>
      <c r="AM650" s="328"/>
      <c r="AN650" s="221"/>
      <c r="AO650" s="221"/>
      <c r="AP650" s="284">
        <f t="shared" si="369"/>
        <v>0</v>
      </c>
      <c r="AQ650" s="164" t="b">
        <f t="shared" si="370"/>
        <v>1</v>
      </c>
      <c r="AR650" s="221"/>
      <c r="AS650" s="221"/>
      <c r="AU650" s="41"/>
      <c r="AV650" s="42"/>
      <c r="AW650" s="96"/>
      <c r="AX650" s="118"/>
      <c r="AY650" s="152"/>
    </row>
    <row r="651" spans="1:51" s="25" customFormat="1">
      <c r="A651" s="216"/>
      <c r="B651" s="217"/>
      <c r="C651" s="217"/>
      <c r="D651" s="217"/>
      <c r="E651" s="217"/>
      <c r="F651" s="218"/>
      <c r="G651" s="219"/>
      <c r="H651" s="219"/>
      <c r="I651" s="220"/>
      <c r="J651" s="220"/>
      <c r="K651" s="220"/>
      <c r="L651" s="220"/>
      <c r="M651" s="220"/>
      <c r="N651" s="220"/>
      <c r="O651" s="220"/>
      <c r="P651" s="220"/>
      <c r="Q651" s="220"/>
      <c r="R651" s="220"/>
      <c r="S651" s="220"/>
      <c r="T651" s="220"/>
      <c r="U651" s="220"/>
      <c r="V651" s="220"/>
      <c r="W651" s="220"/>
      <c r="X651" s="220"/>
      <c r="Y651" s="220"/>
      <c r="Z651" s="220"/>
      <c r="AA651" s="220"/>
      <c r="AB651" s="220"/>
      <c r="AC651" s="220"/>
      <c r="AD651" s="220"/>
      <c r="AE651" s="220"/>
      <c r="AF651" s="220"/>
      <c r="AG651" s="220"/>
      <c r="AH651" s="220"/>
      <c r="AI651" s="221"/>
      <c r="AJ651" s="373"/>
      <c r="AK651" s="284"/>
      <c r="AL651" s="164"/>
      <c r="AM651" s="328"/>
      <c r="AN651" s="221"/>
      <c r="AO651" s="221"/>
      <c r="AP651" s="284">
        <f t="shared" si="369"/>
        <v>0</v>
      </c>
      <c r="AQ651" s="164" t="b">
        <f t="shared" si="370"/>
        <v>1</v>
      </c>
      <c r="AR651" s="221"/>
      <c r="AS651" s="221"/>
      <c r="AU651" s="41"/>
      <c r="AV651" s="42"/>
      <c r="AW651" s="96"/>
      <c r="AX651" s="118"/>
      <c r="AY651" s="152"/>
    </row>
    <row r="652" spans="1:51" s="25" customFormat="1">
      <c r="A652" s="216"/>
      <c r="B652" s="217"/>
      <c r="C652" s="217"/>
      <c r="D652" s="217"/>
      <c r="E652" s="217"/>
      <c r="F652" s="218"/>
      <c r="G652" s="219"/>
      <c r="H652" s="219"/>
      <c r="I652" s="220"/>
      <c r="J652" s="220"/>
      <c r="K652" s="220"/>
      <c r="L652" s="220"/>
      <c r="M652" s="220"/>
      <c r="N652" s="220"/>
      <c r="O652" s="220"/>
      <c r="P652" s="220"/>
      <c r="Q652" s="220"/>
      <c r="R652" s="220"/>
      <c r="S652" s="220"/>
      <c r="T652" s="220"/>
      <c r="U652" s="220"/>
      <c r="V652" s="220"/>
      <c r="W652" s="220"/>
      <c r="X652" s="220"/>
      <c r="Y652" s="220"/>
      <c r="Z652" s="220"/>
      <c r="AA652" s="220"/>
      <c r="AB652" s="220"/>
      <c r="AC652" s="220"/>
      <c r="AD652" s="220"/>
      <c r="AE652" s="220"/>
      <c r="AF652" s="220"/>
      <c r="AG652" s="220"/>
      <c r="AH652" s="220"/>
      <c r="AI652" s="221"/>
      <c r="AJ652" s="373"/>
      <c r="AK652" s="284"/>
      <c r="AL652" s="164"/>
      <c r="AM652" s="328"/>
      <c r="AN652" s="221"/>
      <c r="AO652" s="221"/>
      <c r="AP652" s="284">
        <f t="shared" si="369"/>
        <v>0</v>
      </c>
      <c r="AQ652" s="164" t="b">
        <f t="shared" si="370"/>
        <v>1</v>
      </c>
      <c r="AR652" s="221"/>
      <c r="AS652" s="221"/>
      <c r="AU652" s="41"/>
      <c r="AV652" s="42"/>
      <c r="AW652" s="96"/>
      <c r="AX652" s="118"/>
      <c r="AY652" s="152"/>
    </row>
    <row r="653" spans="1:51" s="25" customFormat="1">
      <c r="A653" s="216"/>
      <c r="B653" s="217"/>
      <c r="C653" s="217"/>
      <c r="D653" s="217"/>
      <c r="E653" s="217"/>
      <c r="F653" s="218"/>
      <c r="G653" s="219"/>
      <c r="H653" s="219"/>
      <c r="I653" s="220"/>
      <c r="J653" s="220"/>
      <c r="K653" s="220"/>
      <c r="L653" s="220"/>
      <c r="M653" s="220"/>
      <c r="N653" s="220"/>
      <c r="O653" s="220"/>
      <c r="P653" s="220"/>
      <c r="Q653" s="220"/>
      <c r="R653" s="220"/>
      <c r="S653" s="220"/>
      <c r="T653" s="220"/>
      <c r="U653" s="220"/>
      <c r="V653" s="220"/>
      <c r="W653" s="220"/>
      <c r="X653" s="220"/>
      <c r="Y653" s="220"/>
      <c r="Z653" s="220"/>
      <c r="AA653" s="220"/>
      <c r="AB653" s="220"/>
      <c r="AC653" s="220"/>
      <c r="AD653" s="220"/>
      <c r="AE653" s="220"/>
      <c r="AF653" s="220"/>
      <c r="AG653" s="220"/>
      <c r="AH653" s="220"/>
      <c r="AI653" s="221"/>
      <c r="AJ653" s="373"/>
      <c r="AK653" s="284"/>
      <c r="AL653" s="164"/>
      <c r="AM653" s="328"/>
      <c r="AN653" s="221"/>
      <c r="AO653" s="221"/>
      <c r="AP653" s="284"/>
      <c r="AQ653" s="164"/>
      <c r="AR653" s="221"/>
      <c r="AS653" s="221"/>
      <c r="AU653" s="41"/>
      <c r="AV653" s="42"/>
      <c r="AW653" s="96"/>
      <c r="AX653" s="118"/>
      <c r="AY653" s="152"/>
    </row>
    <row r="654" spans="1:51" s="25" customFormat="1">
      <c r="A654" s="216"/>
      <c r="B654" s="217"/>
      <c r="C654" s="217"/>
      <c r="D654" s="217"/>
      <c r="E654" s="217"/>
      <c r="F654" s="218"/>
      <c r="G654" s="219"/>
      <c r="H654" s="219"/>
      <c r="I654" s="220"/>
      <c r="J654" s="220"/>
      <c r="K654" s="220"/>
      <c r="L654" s="220"/>
      <c r="M654" s="220"/>
      <c r="N654" s="220"/>
      <c r="O654" s="220"/>
      <c r="P654" s="220"/>
      <c r="Q654" s="220"/>
      <c r="R654" s="220"/>
      <c r="S654" s="220"/>
      <c r="T654" s="220"/>
      <c r="U654" s="220"/>
      <c r="V654" s="220"/>
      <c r="W654" s="220"/>
      <c r="X654" s="220"/>
      <c r="Y654" s="220"/>
      <c r="Z654" s="220"/>
      <c r="AA654" s="220"/>
      <c r="AB654" s="220"/>
      <c r="AC654" s="220"/>
      <c r="AD654" s="220"/>
      <c r="AE654" s="220"/>
      <c r="AF654" s="220"/>
      <c r="AG654" s="220"/>
      <c r="AH654" s="220"/>
      <c r="AI654" s="221"/>
      <c r="AJ654" s="373"/>
      <c r="AK654" s="284"/>
      <c r="AL654" s="164"/>
      <c r="AM654" s="328"/>
      <c r="AN654" s="221"/>
      <c r="AO654" s="221"/>
      <c r="AP654" s="284"/>
      <c r="AQ654" s="164"/>
      <c r="AR654" s="221"/>
      <c r="AS654" s="221"/>
      <c r="AU654" s="41"/>
      <c r="AV654" s="42"/>
      <c r="AW654" s="96"/>
      <c r="AX654" s="118"/>
      <c r="AY654" s="152"/>
    </row>
    <row r="655" spans="1:51" s="25" customFormat="1">
      <c r="A655" s="216"/>
      <c r="B655" s="217"/>
      <c r="C655" s="217"/>
      <c r="D655" s="217"/>
      <c r="E655" s="217"/>
      <c r="F655" s="218"/>
      <c r="G655" s="219"/>
      <c r="H655" s="219"/>
      <c r="I655" s="220"/>
      <c r="J655" s="220"/>
      <c r="K655" s="220"/>
      <c r="L655" s="220"/>
      <c r="M655" s="220"/>
      <c r="N655" s="220"/>
      <c r="O655" s="220"/>
      <c r="P655" s="220"/>
      <c r="Q655" s="220"/>
      <c r="R655" s="220"/>
      <c r="S655" s="220"/>
      <c r="T655" s="220"/>
      <c r="U655" s="220"/>
      <c r="V655" s="220"/>
      <c r="W655" s="220"/>
      <c r="X655" s="220"/>
      <c r="Y655" s="220"/>
      <c r="Z655" s="220"/>
      <c r="AA655" s="220"/>
      <c r="AB655" s="220"/>
      <c r="AC655" s="220"/>
      <c r="AD655" s="220"/>
      <c r="AE655" s="220"/>
      <c r="AF655" s="220"/>
      <c r="AG655" s="220"/>
      <c r="AH655" s="220"/>
      <c r="AI655" s="221"/>
      <c r="AJ655" s="373"/>
      <c r="AK655" s="284"/>
      <c r="AL655" s="164"/>
      <c r="AM655" s="328"/>
      <c r="AN655" s="221"/>
      <c r="AO655" s="221"/>
      <c r="AP655" s="284"/>
      <c r="AQ655" s="164"/>
      <c r="AR655" s="221"/>
      <c r="AS655" s="221"/>
      <c r="AU655" s="41"/>
      <c r="AV655" s="42"/>
      <c r="AW655" s="96"/>
      <c r="AX655" s="118"/>
      <c r="AY655" s="152"/>
    </row>
    <row r="656" spans="1:51" s="25" customFormat="1">
      <c r="A656" s="216"/>
      <c r="B656" s="217"/>
      <c r="C656" s="217"/>
      <c r="D656" s="217"/>
      <c r="E656" s="217"/>
      <c r="F656" s="218"/>
      <c r="G656" s="219"/>
      <c r="H656" s="219"/>
      <c r="I656" s="220"/>
      <c r="J656" s="220"/>
      <c r="K656" s="220"/>
      <c r="L656" s="220"/>
      <c r="M656" s="220"/>
      <c r="N656" s="220"/>
      <c r="O656" s="220"/>
      <c r="P656" s="220"/>
      <c r="Q656" s="220"/>
      <c r="R656" s="220"/>
      <c r="S656" s="220"/>
      <c r="T656" s="220"/>
      <c r="U656" s="220"/>
      <c r="V656" s="220"/>
      <c r="W656" s="220"/>
      <c r="X656" s="220"/>
      <c r="Y656" s="220"/>
      <c r="Z656" s="220"/>
      <c r="AA656" s="220"/>
      <c r="AB656" s="220"/>
      <c r="AC656" s="220"/>
      <c r="AD656" s="220"/>
      <c r="AE656" s="220"/>
      <c r="AF656" s="220"/>
      <c r="AG656" s="220"/>
      <c r="AH656" s="220"/>
      <c r="AI656" s="221"/>
      <c r="AJ656" s="373"/>
      <c r="AK656" s="284"/>
      <c r="AL656" s="164"/>
      <c r="AM656" s="328"/>
      <c r="AN656" s="221"/>
      <c r="AO656" s="221"/>
      <c r="AP656" s="284"/>
      <c r="AQ656" s="164"/>
      <c r="AR656" s="221"/>
      <c r="AS656" s="221"/>
      <c r="AU656" s="41"/>
      <c r="AV656" s="42"/>
      <c r="AW656" s="96"/>
      <c r="AX656" s="118"/>
      <c r="AY656" s="152"/>
    </row>
    <row r="657" spans="1:51" s="25" customFormat="1">
      <c r="A657" s="216"/>
      <c r="B657" s="217"/>
      <c r="C657" s="217"/>
      <c r="D657" s="217"/>
      <c r="E657" s="217"/>
      <c r="F657" s="218"/>
      <c r="G657" s="219"/>
      <c r="H657" s="219"/>
      <c r="I657" s="220"/>
      <c r="J657" s="220"/>
      <c r="K657" s="220"/>
      <c r="L657" s="220"/>
      <c r="M657" s="220"/>
      <c r="N657" s="220"/>
      <c r="O657" s="220"/>
      <c r="P657" s="220"/>
      <c r="Q657" s="220"/>
      <c r="R657" s="220"/>
      <c r="S657" s="220"/>
      <c r="T657" s="220"/>
      <c r="U657" s="220"/>
      <c r="V657" s="220"/>
      <c r="W657" s="220"/>
      <c r="X657" s="220"/>
      <c r="Y657" s="220"/>
      <c r="Z657" s="220"/>
      <c r="AA657" s="220"/>
      <c r="AB657" s="220"/>
      <c r="AC657" s="220"/>
      <c r="AD657" s="220"/>
      <c r="AE657" s="220"/>
      <c r="AF657" s="220"/>
      <c r="AG657" s="220"/>
      <c r="AH657" s="220"/>
      <c r="AI657" s="221"/>
      <c r="AJ657" s="373"/>
      <c r="AK657" s="284"/>
      <c r="AL657" s="164"/>
      <c r="AM657" s="328"/>
      <c r="AN657" s="221"/>
      <c r="AO657" s="221"/>
      <c r="AP657" s="284"/>
      <c r="AQ657" s="164"/>
      <c r="AR657" s="221"/>
      <c r="AS657" s="221"/>
      <c r="AU657" s="41"/>
      <c r="AV657" s="42"/>
      <c r="AW657" s="96"/>
      <c r="AX657" s="118"/>
      <c r="AY657" s="152"/>
    </row>
    <row r="658" spans="1:51" s="25" customFormat="1">
      <c r="A658" s="216"/>
      <c r="B658" s="217"/>
      <c r="C658" s="217"/>
      <c r="D658" s="217"/>
      <c r="E658" s="217"/>
      <c r="F658" s="218"/>
      <c r="G658" s="219"/>
      <c r="H658" s="219"/>
      <c r="I658" s="220"/>
      <c r="J658" s="220"/>
      <c r="K658" s="220"/>
      <c r="L658" s="220"/>
      <c r="M658" s="220"/>
      <c r="N658" s="220"/>
      <c r="O658" s="220"/>
      <c r="P658" s="220"/>
      <c r="Q658" s="220"/>
      <c r="R658" s="220"/>
      <c r="S658" s="220"/>
      <c r="T658" s="220"/>
      <c r="U658" s="220"/>
      <c r="V658" s="220"/>
      <c r="W658" s="220"/>
      <c r="X658" s="220"/>
      <c r="Y658" s="220"/>
      <c r="Z658" s="220"/>
      <c r="AA658" s="220"/>
      <c r="AB658" s="220"/>
      <c r="AC658" s="220"/>
      <c r="AD658" s="220"/>
      <c r="AE658" s="220"/>
      <c r="AF658" s="220"/>
      <c r="AG658" s="220"/>
      <c r="AH658" s="220"/>
      <c r="AI658" s="221"/>
      <c r="AJ658" s="373"/>
      <c r="AK658" s="284"/>
      <c r="AL658" s="164"/>
      <c r="AM658" s="328"/>
      <c r="AN658" s="221"/>
      <c r="AO658" s="221"/>
      <c r="AP658" s="284"/>
      <c r="AQ658" s="164"/>
      <c r="AR658" s="221"/>
      <c r="AS658" s="221"/>
      <c r="AU658" s="41"/>
      <c r="AV658" s="42"/>
      <c r="AW658" s="96"/>
      <c r="AX658" s="118"/>
      <c r="AY658" s="152"/>
    </row>
    <row r="659" spans="1:51" s="25" customFormat="1">
      <c r="A659" s="216"/>
      <c r="B659" s="217"/>
      <c r="C659" s="217"/>
      <c r="D659" s="217"/>
      <c r="E659" s="217"/>
      <c r="F659" s="218"/>
      <c r="G659" s="219"/>
      <c r="H659" s="219"/>
      <c r="I659" s="220"/>
      <c r="J659" s="220"/>
      <c r="K659" s="220"/>
      <c r="L659" s="220"/>
      <c r="M659" s="220"/>
      <c r="N659" s="220"/>
      <c r="O659" s="220"/>
      <c r="P659" s="220"/>
      <c r="Q659" s="220"/>
      <c r="R659" s="220"/>
      <c r="S659" s="220"/>
      <c r="T659" s="220"/>
      <c r="U659" s="220"/>
      <c r="V659" s="220"/>
      <c r="W659" s="220"/>
      <c r="X659" s="220"/>
      <c r="Y659" s="220"/>
      <c r="Z659" s="220"/>
      <c r="AA659" s="220"/>
      <c r="AB659" s="220"/>
      <c r="AC659" s="220"/>
      <c r="AD659" s="220"/>
      <c r="AE659" s="220"/>
      <c r="AF659" s="220"/>
      <c r="AG659" s="220"/>
      <c r="AH659" s="220"/>
      <c r="AI659" s="221"/>
      <c r="AJ659" s="373"/>
      <c r="AK659" s="284"/>
      <c r="AL659" s="164"/>
      <c r="AM659" s="328"/>
      <c r="AN659" s="221"/>
      <c r="AO659" s="221"/>
      <c r="AP659" s="284"/>
      <c r="AQ659" s="164"/>
      <c r="AR659" s="221"/>
      <c r="AS659" s="221"/>
      <c r="AU659" s="41"/>
      <c r="AV659" s="42"/>
      <c r="AW659" s="96"/>
      <c r="AX659" s="118"/>
      <c r="AY659" s="152"/>
    </row>
    <row r="660" spans="1:51" s="25" customFormat="1">
      <c r="A660" s="216"/>
      <c r="B660" s="217"/>
      <c r="C660" s="217"/>
      <c r="D660" s="217"/>
      <c r="E660" s="217"/>
      <c r="F660" s="218"/>
      <c r="G660" s="219"/>
      <c r="H660" s="219"/>
      <c r="I660" s="220"/>
      <c r="J660" s="220"/>
      <c r="K660" s="220"/>
      <c r="L660" s="220"/>
      <c r="M660" s="220"/>
      <c r="N660" s="220"/>
      <c r="O660" s="220"/>
      <c r="P660" s="220"/>
      <c r="Q660" s="220"/>
      <c r="R660" s="220"/>
      <c r="S660" s="220"/>
      <c r="T660" s="220"/>
      <c r="U660" s="220"/>
      <c r="V660" s="220"/>
      <c r="W660" s="220"/>
      <c r="X660" s="220"/>
      <c r="Y660" s="220"/>
      <c r="Z660" s="220"/>
      <c r="AA660" s="220"/>
      <c r="AB660" s="220"/>
      <c r="AC660" s="220"/>
      <c r="AD660" s="220"/>
      <c r="AE660" s="220"/>
      <c r="AF660" s="220"/>
      <c r="AG660" s="220"/>
      <c r="AH660" s="220"/>
      <c r="AI660" s="221"/>
      <c r="AJ660" s="373"/>
      <c r="AK660" s="284"/>
      <c r="AL660" s="164"/>
      <c r="AM660" s="328"/>
      <c r="AN660" s="221"/>
      <c r="AO660" s="221"/>
      <c r="AP660" s="284"/>
      <c r="AQ660" s="164"/>
      <c r="AR660" s="221"/>
      <c r="AS660" s="221"/>
      <c r="AU660" s="41"/>
      <c r="AV660" s="42"/>
      <c r="AW660" s="96"/>
      <c r="AX660" s="118"/>
      <c r="AY660" s="152"/>
    </row>
    <row r="661" spans="1:51" s="25" customFormat="1">
      <c r="A661" s="216"/>
      <c r="B661" s="217"/>
      <c r="C661" s="217"/>
      <c r="D661" s="217"/>
      <c r="E661" s="217"/>
      <c r="F661" s="218"/>
      <c r="G661" s="219"/>
      <c r="H661" s="219"/>
      <c r="I661" s="220"/>
      <c r="J661" s="220"/>
      <c r="K661" s="220"/>
      <c r="L661" s="220"/>
      <c r="M661" s="220"/>
      <c r="N661" s="220"/>
      <c r="O661" s="220"/>
      <c r="P661" s="220"/>
      <c r="Q661" s="220"/>
      <c r="R661" s="220"/>
      <c r="S661" s="220"/>
      <c r="T661" s="220"/>
      <c r="U661" s="220"/>
      <c r="V661" s="220"/>
      <c r="W661" s="220"/>
      <c r="X661" s="220"/>
      <c r="Y661" s="220"/>
      <c r="Z661" s="220"/>
      <c r="AA661" s="220"/>
      <c r="AB661" s="220"/>
      <c r="AC661" s="220"/>
      <c r="AD661" s="220"/>
      <c r="AE661" s="220"/>
      <c r="AF661" s="220"/>
      <c r="AG661" s="220"/>
      <c r="AH661" s="220"/>
      <c r="AI661" s="221"/>
      <c r="AJ661" s="373"/>
      <c r="AK661" s="284"/>
      <c r="AL661" s="164"/>
      <c r="AM661" s="328"/>
      <c r="AN661" s="221"/>
      <c r="AO661" s="221"/>
      <c r="AP661" s="284"/>
      <c r="AQ661" s="164"/>
      <c r="AR661" s="221"/>
      <c r="AS661" s="221"/>
      <c r="AU661" s="41"/>
      <c r="AV661" s="42"/>
      <c r="AW661" s="96"/>
      <c r="AX661" s="118"/>
      <c r="AY661" s="152"/>
    </row>
    <row r="662" spans="1:51" s="25" customFormat="1">
      <c r="A662" s="216"/>
      <c r="B662" s="217"/>
      <c r="C662" s="217"/>
      <c r="D662" s="217"/>
      <c r="E662" s="217"/>
      <c r="F662" s="218"/>
      <c r="G662" s="219"/>
      <c r="H662" s="219"/>
      <c r="I662" s="220"/>
      <c r="J662" s="220"/>
      <c r="K662" s="220"/>
      <c r="L662" s="220"/>
      <c r="M662" s="220"/>
      <c r="N662" s="220"/>
      <c r="O662" s="220"/>
      <c r="P662" s="220"/>
      <c r="Q662" s="220"/>
      <c r="R662" s="220"/>
      <c r="S662" s="220"/>
      <c r="T662" s="220"/>
      <c r="U662" s="220"/>
      <c r="V662" s="220"/>
      <c r="W662" s="220"/>
      <c r="X662" s="220"/>
      <c r="Y662" s="220"/>
      <c r="Z662" s="220"/>
      <c r="AA662" s="220"/>
      <c r="AB662" s="220"/>
      <c r="AC662" s="220"/>
      <c r="AD662" s="220"/>
      <c r="AE662" s="220"/>
      <c r="AF662" s="220"/>
      <c r="AG662" s="220"/>
      <c r="AH662" s="220"/>
      <c r="AI662" s="221"/>
      <c r="AJ662" s="373"/>
      <c r="AK662" s="284"/>
      <c r="AL662" s="164"/>
      <c r="AM662" s="328"/>
      <c r="AN662" s="221"/>
      <c r="AO662" s="221"/>
      <c r="AP662" s="284"/>
      <c r="AQ662" s="164"/>
      <c r="AR662" s="221"/>
      <c r="AS662" s="221"/>
      <c r="AU662" s="41"/>
      <c r="AV662" s="42"/>
      <c r="AW662" s="96"/>
      <c r="AX662" s="118"/>
      <c r="AY662" s="152"/>
    </row>
    <row r="663" spans="1:51" s="25" customFormat="1">
      <c r="A663" s="216"/>
      <c r="B663" s="217"/>
      <c r="C663" s="217"/>
      <c r="D663" s="217"/>
      <c r="E663" s="217"/>
      <c r="F663" s="218"/>
      <c r="G663" s="219"/>
      <c r="H663" s="219"/>
      <c r="I663" s="220"/>
      <c r="J663" s="220"/>
      <c r="K663" s="220"/>
      <c r="L663" s="220"/>
      <c r="M663" s="220"/>
      <c r="N663" s="220"/>
      <c r="O663" s="220"/>
      <c r="P663" s="220"/>
      <c r="Q663" s="220"/>
      <c r="R663" s="220"/>
      <c r="S663" s="220"/>
      <c r="T663" s="220"/>
      <c r="U663" s="220"/>
      <c r="V663" s="220"/>
      <c r="W663" s="220"/>
      <c r="X663" s="220"/>
      <c r="Y663" s="220"/>
      <c r="Z663" s="220"/>
      <c r="AA663" s="220"/>
      <c r="AB663" s="220"/>
      <c r="AC663" s="220"/>
      <c r="AD663" s="220"/>
      <c r="AE663" s="220"/>
      <c r="AF663" s="220"/>
      <c r="AG663" s="220"/>
      <c r="AH663" s="220"/>
      <c r="AI663" s="221"/>
      <c r="AJ663" s="373"/>
      <c r="AK663" s="284"/>
      <c r="AL663" s="164"/>
      <c r="AM663" s="328"/>
      <c r="AN663" s="221"/>
      <c r="AO663" s="221"/>
      <c r="AP663" s="284"/>
      <c r="AQ663" s="164"/>
      <c r="AR663" s="221"/>
      <c r="AS663" s="221"/>
      <c r="AU663" s="41"/>
      <c r="AV663" s="42"/>
      <c r="AW663" s="96"/>
      <c r="AX663" s="118"/>
      <c r="AY663" s="152"/>
    </row>
    <row r="664" spans="1:51" s="25" customFormat="1">
      <c r="A664" s="216"/>
      <c r="B664" s="217"/>
      <c r="C664" s="217"/>
      <c r="D664" s="217"/>
      <c r="E664" s="217"/>
      <c r="F664" s="218"/>
      <c r="G664" s="219"/>
      <c r="H664" s="219"/>
      <c r="I664" s="220"/>
      <c r="J664" s="220"/>
      <c r="K664" s="220"/>
      <c r="L664" s="220"/>
      <c r="M664" s="220"/>
      <c r="N664" s="220"/>
      <c r="O664" s="220"/>
      <c r="P664" s="220"/>
      <c r="Q664" s="220"/>
      <c r="R664" s="220"/>
      <c r="S664" s="220"/>
      <c r="T664" s="220"/>
      <c r="U664" s="220"/>
      <c r="V664" s="220"/>
      <c r="W664" s="220"/>
      <c r="X664" s="220"/>
      <c r="Y664" s="220"/>
      <c r="Z664" s="220"/>
      <c r="AA664" s="220"/>
      <c r="AB664" s="220"/>
      <c r="AC664" s="220"/>
      <c r="AD664" s="220"/>
      <c r="AE664" s="220"/>
      <c r="AF664" s="220"/>
      <c r="AG664" s="220"/>
      <c r="AH664" s="220"/>
      <c r="AI664" s="221"/>
      <c r="AJ664" s="373"/>
      <c r="AK664" s="284"/>
      <c r="AL664" s="164"/>
      <c r="AM664" s="328"/>
      <c r="AN664" s="221"/>
      <c r="AO664" s="221"/>
      <c r="AP664" s="284"/>
      <c r="AQ664" s="164"/>
      <c r="AR664" s="221"/>
      <c r="AS664" s="221"/>
      <c r="AU664" s="41"/>
      <c r="AV664" s="42"/>
      <c r="AW664" s="96"/>
      <c r="AX664" s="118"/>
      <c r="AY664" s="152"/>
    </row>
    <row r="665" spans="1:51" s="25" customFormat="1">
      <c r="A665" s="216"/>
      <c r="B665" s="217"/>
      <c r="C665" s="217"/>
      <c r="D665" s="217"/>
      <c r="E665" s="217"/>
      <c r="F665" s="218"/>
      <c r="G665" s="219"/>
      <c r="H665" s="219"/>
      <c r="I665" s="220"/>
      <c r="J665" s="220"/>
      <c r="K665" s="220"/>
      <c r="L665" s="220"/>
      <c r="M665" s="220"/>
      <c r="N665" s="220"/>
      <c r="O665" s="220"/>
      <c r="P665" s="220"/>
      <c r="Q665" s="220"/>
      <c r="R665" s="220"/>
      <c r="S665" s="220"/>
      <c r="T665" s="220"/>
      <c r="U665" s="220"/>
      <c r="V665" s="220"/>
      <c r="W665" s="220"/>
      <c r="X665" s="220"/>
      <c r="Y665" s="220"/>
      <c r="Z665" s="220"/>
      <c r="AA665" s="220"/>
      <c r="AB665" s="220"/>
      <c r="AC665" s="220"/>
      <c r="AD665" s="220"/>
      <c r="AE665" s="220"/>
      <c r="AF665" s="220"/>
      <c r="AG665" s="220"/>
      <c r="AH665" s="220"/>
      <c r="AI665" s="221"/>
      <c r="AJ665" s="373"/>
      <c r="AK665" s="284"/>
      <c r="AL665" s="164"/>
      <c r="AM665" s="328"/>
      <c r="AN665" s="221"/>
      <c r="AO665" s="221"/>
      <c r="AP665" s="284"/>
      <c r="AQ665" s="164"/>
      <c r="AR665" s="221"/>
      <c r="AS665" s="221"/>
      <c r="AU665" s="41"/>
      <c r="AV665" s="42"/>
      <c r="AW665" s="96"/>
      <c r="AX665" s="118"/>
      <c r="AY665" s="152"/>
    </row>
    <row r="666" spans="1:51" s="25" customFormat="1">
      <c r="A666" s="216"/>
      <c r="B666" s="217"/>
      <c r="C666" s="217"/>
      <c r="D666" s="217"/>
      <c r="E666" s="217"/>
      <c r="F666" s="218"/>
      <c r="G666" s="219"/>
      <c r="H666" s="219"/>
      <c r="I666" s="220"/>
      <c r="J666" s="220"/>
      <c r="K666" s="220"/>
      <c r="L666" s="220"/>
      <c r="M666" s="220"/>
      <c r="N666" s="220"/>
      <c r="O666" s="220"/>
      <c r="P666" s="220"/>
      <c r="Q666" s="220"/>
      <c r="R666" s="220"/>
      <c r="S666" s="220"/>
      <c r="T666" s="220"/>
      <c r="U666" s="220"/>
      <c r="V666" s="220"/>
      <c r="W666" s="220"/>
      <c r="X666" s="220"/>
      <c r="Y666" s="220"/>
      <c r="Z666" s="220"/>
      <c r="AA666" s="220"/>
      <c r="AB666" s="220"/>
      <c r="AC666" s="220"/>
      <c r="AD666" s="220"/>
      <c r="AE666" s="220"/>
      <c r="AF666" s="220"/>
      <c r="AG666" s="220"/>
      <c r="AH666" s="220"/>
      <c r="AI666" s="221"/>
      <c r="AJ666" s="373"/>
      <c r="AK666" s="284"/>
      <c r="AL666" s="164"/>
      <c r="AM666" s="328"/>
      <c r="AN666" s="221"/>
      <c r="AO666" s="221"/>
      <c r="AP666" s="284"/>
      <c r="AQ666" s="164"/>
      <c r="AR666" s="221"/>
      <c r="AS666" s="221"/>
      <c r="AU666" s="41"/>
      <c r="AV666" s="42"/>
      <c r="AW666" s="96"/>
      <c r="AX666" s="118"/>
      <c r="AY666" s="152"/>
    </row>
    <row r="667" spans="1:51" s="25" customFormat="1">
      <c r="A667" s="216"/>
      <c r="B667" s="217"/>
      <c r="C667" s="217"/>
      <c r="D667" s="217"/>
      <c r="E667" s="217"/>
      <c r="F667" s="218"/>
      <c r="G667" s="219"/>
      <c r="H667" s="219"/>
      <c r="I667" s="220"/>
      <c r="J667" s="220"/>
      <c r="K667" s="220"/>
      <c r="L667" s="220"/>
      <c r="M667" s="220"/>
      <c r="N667" s="220"/>
      <c r="O667" s="220"/>
      <c r="P667" s="220"/>
      <c r="Q667" s="220"/>
      <c r="R667" s="220"/>
      <c r="S667" s="220"/>
      <c r="T667" s="220"/>
      <c r="U667" s="220"/>
      <c r="V667" s="220"/>
      <c r="W667" s="220"/>
      <c r="X667" s="220"/>
      <c r="Y667" s="220"/>
      <c r="Z667" s="220"/>
      <c r="AA667" s="220"/>
      <c r="AB667" s="220"/>
      <c r="AC667" s="220"/>
      <c r="AD667" s="220"/>
      <c r="AE667" s="220"/>
      <c r="AF667" s="220"/>
      <c r="AG667" s="220"/>
      <c r="AH667" s="220"/>
      <c r="AI667" s="221"/>
      <c r="AJ667" s="373"/>
      <c r="AK667" s="284"/>
      <c r="AL667" s="164"/>
      <c r="AM667" s="328"/>
      <c r="AN667" s="221"/>
      <c r="AO667" s="221"/>
      <c r="AP667" s="284"/>
      <c r="AQ667" s="164"/>
      <c r="AR667" s="221"/>
      <c r="AS667" s="221"/>
      <c r="AU667" s="41"/>
      <c r="AV667" s="42"/>
      <c r="AW667" s="96"/>
      <c r="AX667" s="118"/>
      <c r="AY667" s="152"/>
    </row>
    <row r="668" spans="1:51" s="25" customFormat="1">
      <c r="A668" s="216"/>
      <c r="B668" s="217"/>
      <c r="C668" s="217"/>
      <c r="D668" s="217"/>
      <c r="E668" s="217"/>
      <c r="F668" s="218"/>
      <c r="G668" s="219"/>
      <c r="H668" s="219"/>
      <c r="I668" s="220"/>
      <c r="J668" s="220"/>
      <c r="K668" s="220"/>
      <c r="L668" s="220"/>
      <c r="M668" s="220"/>
      <c r="N668" s="220"/>
      <c r="O668" s="220"/>
      <c r="P668" s="220"/>
      <c r="Q668" s="220"/>
      <c r="R668" s="220"/>
      <c r="S668" s="220"/>
      <c r="T668" s="220"/>
      <c r="U668" s="220"/>
      <c r="V668" s="220"/>
      <c r="W668" s="220"/>
      <c r="X668" s="220"/>
      <c r="Y668" s="220"/>
      <c r="Z668" s="220"/>
      <c r="AA668" s="220"/>
      <c r="AB668" s="220"/>
      <c r="AC668" s="220"/>
      <c r="AD668" s="220"/>
      <c r="AE668" s="220"/>
      <c r="AF668" s="220"/>
      <c r="AG668" s="220"/>
      <c r="AH668" s="220"/>
      <c r="AI668" s="221"/>
      <c r="AJ668" s="373"/>
      <c r="AK668" s="284"/>
      <c r="AL668" s="164"/>
      <c r="AM668" s="328"/>
      <c r="AN668" s="221"/>
      <c r="AO668" s="221"/>
      <c r="AP668" s="284"/>
      <c r="AQ668" s="164"/>
      <c r="AR668" s="221"/>
      <c r="AS668" s="221"/>
      <c r="AU668" s="41"/>
      <c r="AV668" s="42"/>
      <c r="AW668" s="96"/>
      <c r="AX668" s="118"/>
      <c r="AY668" s="152"/>
    </row>
    <row r="669" spans="1:51" s="25" customFormat="1">
      <c r="A669" s="216"/>
      <c r="B669" s="217"/>
      <c r="C669" s="217"/>
      <c r="D669" s="217"/>
      <c r="E669" s="217"/>
      <c r="F669" s="218"/>
      <c r="G669" s="219"/>
      <c r="H669" s="219"/>
      <c r="I669" s="220"/>
      <c r="J669" s="220"/>
      <c r="K669" s="220"/>
      <c r="L669" s="220"/>
      <c r="M669" s="220"/>
      <c r="N669" s="220"/>
      <c r="O669" s="220"/>
      <c r="P669" s="220"/>
      <c r="Q669" s="220"/>
      <c r="R669" s="220"/>
      <c r="S669" s="220"/>
      <c r="T669" s="220"/>
      <c r="U669" s="220"/>
      <c r="V669" s="220"/>
      <c r="W669" s="220"/>
      <c r="X669" s="220"/>
      <c r="Y669" s="220"/>
      <c r="Z669" s="220"/>
      <c r="AA669" s="220"/>
      <c r="AB669" s="220"/>
      <c r="AC669" s="220"/>
      <c r="AD669" s="220"/>
      <c r="AE669" s="220"/>
      <c r="AF669" s="220"/>
      <c r="AG669" s="220"/>
      <c r="AH669" s="220"/>
      <c r="AI669" s="221"/>
      <c r="AJ669" s="373"/>
      <c r="AK669" s="284"/>
      <c r="AL669" s="164"/>
      <c r="AM669" s="328"/>
      <c r="AN669" s="221"/>
      <c r="AO669" s="221"/>
      <c r="AP669" s="284"/>
      <c r="AQ669" s="164"/>
      <c r="AR669" s="221"/>
      <c r="AS669" s="221"/>
      <c r="AU669" s="41"/>
      <c r="AV669" s="42"/>
      <c r="AW669" s="96"/>
      <c r="AX669" s="118"/>
      <c r="AY669" s="152"/>
    </row>
    <row r="670" spans="1:51" s="25" customFormat="1">
      <c r="A670" s="216"/>
      <c r="B670" s="217"/>
      <c r="C670" s="217"/>
      <c r="D670" s="217"/>
      <c r="E670" s="217"/>
      <c r="F670" s="218"/>
      <c r="G670" s="219"/>
      <c r="H670" s="219"/>
      <c r="I670" s="220"/>
      <c r="J670" s="220"/>
      <c r="K670" s="220"/>
      <c r="L670" s="220"/>
      <c r="M670" s="220"/>
      <c r="N670" s="220"/>
      <c r="O670" s="220"/>
      <c r="P670" s="220"/>
      <c r="Q670" s="220"/>
      <c r="R670" s="220"/>
      <c r="S670" s="220"/>
      <c r="T670" s="220"/>
      <c r="U670" s="220"/>
      <c r="V670" s="220"/>
      <c r="W670" s="220"/>
      <c r="X670" s="220"/>
      <c r="Y670" s="220"/>
      <c r="Z670" s="220"/>
      <c r="AA670" s="220"/>
      <c r="AB670" s="220"/>
      <c r="AC670" s="220"/>
      <c r="AD670" s="220"/>
      <c r="AE670" s="220"/>
      <c r="AF670" s="220"/>
      <c r="AG670" s="220"/>
      <c r="AH670" s="220"/>
      <c r="AI670" s="221"/>
      <c r="AJ670" s="373"/>
      <c r="AK670" s="284"/>
      <c r="AL670" s="164"/>
      <c r="AM670" s="328"/>
      <c r="AN670" s="221"/>
      <c r="AO670" s="221"/>
      <c r="AP670" s="284"/>
      <c r="AQ670" s="164"/>
      <c r="AR670" s="221"/>
      <c r="AS670" s="221"/>
      <c r="AU670" s="41"/>
      <c r="AV670" s="42"/>
      <c r="AW670" s="96"/>
      <c r="AX670" s="118"/>
      <c r="AY670" s="152"/>
    </row>
    <row r="671" spans="1:51" s="25" customFormat="1">
      <c r="A671" s="216"/>
      <c r="B671" s="217"/>
      <c r="C671" s="217"/>
      <c r="D671" s="217"/>
      <c r="E671" s="217"/>
      <c r="F671" s="218"/>
      <c r="G671" s="219"/>
      <c r="H671" s="219"/>
      <c r="I671" s="220"/>
      <c r="J671" s="220"/>
      <c r="K671" s="220"/>
      <c r="L671" s="220"/>
      <c r="M671" s="220"/>
      <c r="N671" s="220"/>
      <c r="O671" s="220"/>
      <c r="P671" s="220"/>
      <c r="Q671" s="220"/>
      <c r="R671" s="220"/>
      <c r="S671" s="220"/>
      <c r="T671" s="220"/>
      <c r="U671" s="220"/>
      <c r="V671" s="220"/>
      <c r="W671" s="220"/>
      <c r="X671" s="220"/>
      <c r="Y671" s="220"/>
      <c r="Z671" s="220"/>
      <c r="AA671" s="220"/>
      <c r="AB671" s="220"/>
      <c r="AC671" s="220"/>
      <c r="AD671" s="220"/>
      <c r="AE671" s="220"/>
      <c r="AF671" s="220"/>
      <c r="AG671" s="220"/>
      <c r="AH671" s="220"/>
      <c r="AI671" s="221"/>
      <c r="AJ671" s="373"/>
      <c r="AK671" s="284"/>
      <c r="AL671" s="164"/>
      <c r="AM671" s="328"/>
      <c r="AN671" s="221"/>
      <c r="AO671" s="221"/>
      <c r="AP671" s="284"/>
      <c r="AQ671" s="164"/>
      <c r="AR671" s="221"/>
      <c r="AS671" s="221"/>
      <c r="AU671" s="41"/>
      <c r="AV671" s="42"/>
      <c r="AW671" s="96"/>
      <c r="AX671" s="118"/>
      <c r="AY671" s="152"/>
    </row>
    <row r="672" spans="1:51" s="25" customFormat="1">
      <c r="A672" s="216"/>
      <c r="B672" s="217"/>
      <c r="C672" s="217"/>
      <c r="D672" s="217"/>
      <c r="E672" s="217"/>
      <c r="F672" s="218"/>
      <c r="G672" s="219"/>
      <c r="H672" s="219"/>
      <c r="I672" s="220"/>
      <c r="J672" s="220"/>
      <c r="K672" s="220"/>
      <c r="L672" s="220"/>
      <c r="M672" s="220"/>
      <c r="N672" s="220"/>
      <c r="O672" s="220"/>
      <c r="P672" s="220"/>
      <c r="Q672" s="220"/>
      <c r="R672" s="220"/>
      <c r="S672" s="220"/>
      <c r="T672" s="220"/>
      <c r="U672" s="220"/>
      <c r="V672" s="220"/>
      <c r="W672" s="220"/>
      <c r="X672" s="220"/>
      <c r="Y672" s="220"/>
      <c r="Z672" s="220"/>
      <c r="AA672" s="220"/>
      <c r="AB672" s="220"/>
      <c r="AC672" s="220"/>
      <c r="AD672" s="220"/>
      <c r="AE672" s="220"/>
      <c r="AF672" s="220"/>
      <c r="AG672" s="220"/>
      <c r="AH672" s="220"/>
      <c r="AI672" s="221"/>
      <c r="AJ672" s="373"/>
      <c r="AK672" s="284"/>
      <c r="AL672" s="164"/>
      <c r="AM672" s="328"/>
      <c r="AN672" s="221"/>
      <c r="AO672" s="221"/>
      <c r="AP672" s="284"/>
      <c r="AQ672" s="164"/>
      <c r="AR672" s="221"/>
      <c r="AS672" s="221"/>
      <c r="AU672" s="41"/>
      <c r="AV672" s="42"/>
      <c r="AW672" s="96"/>
      <c r="AX672" s="118"/>
      <c r="AY672" s="152"/>
    </row>
    <row r="673" spans="1:51" s="25" customFormat="1">
      <c r="A673" s="216"/>
      <c r="B673" s="217"/>
      <c r="C673" s="217"/>
      <c r="D673" s="217"/>
      <c r="E673" s="217"/>
      <c r="F673" s="218"/>
      <c r="G673" s="219"/>
      <c r="H673" s="219"/>
      <c r="I673" s="220"/>
      <c r="J673" s="220"/>
      <c r="K673" s="220"/>
      <c r="L673" s="220"/>
      <c r="M673" s="220"/>
      <c r="N673" s="220"/>
      <c r="O673" s="220"/>
      <c r="P673" s="220"/>
      <c r="Q673" s="220"/>
      <c r="R673" s="220"/>
      <c r="S673" s="220"/>
      <c r="T673" s="220"/>
      <c r="U673" s="220"/>
      <c r="V673" s="220"/>
      <c r="W673" s="220"/>
      <c r="X673" s="220"/>
      <c r="Y673" s="220"/>
      <c r="Z673" s="220"/>
      <c r="AA673" s="220"/>
      <c r="AB673" s="220"/>
      <c r="AC673" s="220"/>
      <c r="AD673" s="220"/>
      <c r="AE673" s="220"/>
      <c r="AF673" s="220"/>
      <c r="AG673" s="220"/>
      <c r="AH673" s="220"/>
      <c r="AI673" s="221"/>
      <c r="AJ673" s="373"/>
      <c r="AK673" s="284"/>
      <c r="AL673" s="164"/>
      <c r="AM673" s="328"/>
      <c r="AN673" s="221"/>
      <c r="AO673" s="221"/>
      <c r="AP673" s="284"/>
      <c r="AQ673" s="164"/>
      <c r="AR673" s="221"/>
      <c r="AS673" s="221"/>
      <c r="AU673" s="41"/>
      <c r="AV673" s="42"/>
      <c r="AW673" s="96"/>
      <c r="AX673" s="118"/>
      <c r="AY673" s="152"/>
    </row>
    <row r="674" spans="1:51" s="25" customFormat="1">
      <c r="A674" s="216"/>
      <c r="B674" s="217"/>
      <c r="C674" s="217"/>
      <c r="D674" s="217"/>
      <c r="E674" s="217"/>
      <c r="F674" s="218"/>
      <c r="G674" s="219"/>
      <c r="H674" s="219"/>
      <c r="I674" s="220"/>
      <c r="J674" s="220"/>
      <c r="K674" s="220"/>
      <c r="L674" s="220"/>
      <c r="M674" s="220"/>
      <c r="N674" s="220"/>
      <c r="O674" s="220"/>
      <c r="P674" s="220"/>
      <c r="Q674" s="220"/>
      <c r="R674" s="220"/>
      <c r="S674" s="220"/>
      <c r="T674" s="220"/>
      <c r="U674" s="220"/>
      <c r="V674" s="220"/>
      <c r="W674" s="220"/>
      <c r="X674" s="220"/>
      <c r="Y674" s="220"/>
      <c r="Z674" s="220"/>
      <c r="AA674" s="220"/>
      <c r="AB674" s="220"/>
      <c r="AC674" s="220"/>
      <c r="AD674" s="220"/>
      <c r="AE674" s="220"/>
      <c r="AF674" s="220"/>
      <c r="AG674" s="220"/>
      <c r="AH674" s="220"/>
      <c r="AI674" s="221"/>
      <c r="AJ674" s="373"/>
      <c r="AK674" s="284"/>
      <c r="AL674" s="164"/>
      <c r="AM674" s="328"/>
      <c r="AN674" s="221"/>
      <c r="AO674" s="221"/>
      <c r="AP674" s="284"/>
      <c r="AQ674" s="164"/>
      <c r="AR674" s="221"/>
      <c r="AS674" s="221"/>
      <c r="AU674" s="41"/>
      <c r="AV674" s="42"/>
      <c r="AW674" s="96"/>
      <c r="AX674" s="118"/>
      <c r="AY674" s="152"/>
    </row>
    <row r="675" spans="1:51" s="25" customFormat="1">
      <c r="A675" s="216"/>
      <c r="B675" s="217"/>
      <c r="C675" s="217"/>
      <c r="D675" s="217"/>
      <c r="E675" s="217"/>
      <c r="F675" s="218"/>
      <c r="G675" s="219"/>
      <c r="H675" s="219"/>
      <c r="I675" s="220"/>
      <c r="J675" s="220"/>
      <c r="K675" s="220"/>
      <c r="L675" s="220"/>
      <c r="M675" s="220"/>
      <c r="N675" s="220"/>
      <c r="O675" s="220"/>
      <c r="P675" s="220"/>
      <c r="Q675" s="220"/>
      <c r="R675" s="220"/>
      <c r="S675" s="220"/>
      <c r="T675" s="220"/>
      <c r="U675" s="220"/>
      <c r="V675" s="220"/>
      <c r="W675" s="220"/>
      <c r="X675" s="220"/>
      <c r="Y675" s="220"/>
      <c r="Z675" s="220"/>
      <c r="AA675" s="220"/>
      <c r="AB675" s="220"/>
      <c r="AC675" s="220"/>
      <c r="AD675" s="220"/>
      <c r="AE675" s="220"/>
      <c r="AF675" s="220"/>
      <c r="AG675" s="220"/>
      <c r="AH675" s="220"/>
      <c r="AI675" s="221"/>
      <c r="AJ675" s="373"/>
      <c r="AK675" s="284"/>
      <c r="AL675" s="164"/>
      <c r="AM675" s="328"/>
      <c r="AN675" s="221"/>
      <c r="AO675" s="221"/>
      <c r="AP675" s="284"/>
      <c r="AQ675" s="164"/>
      <c r="AR675" s="221"/>
      <c r="AS675" s="221"/>
      <c r="AU675" s="41"/>
      <c r="AV675" s="42"/>
      <c r="AW675" s="96"/>
      <c r="AX675" s="118"/>
      <c r="AY675" s="152"/>
    </row>
    <row r="676" spans="1:51" s="25" customFormat="1">
      <c r="A676" s="216"/>
      <c r="B676" s="217"/>
      <c r="C676" s="217"/>
      <c r="D676" s="217"/>
      <c r="E676" s="217"/>
      <c r="F676" s="218"/>
      <c r="G676" s="219"/>
      <c r="H676" s="219"/>
      <c r="I676" s="220"/>
      <c r="J676" s="220"/>
      <c r="K676" s="220"/>
      <c r="L676" s="220"/>
      <c r="M676" s="220"/>
      <c r="N676" s="220"/>
      <c r="O676" s="220"/>
      <c r="P676" s="220"/>
      <c r="Q676" s="220"/>
      <c r="R676" s="220"/>
      <c r="S676" s="220"/>
      <c r="T676" s="220"/>
      <c r="U676" s="220"/>
      <c r="V676" s="220"/>
      <c r="W676" s="220"/>
      <c r="X676" s="220"/>
      <c r="Y676" s="220"/>
      <c r="Z676" s="220"/>
      <c r="AA676" s="220"/>
      <c r="AB676" s="220"/>
      <c r="AC676" s="220"/>
      <c r="AD676" s="220"/>
      <c r="AE676" s="220"/>
      <c r="AF676" s="220"/>
      <c r="AG676" s="220"/>
      <c r="AH676" s="220"/>
      <c r="AI676" s="221"/>
      <c r="AJ676" s="373"/>
      <c r="AK676" s="284"/>
      <c r="AL676" s="164"/>
      <c r="AM676" s="328"/>
      <c r="AN676" s="221"/>
      <c r="AO676" s="221"/>
      <c r="AP676" s="284"/>
      <c r="AQ676" s="164"/>
      <c r="AR676" s="221"/>
      <c r="AS676" s="221"/>
      <c r="AU676" s="41"/>
      <c r="AV676" s="42"/>
      <c r="AW676" s="96"/>
      <c r="AX676" s="118"/>
      <c r="AY676" s="152"/>
    </row>
    <row r="677" spans="1:51" s="25" customFormat="1">
      <c r="A677" s="216"/>
      <c r="B677" s="217"/>
      <c r="C677" s="217"/>
      <c r="D677" s="217"/>
      <c r="E677" s="217"/>
      <c r="F677" s="218"/>
      <c r="G677" s="219"/>
      <c r="H677" s="219"/>
      <c r="I677" s="220"/>
      <c r="J677" s="220"/>
      <c r="K677" s="220"/>
      <c r="L677" s="220"/>
      <c r="M677" s="220"/>
      <c r="N677" s="220"/>
      <c r="O677" s="220"/>
      <c r="P677" s="220"/>
      <c r="Q677" s="220"/>
      <c r="R677" s="220"/>
      <c r="S677" s="220"/>
      <c r="T677" s="220"/>
      <c r="U677" s="220"/>
      <c r="V677" s="220"/>
      <c r="W677" s="220"/>
      <c r="X677" s="220"/>
      <c r="Y677" s="220"/>
      <c r="Z677" s="220"/>
      <c r="AA677" s="220"/>
      <c r="AB677" s="220"/>
      <c r="AC677" s="220"/>
      <c r="AD677" s="220"/>
      <c r="AE677" s="220"/>
      <c r="AF677" s="220"/>
      <c r="AG677" s="220"/>
      <c r="AH677" s="220"/>
      <c r="AI677" s="221"/>
      <c r="AJ677" s="373"/>
      <c r="AK677" s="284"/>
      <c r="AL677" s="164"/>
      <c r="AM677" s="328"/>
      <c r="AN677" s="221"/>
      <c r="AO677" s="221"/>
      <c r="AP677" s="284"/>
      <c r="AQ677" s="164"/>
      <c r="AR677" s="221"/>
      <c r="AS677" s="221"/>
      <c r="AU677" s="41"/>
      <c r="AV677" s="42"/>
      <c r="AW677" s="96"/>
      <c r="AX677" s="118"/>
      <c r="AY677" s="152"/>
    </row>
    <row r="678" spans="1:51" s="25" customFormat="1">
      <c r="A678" s="216"/>
      <c r="B678" s="217"/>
      <c r="C678" s="217"/>
      <c r="D678" s="217"/>
      <c r="E678" s="217"/>
      <c r="F678" s="218"/>
      <c r="G678" s="219"/>
      <c r="H678" s="219"/>
      <c r="I678" s="220"/>
      <c r="J678" s="220"/>
      <c r="K678" s="220"/>
      <c r="L678" s="220"/>
      <c r="M678" s="220"/>
      <c r="N678" s="220"/>
      <c r="O678" s="220"/>
      <c r="P678" s="220"/>
      <c r="Q678" s="220"/>
      <c r="R678" s="220"/>
      <c r="S678" s="220"/>
      <c r="T678" s="220"/>
      <c r="U678" s="220"/>
      <c r="V678" s="220"/>
      <c r="W678" s="220"/>
      <c r="X678" s="220"/>
      <c r="Y678" s="220"/>
      <c r="Z678" s="220"/>
      <c r="AA678" s="220"/>
      <c r="AB678" s="220"/>
      <c r="AC678" s="220"/>
      <c r="AD678" s="220"/>
      <c r="AE678" s="220"/>
      <c r="AF678" s="220"/>
      <c r="AG678" s="220"/>
      <c r="AH678" s="220"/>
      <c r="AI678" s="221"/>
      <c r="AJ678" s="373"/>
      <c r="AK678" s="284"/>
      <c r="AL678" s="164"/>
      <c r="AM678" s="328"/>
      <c r="AN678" s="221"/>
      <c r="AO678" s="221"/>
      <c r="AP678" s="284"/>
      <c r="AQ678" s="164"/>
      <c r="AR678" s="221"/>
      <c r="AS678" s="221"/>
      <c r="AU678" s="41"/>
      <c r="AV678" s="42"/>
      <c r="AW678" s="96"/>
      <c r="AX678" s="118"/>
      <c r="AY678" s="152"/>
    </row>
    <row r="679" spans="1:51" s="25" customFormat="1">
      <c r="A679" s="216"/>
      <c r="B679" s="217"/>
      <c r="C679" s="217"/>
      <c r="D679" s="217"/>
      <c r="E679" s="217"/>
      <c r="F679" s="218"/>
      <c r="G679" s="219"/>
      <c r="H679" s="219"/>
      <c r="I679" s="220"/>
      <c r="J679" s="220"/>
      <c r="K679" s="220"/>
      <c r="L679" s="220"/>
      <c r="M679" s="220"/>
      <c r="N679" s="220"/>
      <c r="O679" s="220"/>
      <c r="P679" s="220"/>
      <c r="Q679" s="220"/>
      <c r="R679" s="220"/>
      <c r="S679" s="220"/>
      <c r="T679" s="220"/>
      <c r="U679" s="220"/>
      <c r="V679" s="220"/>
      <c r="W679" s="220"/>
      <c r="X679" s="220"/>
      <c r="Y679" s="220"/>
      <c r="Z679" s="220"/>
      <c r="AA679" s="220"/>
      <c r="AB679" s="220"/>
      <c r="AC679" s="220"/>
      <c r="AD679" s="220"/>
      <c r="AE679" s="220"/>
      <c r="AF679" s="220"/>
      <c r="AG679" s="220"/>
      <c r="AH679" s="220"/>
      <c r="AI679" s="221"/>
      <c r="AJ679" s="373"/>
      <c r="AK679" s="284"/>
      <c r="AL679" s="164"/>
      <c r="AM679" s="328"/>
      <c r="AN679" s="221"/>
      <c r="AO679" s="221"/>
      <c r="AP679" s="284"/>
      <c r="AQ679" s="164"/>
      <c r="AR679" s="221"/>
      <c r="AS679" s="221"/>
      <c r="AU679" s="41"/>
      <c r="AV679" s="42"/>
      <c r="AW679" s="96"/>
      <c r="AX679" s="118"/>
      <c r="AY679" s="152"/>
    </row>
    <row r="680" spans="1:51" s="25" customFormat="1">
      <c r="A680" s="216"/>
      <c r="B680" s="217"/>
      <c r="C680" s="217"/>
      <c r="D680" s="217"/>
      <c r="E680" s="217"/>
      <c r="F680" s="218"/>
      <c r="G680" s="219"/>
      <c r="H680" s="219"/>
      <c r="I680" s="220"/>
      <c r="J680" s="220"/>
      <c r="K680" s="220"/>
      <c r="L680" s="220"/>
      <c r="M680" s="220"/>
      <c r="N680" s="220"/>
      <c r="O680" s="220"/>
      <c r="P680" s="220"/>
      <c r="Q680" s="220"/>
      <c r="R680" s="220"/>
      <c r="S680" s="220"/>
      <c r="T680" s="220"/>
      <c r="U680" s="220"/>
      <c r="V680" s="220"/>
      <c r="W680" s="220"/>
      <c r="X680" s="220"/>
      <c r="Y680" s="220"/>
      <c r="Z680" s="220"/>
      <c r="AA680" s="220"/>
      <c r="AB680" s="220"/>
      <c r="AC680" s="220"/>
      <c r="AD680" s="220"/>
      <c r="AE680" s="220"/>
      <c r="AF680" s="220"/>
      <c r="AG680" s="220"/>
      <c r="AH680" s="220"/>
      <c r="AI680" s="221"/>
      <c r="AJ680" s="373"/>
      <c r="AK680" s="284"/>
      <c r="AL680" s="164"/>
      <c r="AM680" s="328"/>
      <c r="AN680" s="221"/>
      <c r="AO680" s="221"/>
      <c r="AP680" s="284"/>
      <c r="AQ680" s="164"/>
      <c r="AR680" s="221"/>
      <c r="AS680" s="221"/>
      <c r="AU680" s="41"/>
      <c r="AV680" s="42"/>
      <c r="AW680" s="96"/>
      <c r="AX680" s="118"/>
      <c r="AY680" s="152"/>
    </row>
    <row r="681" spans="1:51" s="25" customFormat="1">
      <c r="A681" s="216"/>
      <c r="B681" s="217"/>
      <c r="C681" s="217"/>
      <c r="D681" s="217"/>
      <c r="E681" s="217"/>
      <c r="F681" s="218"/>
      <c r="G681" s="219"/>
      <c r="H681" s="219"/>
      <c r="I681" s="220"/>
      <c r="J681" s="220"/>
      <c r="K681" s="220"/>
      <c r="L681" s="220"/>
      <c r="M681" s="220"/>
      <c r="N681" s="220"/>
      <c r="O681" s="220"/>
      <c r="P681" s="220"/>
      <c r="Q681" s="220"/>
      <c r="R681" s="220"/>
      <c r="S681" s="220"/>
      <c r="T681" s="220"/>
      <c r="U681" s="220"/>
      <c r="V681" s="220"/>
      <c r="W681" s="220"/>
      <c r="X681" s="220"/>
      <c r="Y681" s="220"/>
      <c r="Z681" s="220"/>
      <c r="AA681" s="220"/>
      <c r="AB681" s="220"/>
      <c r="AC681" s="220"/>
      <c r="AD681" s="220"/>
      <c r="AE681" s="220"/>
      <c r="AF681" s="220"/>
      <c r="AG681" s="220"/>
      <c r="AH681" s="220"/>
      <c r="AI681" s="221"/>
      <c r="AJ681" s="373"/>
      <c r="AK681" s="284"/>
      <c r="AL681" s="164"/>
      <c r="AM681" s="328"/>
      <c r="AN681" s="221"/>
      <c r="AO681" s="221"/>
      <c r="AP681" s="284"/>
      <c r="AQ681" s="164"/>
      <c r="AR681" s="221"/>
      <c r="AS681" s="221"/>
      <c r="AU681" s="41"/>
      <c r="AV681" s="42"/>
      <c r="AW681" s="96"/>
      <c r="AX681" s="118"/>
      <c r="AY681" s="152"/>
    </row>
    <row r="682" spans="1:51" s="25" customFormat="1">
      <c r="A682" s="216"/>
      <c r="B682" s="217"/>
      <c r="C682" s="217"/>
      <c r="D682" s="217"/>
      <c r="E682" s="217"/>
      <c r="F682" s="218"/>
      <c r="G682" s="219"/>
      <c r="H682" s="219"/>
      <c r="I682" s="220"/>
      <c r="J682" s="220"/>
      <c r="K682" s="220"/>
      <c r="L682" s="220"/>
      <c r="M682" s="220"/>
      <c r="N682" s="220"/>
      <c r="O682" s="220"/>
      <c r="P682" s="220"/>
      <c r="Q682" s="220"/>
      <c r="R682" s="220"/>
      <c r="S682" s="220"/>
      <c r="T682" s="220"/>
      <c r="U682" s="220"/>
      <c r="V682" s="220"/>
      <c r="W682" s="220"/>
      <c r="X682" s="220"/>
      <c r="Y682" s="220"/>
      <c r="Z682" s="220"/>
      <c r="AA682" s="220"/>
      <c r="AB682" s="220"/>
      <c r="AC682" s="220"/>
      <c r="AD682" s="220"/>
      <c r="AE682" s="220"/>
      <c r="AF682" s="220"/>
      <c r="AG682" s="220"/>
      <c r="AH682" s="220"/>
      <c r="AI682" s="221"/>
      <c r="AJ682" s="373"/>
      <c r="AK682" s="284"/>
      <c r="AL682" s="164"/>
      <c r="AM682" s="328"/>
      <c r="AN682" s="221"/>
      <c r="AO682" s="221"/>
      <c r="AP682" s="284"/>
      <c r="AQ682" s="164"/>
      <c r="AR682" s="221"/>
      <c r="AS682" s="221"/>
      <c r="AU682" s="41"/>
      <c r="AV682" s="42"/>
      <c r="AW682" s="96"/>
      <c r="AX682" s="118"/>
      <c r="AY682" s="152"/>
    </row>
    <row r="683" spans="1:51" s="25" customFormat="1">
      <c r="A683" s="216"/>
      <c r="B683" s="217"/>
      <c r="C683" s="217"/>
      <c r="D683" s="217"/>
      <c r="E683" s="217"/>
      <c r="F683" s="218"/>
      <c r="G683" s="219"/>
      <c r="H683" s="219"/>
      <c r="I683" s="220"/>
      <c r="J683" s="220"/>
      <c r="K683" s="220"/>
      <c r="L683" s="220"/>
      <c r="M683" s="220"/>
      <c r="N683" s="220"/>
      <c r="O683" s="220"/>
      <c r="P683" s="220"/>
      <c r="Q683" s="220"/>
      <c r="R683" s="220"/>
      <c r="S683" s="220"/>
      <c r="T683" s="220"/>
      <c r="U683" s="220"/>
      <c r="V683" s="220"/>
      <c r="W683" s="220"/>
      <c r="X683" s="220"/>
      <c r="Y683" s="220"/>
      <c r="Z683" s="220"/>
      <c r="AA683" s="220"/>
      <c r="AB683" s="220"/>
      <c r="AC683" s="220"/>
      <c r="AD683" s="220"/>
      <c r="AE683" s="220"/>
      <c r="AF683" s="220"/>
      <c r="AG683" s="220"/>
      <c r="AH683" s="220"/>
      <c r="AI683" s="221"/>
      <c r="AJ683" s="373"/>
      <c r="AK683" s="284"/>
      <c r="AL683" s="164"/>
      <c r="AM683" s="328"/>
      <c r="AN683" s="221"/>
      <c r="AO683" s="221"/>
      <c r="AP683" s="284"/>
      <c r="AQ683" s="164"/>
      <c r="AR683" s="221"/>
      <c r="AS683" s="221"/>
      <c r="AU683" s="41"/>
      <c r="AV683" s="42"/>
      <c r="AW683" s="96"/>
      <c r="AX683" s="118"/>
      <c r="AY683" s="152"/>
    </row>
    <row r="684" spans="1:51" s="25" customFormat="1">
      <c r="A684" s="216"/>
      <c r="B684" s="217"/>
      <c r="C684" s="217"/>
      <c r="D684" s="217"/>
      <c r="E684" s="217"/>
      <c r="F684" s="218"/>
      <c r="G684" s="219"/>
      <c r="H684" s="219"/>
      <c r="I684" s="220"/>
      <c r="J684" s="220"/>
      <c r="K684" s="220"/>
      <c r="L684" s="220"/>
      <c r="M684" s="220"/>
      <c r="N684" s="220"/>
      <c r="O684" s="220"/>
      <c r="P684" s="220"/>
      <c r="Q684" s="220"/>
      <c r="R684" s="220"/>
      <c r="S684" s="220"/>
      <c r="T684" s="220"/>
      <c r="U684" s="220"/>
      <c r="V684" s="220"/>
      <c r="W684" s="220"/>
      <c r="X684" s="220"/>
      <c r="Y684" s="220"/>
      <c r="Z684" s="220"/>
      <c r="AA684" s="220"/>
      <c r="AB684" s="220"/>
      <c r="AC684" s="220"/>
      <c r="AD684" s="220"/>
      <c r="AE684" s="220"/>
      <c r="AF684" s="220"/>
      <c r="AG684" s="220"/>
      <c r="AH684" s="220"/>
      <c r="AI684" s="221"/>
      <c r="AJ684" s="373"/>
      <c r="AK684" s="284"/>
      <c r="AL684" s="164"/>
      <c r="AM684" s="328"/>
      <c r="AN684" s="221"/>
      <c r="AO684" s="221"/>
      <c r="AP684" s="284"/>
      <c r="AQ684" s="164"/>
      <c r="AR684" s="221"/>
      <c r="AS684" s="221"/>
      <c r="AU684" s="41"/>
      <c r="AV684" s="42"/>
      <c r="AW684" s="96"/>
      <c r="AX684" s="118"/>
      <c r="AY684" s="152"/>
    </row>
    <row r="685" spans="1:51" s="25" customFormat="1">
      <c r="A685" s="216"/>
      <c r="B685" s="217"/>
      <c r="C685" s="217"/>
      <c r="D685" s="217"/>
      <c r="E685" s="217"/>
      <c r="F685" s="218"/>
      <c r="G685" s="219"/>
      <c r="H685" s="219"/>
      <c r="I685" s="220"/>
      <c r="J685" s="220"/>
      <c r="K685" s="220"/>
      <c r="L685" s="220"/>
      <c r="M685" s="220"/>
      <c r="N685" s="220"/>
      <c r="O685" s="220"/>
      <c r="P685" s="220"/>
      <c r="Q685" s="220"/>
      <c r="R685" s="220"/>
      <c r="S685" s="220"/>
      <c r="T685" s="220"/>
      <c r="U685" s="220"/>
      <c r="V685" s="220"/>
      <c r="W685" s="220"/>
      <c r="X685" s="220"/>
      <c r="Y685" s="220"/>
      <c r="Z685" s="220"/>
      <c r="AA685" s="220"/>
      <c r="AB685" s="220"/>
      <c r="AC685" s="220"/>
      <c r="AD685" s="220"/>
      <c r="AE685" s="220"/>
      <c r="AF685" s="220"/>
      <c r="AG685" s="220"/>
      <c r="AH685" s="220"/>
      <c r="AI685" s="221"/>
      <c r="AJ685" s="373"/>
      <c r="AK685" s="284"/>
      <c r="AL685" s="164"/>
      <c r="AM685" s="328"/>
      <c r="AN685" s="221"/>
      <c r="AO685" s="221"/>
      <c r="AP685" s="284"/>
      <c r="AQ685" s="164"/>
      <c r="AR685" s="221"/>
      <c r="AS685" s="221"/>
      <c r="AU685" s="41"/>
      <c r="AV685" s="42"/>
      <c r="AW685" s="96"/>
      <c r="AX685" s="118"/>
      <c r="AY685" s="152"/>
    </row>
    <row r="686" spans="1:51" s="25" customFormat="1">
      <c r="A686" s="216"/>
      <c r="B686" s="217"/>
      <c r="C686" s="217"/>
      <c r="D686" s="217"/>
      <c r="E686" s="217"/>
      <c r="F686" s="218"/>
      <c r="G686" s="219"/>
      <c r="H686" s="219"/>
      <c r="I686" s="220"/>
      <c r="J686" s="220"/>
      <c r="K686" s="220"/>
      <c r="L686" s="220"/>
      <c r="M686" s="220"/>
      <c r="N686" s="220"/>
      <c r="O686" s="220"/>
      <c r="P686" s="220"/>
      <c r="Q686" s="220"/>
      <c r="R686" s="220"/>
      <c r="S686" s="220"/>
      <c r="T686" s="220"/>
      <c r="U686" s="220"/>
      <c r="V686" s="220"/>
      <c r="W686" s="220"/>
      <c r="X686" s="220"/>
      <c r="Y686" s="220"/>
      <c r="Z686" s="220"/>
      <c r="AA686" s="220"/>
      <c r="AB686" s="220"/>
      <c r="AC686" s="220"/>
      <c r="AD686" s="220"/>
      <c r="AE686" s="220"/>
      <c r="AF686" s="220"/>
      <c r="AG686" s="220"/>
      <c r="AH686" s="220"/>
      <c r="AI686" s="221"/>
      <c r="AJ686" s="373"/>
      <c r="AK686" s="284"/>
      <c r="AL686" s="164"/>
      <c r="AM686" s="328"/>
      <c r="AN686" s="221"/>
      <c r="AO686" s="221"/>
      <c r="AP686" s="284"/>
      <c r="AQ686" s="164"/>
      <c r="AR686" s="221"/>
      <c r="AS686" s="221"/>
      <c r="AU686" s="41"/>
      <c r="AV686" s="42"/>
      <c r="AW686" s="96"/>
      <c r="AX686" s="118"/>
      <c r="AY686" s="152"/>
    </row>
    <row r="687" spans="1:51" s="25" customFormat="1">
      <c r="A687" s="216"/>
      <c r="B687" s="217"/>
      <c r="C687" s="217"/>
      <c r="D687" s="217"/>
      <c r="E687" s="217"/>
      <c r="F687" s="218"/>
      <c r="G687" s="219"/>
      <c r="H687" s="219"/>
      <c r="I687" s="220"/>
      <c r="J687" s="220"/>
      <c r="K687" s="220"/>
      <c r="L687" s="220"/>
      <c r="M687" s="220"/>
      <c r="N687" s="220"/>
      <c r="O687" s="220"/>
      <c r="P687" s="220"/>
      <c r="Q687" s="220"/>
      <c r="R687" s="220"/>
      <c r="S687" s="220"/>
      <c r="T687" s="220"/>
      <c r="U687" s="220"/>
      <c r="V687" s="220"/>
      <c r="W687" s="220"/>
      <c r="X687" s="220"/>
      <c r="Y687" s="220"/>
      <c r="Z687" s="220"/>
      <c r="AA687" s="220"/>
      <c r="AB687" s="220"/>
      <c r="AC687" s="220"/>
      <c r="AD687" s="220"/>
      <c r="AE687" s="220"/>
      <c r="AF687" s="220"/>
      <c r="AG687" s="220"/>
      <c r="AH687" s="220"/>
      <c r="AI687" s="221"/>
      <c r="AJ687" s="373"/>
      <c r="AK687" s="284">
        <f t="shared" si="389"/>
        <v>0</v>
      </c>
      <c r="AL687" s="164" t="b">
        <f t="shared" si="382"/>
        <v>1</v>
      </c>
      <c r="AM687" s="328">
        <f t="shared" ref="AM687:AM774" si="401">G687-AK687</f>
        <v>0</v>
      </c>
      <c r="AN687" s="221"/>
      <c r="AO687" s="221"/>
      <c r="AP687" s="284">
        <f t="shared" si="369"/>
        <v>0</v>
      </c>
      <c r="AQ687" s="164" t="b">
        <f t="shared" si="370"/>
        <v>1</v>
      </c>
      <c r="AR687" s="221"/>
      <c r="AS687" s="221"/>
      <c r="AU687" s="41"/>
      <c r="AV687" s="42"/>
      <c r="AW687" s="96">
        <f t="shared" si="385"/>
        <v>0</v>
      </c>
      <c r="AX687" s="118">
        <f t="shared" si="386"/>
        <v>0</v>
      </c>
      <c r="AY687" s="152" t="b">
        <f t="shared" si="387"/>
        <v>1</v>
      </c>
    </row>
    <row r="688" spans="1:51" s="25" customFormat="1">
      <c r="A688" s="216"/>
      <c r="B688" s="217"/>
      <c r="C688" s="217"/>
      <c r="D688" s="217"/>
      <c r="E688" s="217"/>
      <c r="F688" s="218"/>
      <c r="G688" s="219"/>
      <c r="H688" s="219"/>
      <c r="I688" s="220"/>
      <c r="J688" s="220"/>
      <c r="K688" s="220"/>
      <c r="L688" s="220"/>
      <c r="M688" s="220"/>
      <c r="N688" s="220"/>
      <c r="O688" s="220"/>
      <c r="P688" s="220"/>
      <c r="Q688" s="220"/>
      <c r="R688" s="220"/>
      <c r="S688" s="220"/>
      <c r="T688" s="220"/>
      <c r="U688" s="220"/>
      <c r="V688" s="220"/>
      <c r="W688" s="220"/>
      <c r="X688" s="220"/>
      <c r="Y688" s="220"/>
      <c r="Z688" s="220"/>
      <c r="AA688" s="220"/>
      <c r="AB688" s="220"/>
      <c r="AC688" s="220"/>
      <c r="AD688" s="220"/>
      <c r="AE688" s="220"/>
      <c r="AF688" s="220"/>
      <c r="AG688" s="220"/>
      <c r="AH688" s="220"/>
      <c r="AI688" s="221"/>
      <c r="AJ688" s="373"/>
      <c r="AK688" s="284">
        <f t="shared" si="389"/>
        <v>0</v>
      </c>
      <c r="AL688" s="164" t="b">
        <f t="shared" si="382"/>
        <v>1</v>
      </c>
      <c r="AM688" s="328">
        <f t="shared" si="401"/>
        <v>0</v>
      </c>
      <c r="AN688" s="221"/>
      <c r="AO688" s="221"/>
      <c r="AP688" s="284">
        <f t="shared" ref="AP688:AP751" si="402">H688+K688+N688+Q688+T688+W688+Z688+AC688+AF688</f>
        <v>0</v>
      </c>
      <c r="AQ688" s="164" t="b">
        <f t="shared" si="370"/>
        <v>1</v>
      </c>
      <c r="AR688" s="221"/>
      <c r="AS688" s="221"/>
      <c r="AU688" s="41"/>
      <c r="AV688" s="42"/>
      <c r="AW688" s="96">
        <f t="shared" si="385"/>
        <v>0</v>
      </c>
      <c r="AX688" s="118">
        <f t="shared" si="386"/>
        <v>0</v>
      </c>
      <c r="AY688" s="152" t="b">
        <f t="shared" si="387"/>
        <v>1</v>
      </c>
    </row>
    <row r="689" spans="1:51" s="25" customFormat="1">
      <c r="A689" s="216"/>
      <c r="B689" s="217"/>
      <c r="C689" s="217"/>
      <c r="D689" s="217"/>
      <c r="E689" s="217"/>
      <c r="F689" s="218"/>
      <c r="G689" s="219"/>
      <c r="H689" s="219"/>
      <c r="I689" s="220"/>
      <c r="J689" s="220"/>
      <c r="K689" s="220"/>
      <c r="L689" s="220"/>
      <c r="M689" s="220"/>
      <c r="N689" s="220"/>
      <c r="O689" s="220"/>
      <c r="P689" s="220"/>
      <c r="Q689" s="220"/>
      <c r="R689" s="220"/>
      <c r="S689" s="220"/>
      <c r="T689" s="220"/>
      <c r="U689" s="220"/>
      <c r="V689" s="220"/>
      <c r="W689" s="220"/>
      <c r="X689" s="220"/>
      <c r="Y689" s="220"/>
      <c r="Z689" s="220"/>
      <c r="AA689" s="220"/>
      <c r="AB689" s="220"/>
      <c r="AC689" s="220"/>
      <c r="AD689" s="220"/>
      <c r="AE689" s="220"/>
      <c r="AF689" s="220"/>
      <c r="AG689" s="220"/>
      <c r="AH689" s="220"/>
      <c r="AI689" s="221"/>
      <c r="AJ689" s="373"/>
      <c r="AK689" s="284">
        <f t="shared" si="389"/>
        <v>0</v>
      </c>
      <c r="AL689" s="164" t="b">
        <f t="shared" si="382"/>
        <v>1</v>
      </c>
      <c r="AM689" s="328">
        <f t="shared" si="401"/>
        <v>0</v>
      </c>
      <c r="AN689" s="221"/>
      <c r="AO689" s="221"/>
      <c r="AP689" s="284">
        <f t="shared" si="402"/>
        <v>0</v>
      </c>
      <c r="AQ689" s="164" t="b">
        <f t="shared" ref="AQ689:AQ752" si="403">AP689=G689</f>
        <v>1</v>
      </c>
      <c r="AR689" s="221"/>
      <c r="AS689" s="221"/>
      <c r="AU689" s="41"/>
      <c r="AV689" s="42"/>
      <c r="AW689" s="96">
        <f t="shared" si="385"/>
        <v>0</v>
      </c>
      <c r="AX689" s="118">
        <f t="shared" si="386"/>
        <v>0</v>
      </c>
      <c r="AY689" s="152" t="b">
        <f t="shared" si="387"/>
        <v>1</v>
      </c>
    </row>
    <row r="690" spans="1:51" s="25" customFormat="1">
      <c r="A690" s="222"/>
      <c r="B690" s="223"/>
      <c r="C690" s="223"/>
      <c r="D690" s="223"/>
      <c r="E690" s="223"/>
      <c r="F690" s="224"/>
      <c r="G690" s="225"/>
      <c r="H690" s="225"/>
      <c r="I690" s="226"/>
      <c r="J690" s="226"/>
      <c r="K690" s="226"/>
      <c r="L690" s="226"/>
      <c r="M690" s="226"/>
      <c r="N690" s="226"/>
      <c r="O690" s="226"/>
      <c r="P690" s="226"/>
      <c r="Q690" s="226"/>
      <c r="R690" s="226"/>
      <c r="S690" s="226"/>
      <c r="T690" s="226"/>
      <c r="U690" s="226"/>
      <c r="V690" s="226"/>
      <c r="W690" s="226"/>
      <c r="X690" s="226"/>
      <c r="Y690" s="226"/>
      <c r="Z690" s="226"/>
      <c r="AA690" s="226"/>
      <c r="AB690" s="226"/>
      <c r="AC690" s="226"/>
      <c r="AD690" s="226"/>
      <c r="AE690" s="226"/>
      <c r="AF690" s="226"/>
      <c r="AG690" s="226"/>
      <c r="AH690" s="226"/>
      <c r="AI690" s="227"/>
      <c r="AJ690" s="373"/>
      <c r="AK690" s="284">
        <f t="shared" si="389"/>
        <v>0</v>
      </c>
      <c r="AL690" s="164" t="b">
        <f t="shared" si="382"/>
        <v>1</v>
      </c>
      <c r="AM690" s="328">
        <f t="shared" si="401"/>
        <v>0</v>
      </c>
      <c r="AN690" s="221"/>
      <c r="AO690" s="221"/>
      <c r="AP690" s="284">
        <f t="shared" si="402"/>
        <v>0</v>
      </c>
      <c r="AQ690" s="164" t="b">
        <f t="shared" si="403"/>
        <v>1</v>
      </c>
      <c r="AR690" s="221"/>
      <c r="AS690" s="221"/>
      <c r="AU690" s="41"/>
      <c r="AV690" s="42"/>
      <c r="AW690" s="96">
        <f t="shared" si="385"/>
        <v>0</v>
      </c>
      <c r="AX690" s="118">
        <f t="shared" si="386"/>
        <v>0</v>
      </c>
      <c r="AY690" s="152" t="b">
        <f t="shared" si="387"/>
        <v>1</v>
      </c>
    </row>
    <row r="691" spans="1:51" s="3" customFormat="1">
      <c r="A691" s="632" t="s">
        <v>0</v>
      </c>
      <c r="B691" s="632" t="s">
        <v>1</v>
      </c>
      <c r="C691" s="632"/>
      <c r="D691" s="632"/>
      <c r="E691" s="632"/>
      <c r="F691" s="632" t="s">
        <v>3</v>
      </c>
      <c r="G691" s="632" t="s">
        <v>4</v>
      </c>
      <c r="H691" s="637" t="s">
        <v>387</v>
      </c>
      <c r="I691" s="638"/>
      <c r="J691" s="638"/>
      <c r="K691" s="638"/>
      <c r="L691" s="638"/>
      <c r="M691" s="638"/>
      <c r="N691" s="638"/>
      <c r="O691" s="638"/>
      <c r="P691" s="638"/>
      <c r="Q691" s="638"/>
      <c r="R691" s="638"/>
      <c r="S691" s="638"/>
      <c r="T691" s="638"/>
      <c r="U691" s="638"/>
      <c r="V691" s="638"/>
      <c r="W691" s="638"/>
      <c r="X691" s="638"/>
      <c r="Y691" s="638"/>
      <c r="Z691" s="638"/>
      <c r="AA691" s="638"/>
      <c r="AB691" s="638"/>
      <c r="AC691" s="638"/>
      <c r="AD691" s="638"/>
      <c r="AE691" s="638"/>
      <c r="AF691" s="638"/>
      <c r="AG691" s="599"/>
      <c r="AH691" s="601"/>
      <c r="AI691" s="632" t="s">
        <v>11</v>
      </c>
      <c r="AJ691" s="375"/>
      <c r="AK691" s="284"/>
      <c r="AL691" s="164"/>
      <c r="AM691" s="328" t="e">
        <f t="shared" si="401"/>
        <v>#VALUE!</v>
      </c>
      <c r="AN691" s="311"/>
      <c r="AO691" s="311"/>
      <c r="AP691" s="284" t="e">
        <f t="shared" si="402"/>
        <v>#VALUE!</v>
      </c>
      <c r="AQ691" s="164" t="e">
        <f t="shared" si="403"/>
        <v>#VALUE!</v>
      </c>
      <c r="AR691" s="311"/>
      <c r="AS691" s="311"/>
      <c r="AT691" s="152"/>
      <c r="AW691" s="96">
        <f t="shared" si="385"/>
        <v>0</v>
      </c>
      <c r="AX691" s="118" t="e">
        <f t="shared" si="386"/>
        <v>#VALUE!</v>
      </c>
      <c r="AY691" s="152" t="e">
        <f t="shared" si="387"/>
        <v>#VALUE!</v>
      </c>
    </row>
    <row r="692" spans="1:51" s="3" customFormat="1">
      <c r="A692" s="633"/>
      <c r="B692" s="633"/>
      <c r="C692" s="633"/>
      <c r="D692" s="633"/>
      <c r="E692" s="633"/>
      <c r="F692" s="633"/>
      <c r="G692" s="633"/>
      <c r="H692" s="634" t="s">
        <v>5</v>
      </c>
      <c r="I692" s="635"/>
      <c r="J692" s="636"/>
      <c r="K692" s="634" t="s">
        <v>240</v>
      </c>
      <c r="L692" s="635"/>
      <c r="M692" s="636"/>
      <c r="N692" s="634" t="s">
        <v>6</v>
      </c>
      <c r="O692" s="635"/>
      <c r="P692" s="636"/>
      <c r="Q692" s="634" t="s">
        <v>273</v>
      </c>
      <c r="R692" s="635"/>
      <c r="S692" s="636"/>
      <c r="T692" s="634" t="s">
        <v>9</v>
      </c>
      <c r="U692" s="635"/>
      <c r="V692" s="636"/>
      <c r="W692" s="637" t="s">
        <v>374</v>
      </c>
      <c r="X692" s="638"/>
      <c r="Y692" s="639"/>
      <c r="Z692" s="634" t="s">
        <v>272</v>
      </c>
      <c r="AA692" s="635"/>
      <c r="AB692" s="636"/>
      <c r="AC692" s="637" t="s">
        <v>375</v>
      </c>
      <c r="AD692" s="638"/>
      <c r="AE692" s="639"/>
      <c r="AF692" s="637" t="s">
        <v>376</v>
      </c>
      <c r="AG692" s="638"/>
      <c r="AH692" s="639"/>
      <c r="AI692" s="633"/>
      <c r="AJ692" s="375"/>
      <c r="AK692" s="284"/>
      <c r="AL692" s="164"/>
      <c r="AM692" s="328">
        <f t="shared" si="401"/>
        <v>0</v>
      </c>
      <c r="AN692" s="311"/>
      <c r="AO692" s="311"/>
      <c r="AP692" s="284" t="e">
        <f t="shared" si="402"/>
        <v>#VALUE!</v>
      </c>
      <c r="AQ692" s="164" t="e">
        <f t="shared" si="403"/>
        <v>#VALUE!</v>
      </c>
      <c r="AR692" s="311"/>
      <c r="AS692" s="311"/>
      <c r="AT692" s="152"/>
      <c r="AW692" s="96" t="e">
        <f>I692+L692+O692+R692+U692+W692</f>
        <v>#VALUE!</v>
      </c>
      <c r="AX692" s="118" t="e">
        <f>H692+K692+N692+Q692+T692+#REF!</f>
        <v>#VALUE!</v>
      </c>
      <c r="AY692" s="152" t="e">
        <f t="shared" si="387"/>
        <v>#VALUE!</v>
      </c>
    </row>
    <row r="693" spans="1:51">
      <c r="A693" s="142"/>
      <c r="B693" s="143"/>
      <c r="C693" s="144"/>
      <c r="D693" s="144"/>
      <c r="E693" s="145"/>
      <c r="F693" s="146"/>
      <c r="G693" s="146"/>
      <c r="H693" s="598" t="s">
        <v>237</v>
      </c>
      <c r="I693" s="141" t="s">
        <v>238</v>
      </c>
      <c r="J693" s="489" t="s">
        <v>235</v>
      </c>
      <c r="K693" s="598" t="s">
        <v>237</v>
      </c>
      <c r="L693" s="141" t="s">
        <v>238</v>
      </c>
      <c r="M693" s="489" t="s">
        <v>235</v>
      </c>
      <c r="N693" s="598" t="s">
        <v>237</v>
      </c>
      <c r="O693" s="141" t="s">
        <v>238</v>
      </c>
      <c r="P693" s="489" t="s">
        <v>235</v>
      </c>
      <c r="Q693" s="598" t="s">
        <v>237</v>
      </c>
      <c r="R693" s="141" t="s">
        <v>238</v>
      </c>
      <c r="S693" s="489" t="s">
        <v>235</v>
      </c>
      <c r="T693" s="598" t="s">
        <v>237</v>
      </c>
      <c r="U693" s="141" t="s">
        <v>238</v>
      </c>
      <c r="V693" s="489" t="s">
        <v>235</v>
      </c>
      <c r="W693" s="598" t="s">
        <v>237</v>
      </c>
      <c r="X693" s="141" t="s">
        <v>238</v>
      </c>
      <c r="Y693" s="489" t="s">
        <v>235</v>
      </c>
      <c r="Z693" s="598" t="s">
        <v>237</v>
      </c>
      <c r="AA693" s="141" t="s">
        <v>238</v>
      </c>
      <c r="AB693" s="489" t="s">
        <v>235</v>
      </c>
      <c r="AC693" s="598" t="s">
        <v>237</v>
      </c>
      <c r="AD693" s="141" t="s">
        <v>238</v>
      </c>
      <c r="AE693" s="489" t="s">
        <v>235</v>
      </c>
      <c r="AF693" s="598" t="s">
        <v>237</v>
      </c>
      <c r="AG693" s="141" t="s">
        <v>238</v>
      </c>
      <c r="AH693" s="489" t="s">
        <v>235</v>
      </c>
      <c r="AI693" s="146"/>
      <c r="AJ693" s="376"/>
      <c r="AK693" s="284"/>
      <c r="AL693" s="164"/>
      <c r="AM693" s="328">
        <f t="shared" si="401"/>
        <v>0</v>
      </c>
      <c r="AN693" s="278"/>
      <c r="AO693" s="278"/>
      <c r="AP693" s="284" t="e">
        <f t="shared" si="402"/>
        <v>#VALUE!</v>
      </c>
      <c r="AQ693" s="164" t="e">
        <f t="shared" si="403"/>
        <v>#VALUE!</v>
      </c>
      <c r="AR693" s="278"/>
      <c r="AS693" s="278"/>
      <c r="AW693" s="96" t="e">
        <f t="shared" ref="AW693:AW754" si="404">I693+L693+O693+R693+U693+X693</f>
        <v>#VALUE!</v>
      </c>
      <c r="AX693" s="118" t="e">
        <f t="shared" ref="AX693:AX754" si="405">H693+K693+N693+Q693+T693+W693</f>
        <v>#VALUE!</v>
      </c>
      <c r="AY693" s="152" t="e">
        <f t="shared" si="387"/>
        <v>#VALUE!</v>
      </c>
    </row>
    <row r="694" spans="1:51">
      <c r="A694" s="147"/>
      <c r="B694" s="148"/>
      <c r="C694" s="149"/>
      <c r="D694" s="149"/>
      <c r="E694" s="150"/>
      <c r="F694" s="151"/>
      <c r="G694" s="151"/>
      <c r="H694" s="151"/>
      <c r="I694" s="151"/>
      <c r="J694" s="151"/>
      <c r="K694" s="151"/>
      <c r="L694" s="151"/>
      <c r="M694" s="151"/>
      <c r="N694" s="151"/>
      <c r="O694" s="151"/>
      <c r="P694" s="151"/>
      <c r="Q694" s="151"/>
      <c r="R694" s="151"/>
      <c r="S694" s="151"/>
      <c r="T694" s="151"/>
      <c r="U694" s="151"/>
      <c r="V694" s="151"/>
      <c r="W694" s="151"/>
      <c r="X694" s="151"/>
      <c r="Y694" s="151"/>
      <c r="Z694" s="151"/>
      <c r="AA694" s="151"/>
      <c r="AB694" s="151"/>
      <c r="AC694" s="151"/>
      <c r="AD694" s="151"/>
      <c r="AE694" s="151"/>
      <c r="AF694" s="151"/>
      <c r="AG694" s="151"/>
      <c r="AH694" s="151"/>
      <c r="AI694" s="151"/>
      <c r="AJ694" s="376"/>
      <c r="AK694" s="284">
        <f t="shared" si="389"/>
        <v>0</v>
      </c>
      <c r="AL694" s="164" t="b">
        <f t="shared" si="382"/>
        <v>1</v>
      </c>
      <c r="AM694" s="328">
        <f t="shared" si="401"/>
        <v>0</v>
      </c>
      <c r="AN694" s="278"/>
      <c r="AO694" s="278"/>
      <c r="AP694" s="284">
        <f t="shared" si="402"/>
        <v>0</v>
      </c>
      <c r="AQ694" s="164" t="b">
        <f t="shared" si="403"/>
        <v>1</v>
      </c>
      <c r="AR694" s="278"/>
      <c r="AS694" s="278"/>
      <c r="AV694" s="42" t="b">
        <f t="shared" ref="AV694" si="406">G694=AU694</f>
        <v>1</v>
      </c>
      <c r="AW694" s="96">
        <f t="shared" si="404"/>
        <v>0</v>
      </c>
      <c r="AX694" s="118">
        <f t="shared" si="405"/>
        <v>0</v>
      </c>
      <c r="AY694" s="152" t="b">
        <f t="shared" ref="AY694:AY748" si="407">G694=AX694</f>
        <v>1</v>
      </c>
    </row>
    <row r="695" spans="1:51" s="80" customFormat="1">
      <c r="A695" s="26">
        <v>13</v>
      </c>
      <c r="B695" s="653" t="s">
        <v>372</v>
      </c>
      <c r="C695" s="654"/>
      <c r="D695" s="654"/>
      <c r="E695" s="655"/>
      <c r="F695" s="56">
        <v>22</v>
      </c>
      <c r="G695" s="536">
        <f t="shared" ref="G695:AF695" si="408">G696+G722+G749</f>
        <v>12646998600.450001</v>
      </c>
      <c r="H695" s="17">
        <f t="shared" si="408"/>
        <v>12335120200</v>
      </c>
      <c r="I695" s="17" t="e">
        <f t="shared" si="408"/>
        <v>#REF!</v>
      </c>
      <c r="J695" s="17" t="e">
        <f t="shared" si="408"/>
        <v>#REF!</v>
      </c>
      <c r="K695" s="17">
        <f t="shared" si="408"/>
        <v>18635000</v>
      </c>
      <c r="L695" s="17">
        <f t="shared" si="408"/>
        <v>0</v>
      </c>
      <c r="M695" s="17">
        <f t="shared" si="408"/>
        <v>0</v>
      </c>
      <c r="N695" s="17">
        <f t="shared" si="408"/>
        <v>100506500.22</v>
      </c>
      <c r="O695" s="17" t="e">
        <f t="shared" si="408"/>
        <v>#REF!</v>
      </c>
      <c r="P695" s="17" t="e">
        <f t="shared" si="408"/>
        <v>#REF!</v>
      </c>
      <c r="Q695" s="17">
        <f t="shared" si="408"/>
        <v>0</v>
      </c>
      <c r="R695" s="17">
        <f t="shared" si="408"/>
        <v>0</v>
      </c>
      <c r="S695" s="17">
        <f t="shared" si="408"/>
        <v>0</v>
      </c>
      <c r="T695" s="17">
        <f t="shared" si="408"/>
        <v>0</v>
      </c>
      <c r="U695" s="17">
        <f t="shared" si="408"/>
        <v>0</v>
      </c>
      <c r="V695" s="17">
        <f t="shared" si="408"/>
        <v>0</v>
      </c>
      <c r="W695" s="17">
        <f t="shared" si="408"/>
        <v>0</v>
      </c>
      <c r="X695" s="17">
        <f t="shared" si="408"/>
        <v>0</v>
      </c>
      <c r="Y695" s="17">
        <f t="shared" si="408"/>
        <v>0</v>
      </c>
      <c r="Z695" s="17">
        <f t="shared" si="408"/>
        <v>5551100.2300000004</v>
      </c>
      <c r="AA695" s="17">
        <f t="shared" si="408"/>
        <v>0</v>
      </c>
      <c r="AB695" s="17">
        <f t="shared" si="408"/>
        <v>0</v>
      </c>
      <c r="AC695" s="17">
        <f t="shared" si="408"/>
        <v>0</v>
      </c>
      <c r="AD695" s="17">
        <f t="shared" si="408"/>
        <v>0</v>
      </c>
      <c r="AE695" s="17">
        <f t="shared" si="408"/>
        <v>0</v>
      </c>
      <c r="AF695" s="17">
        <f t="shared" si="408"/>
        <v>187185800</v>
      </c>
      <c r="AG695" s="17"/>
      <c r="AH695" s="17"/>
      <c r="AI695" s="17"/>
      <c r="AJ695" s="372"/>
      <c r="AK695" s="284"/>
      <c r="AL695" s="164"/>
      <c r="AM695" s="328"/>
      <c r="AN695" s="164"/>
      <c r="AO695" s="164"/>
      <c r="AP695" s="284">
        <f t="shared" si="402"/>
        <v>12646998600.449999</v>
      </c>
      <c r="AQ695" s="164" t="b">
        <f t="shared" si="403"/>
        <v>1</v>
      </c>
      <c r="AR695" s="164"/>
      <c r="AS695" s="164"/>
      <c r="AU695" s="335"/>
      <c r="AV695" s="72"/>
      <c r="AW695" s="335"/>
      <c r="AX695" s="336"/>
      <c r="AY695" s="152"/>
    </row>
    <row r="696" spans="1:51" s="110" customFormat="1">
      <c r="A696" s="119"/>
      <c r="B696" s="127" t="s">
        <v>22</v>
      </c>
      <c r="C696" s="630" t="s">
        <v>351</v>
      </c>
      <c r="D696" s="651"/>
      <c r="E696" s="652"/>
      <c r="F696" s="134">
        <v>22001</v>
      </c>
      <c r="G696" s="290">
        <f>G697+G700+G712</f>
        <v>8427122100.4499998</v>
      </c>
      <c r="H696" s="290">
        <f t="shared" ref="H696:AH696" si="409">H697+H700+H712</f>
        <v>8254121817</v>
      </c>
      <c r="I696" s="290" t="e">
        <f t="shared" si="409"/>
        <v>#REF!</v>
      </c>
      <c r="J696" s="290" t="e">
        <f t="shared" si="409"/>
        <v>#REF!</v>
      </c>
      <c r="K696" s="290">
        <f t="shared" si="409"/>
        <v>635000</v>
      </c>
      <c r="L696" s="290">
        <f t="shared" si="409"/>
        <v>0</v>
      </c>
      <c r="M696" s="290">
        <f t="shared" si="409"/>
        <v>0</v>
      </c>
      <c r="N696" s="290">
        <f t="shared" si="409"/>
        <v>8182000.2199999997</v>
      </c>
      <c r="O696" s="290" t="e">
        <f t="shared" si="409"/>
        <v>#REF!</v>
      </c>
      <c r="P696" s="290" t="e">
        <f t="shared" si="409"/>
        <v>#REF!</v>
      </c>
      <c r="Q696" s="116">
        <f t="shared" si="409"/>
        <v>0</v>
      </c>
      <c r="R696" s="290">
        <f t="shared" si="409"/>
        <v>0</v>
      </c>
      <c r="S696" s="290">
        <f t="shared" si="409"/>
        <v>0</v>
      </c>
      <c r="T696" s="290">
        <f t="shared" si="409"/>
        <v>0</v>
      </c>
      <c r="U696" s="290">
        <f t="shared" si="409"/>
        <v>0</v>
      </c>
      <c r="V696" s="290">
        <f t="shared" si="409"/>
        <v>0</v>
      </c>
      <c r="W696" s="290">
        <f t="shared" si="409"/>
        <v>0</v>
      </c>
      <c r="X696" s="290">
        <f t="shared" si="409"/>
        <v>0</v>
      </c>
      <c r="Y696" s="290">
        <f t="shared" si="409"/>
        <v>0</v>
      </c>
      <c r="Z696" s="290">
        <f t="shared" si="409"/>
        <v>5551100.2300000004</v>
      </c>
      <c r="AA696" s="290">
        <f t="shared" si="409"/>
        <v>0</v>
      </c>
      <c r="AB696" s="290">
        <f t="shared" si="409"/>
        <v>0</v>
      </c>
      <c r="AC696" s="290">
        <f t="shared" si="409"/>
        <v>0</v>
      </c>
      <c r="AD696" s="290">
        <f t="shared" si="409"/>
        <v>0</v>
      </c>
      <c r="AE696" s="290">
        <f t="shared" si="409"/>
        <v>0</v>
      </c>
      <c r="AF696" s="290">
        <f t="shared" si="409"/>
        <v>158632183</v>
      </c>
      <c r="AG696" s="116">
        <f t="shared" si="409"/>
        <v>0</v>
      </c>
      <c r="AH696" s="116">
        <f t="shared" si="409"/>
        <v>0</v>
      </c>
      <c r="AI696" s="94"/>
      <c r="AJ696" s="373"/>
      <c r="AK696" s="284">
        <f t="shared" si="389"/>
        <v>8427122100.4499998</v>
      </c>
      <c r="AL696" s="164" t="b">
        <f t="shared" si="382"/>
        <v>1</v>
      </c>
      <c r="AM696" s="328">
        <f t="shared" si="401"/>
        <v>0</v>
      </c>
      <c r="AN696" s="221"/>
      <c r="AO696" s="221"/>
      <c r="AP696" s="284">
        <f t="shared" si="402"/>
        <v>8427122100.4499998</v>
      </c>
      <c r="AQ696" s="164" t="b">
        <f t="shared" si="403"/>
        <v>1</v>
      </c>
      <c r="AR696" s="221"/>
      <c r="AS696" s="221"/>
      <c r="AT696" s="25"/>
      <c r="AU696" s="111" t="e">
        <f>SUM(I696:X696)</f>
        <v>#REF!</v>
      </c>
      <c r="AV696" s="112" t="e">
        <f t="shared" si="384"/>
        <v>#REF!</v>
      </c>
      <c r="AW696" s="96" t="e">
        <f t="shared" si="404"/>
        <v>#REF!</v>
      </c>
      <c r="AX696" s="118">
        <f t="shared" si="405"/>
        <v>8262938817.2200003</v>
      </c>
      <c r="AY696" s="152" t="b">
        <f t="shared" si="407"/>
        <v>0</v>
      </c>
    </row>
    <row r="697" spans="1:51" s="25" customFormat="1">
      <c r="A697" s="29"/>
      <c r="B697" s="353"/>
      <c r="C697" s="21"/>
      <c r="D697" s="645" t="s">
        <v>14</v>
      </c>
      <c r="E697" s="646"/>
      <c r="F697" s="51" t="s">
        <v>131</v>
      </c>
      <c r="G697" s="52">
        <f>SUM(G698:G699)</f>
        <v>9490000</v>
      </c>
      <c r="H697" s="52">
        <f t="shared" ref="H697:AH697" si="410">SUM(H698:H699)</f>
        <v>6990000</v>
      </c>
      <c r="I697" s="52" t="e">
        <f t="shared" si="410"/>
        <v>#REF!</v>
      </c>
      <c r="J697" s="52" t="e">
        <f t="shared" si="410"/>
        <v>#REF!</v>
      </c>
      <c r="K697" s="52">
        <f t="shared" si="410"/>
        <v>0</v>
      </c>
      <c r="L697" s="52">
        <f t="shared" si="410"/>
        <v>0</v>
      </c>
      <c r="M697" s="52">
        <f t="shared" si="410"/>
        <v>0</v>
      </c>
      <c r="N697" s="52">
        <f t="shared" si="410"/>
        <v>2500000</v>
      </c>
      <c r="O697" s="52" t="e">
        <f t="shared" si="410"/>
        <v>#REF!</v>
      </c>
      <c r="P697" s="52" t="e">
        <f t="shared" si="410"/>
        <v>#REF!</v>
      </c>
      <c r="Q697" s="52">
        <f t="shared" si="410"/>
        <v>0</v>
      </c>
      <c r="R697" s="52">
        <f t="shared" si="410"/>
        <v>0</v>
      </c>
      <c r="S697" s="52">
        <f t="shared" si="410"/>
        <v>0</v>
      </c>
      <c r="T697" s="52">
        <f t="shared" si="410"/>
        <v>0</v>
      </c>
      <c r="U697" s="52">
        <f t="shared" si="410"/>
        <v>0</v>
      </c>
      <c r="V697" s="52">
        <f t="shared" si="410"/>
        <v>0</v>
      </c>
      <c r="W697" s="52">
        <f t="shared" si="410"/>
        <v>0</v>
      </c>
      <c r="X697" s="52">
        <f t="shared" si="410"/>
        <v>0</v>
      </c>
      <c r="Y697" s="52">
        <f t="shared" si="410"/>
        <v>0</v>
      </c>
      <c r="Z697" s="52">
        <f t="shared" si="410"/>
        <v>0</v>
      </c>
      <c r="AA697" s="52">
        <f t="shared" si="410"/>
        <v>0</v>
      </c>
      <c r="AB697" s="52">
        <f t="shared" si="410"/>
        <v>0</v>
      </c>
      <c r="AC697" s="52">
        <f t="shared" si="410"/>
        <v>0</v>
      </c>
      <c r="AD697" s="52">
        <f t="shared" si="410"/>
        <v>0</v>
      </c>
      <c r="AE697" s="52">
        <f t="shared" si="410"/>
        <v>0</v>
      </c>
      <c r="AF697" s="52">
        <f t="shared" si="410"/>
        <v>0</v>
      </c>
      <c r="AG697" s="52">
        <f t="shared" si="410"/>
        <v>0</v>
      </c>
      <c r="AH697" s="52">
        <f t="shared" si="410"/>
        <v>0</v>
      </c>
      <c r="AI697" s="23"/>
      <c r="AJ697" s="373"/>
      <c r="AK697" s="284">
        <f t="shared" si="389"/>
        <v>9490000</v>
      </c>
      <c r="AL697" s="164" t="b">
        <f t="shared" si="382"/>
        <v>1</v>
      </c>
      <c r="AM697" s="328">
        <f t="shared" si="401"/>
        <v>0</v>
      </c>
      <c r="AN697" s="221"/>
      <c r="AO697" s="221"/>
      <c r="AP697" s="284">
        <f t="shared" si="402"/>
        <v>9490000</v>
      </c>
      <c r="AQ697" s="164" t="b">
        <f t="shared" si="403"/>
        <v>1</v>
      </c>
      <c r="AR697" s="221"/>
      <c r="AS697" s="221"/>
      <c r="AU697" s="335" t="e">
        <f t="shared" si="356"/>
        <v>#REF!</v>
      </c>
      <c r="AV697" s="72" t="e">
        <f t="shared" si="384"/>
        <v>#REF!</v>
      </c>
      <c r="AW697" s="335" t="e">
        <f t="shared" si="404"/>
        <v>#REF!</v>
      </c>
      <c r="AX697" s="336">
        <f t="shared" si="405"/>
        <v>9490000</v>
      </c>
      <c r="AY697" s="152" t="b">
        <f t="shared" si="407"/>
        <v>1</v>
      </c>
    </row>
    <row r="698" spans="1:51" s="72" customFormat="1">
      <c r="A698" s="65"/>
      <c r="B698" s="390"/>
      <c r="C698" s="608"/>
      <c r="D698" s="363"/>
      <c r="E698" s="384" t="s">
        <v>164</v>
      </c>
      <c r="F698" s="68" t="s">
        <v>165</v>
      </c>
      <c r="G698" s="69">
        <v>5500000</v>
      </c>
      <c r="H698" s="52">
        <v>3000000</v>
      </c>
      <c r="I698" s="70" t="e">
        <f>#REF!</f>
        <v>#REF!</v>
      </c>
      <c r="J698" s="53" t="e">
        <f t="shared" ref="J698:J714" si="411">H698-I698</f>
        <v>#REF!</v>
      </c>
      <c r="K698" s="70"/>
      <c r="L698" s="70"/>
      <c r="M698" s="70"/>
      <c r="N698" s="70">
        <v>2500000</v>
      </c>
      <c r="O698" s="70" t="e">
        <f>#REF!+10385000+10385000</f>
        <v>#REF!</v>
      </c>
      <c r="P698" s="70" t="e">
        <f>N698-O698</f>
        <v>#REF!</v>
      </c>
      <c r="Q698" s="70"/>
      <c r="R698" s="70"/>
      <c r="S698" s="70"/>
      <c r="T698" s="70"/>
      <c r="U698" s="70"/>
      <c r="V698" s="70"/>
      <c r="W698" s="70"/>
      <c r="X698" s="70"/>
      <c r="Y698" s="70"/>
      <c r="Z698" s="70"/>
      <c r="AA698" s="70"/>
      <c r="AB698" s="70"/>
      <c r="AC698" s="70"/>
      <c r="AD698" s="70"/>
      <c r="AE698" s="70"/>
      <c r="AF698" s="70"/>
      <c r="AG698" s="70"/>
      <c r="AH698" s="70"/>
      <c r="AI698" s="71"/>
      <c r="AJ698" s="374"/>
      <c r="AK698" s="284">
        <f t="shared" si="389"/>
        <v>5500000</v>
      </c>
      <c r="AL698" s="164" t="b">
        <f t="shared" ref="AL698:AL754" si="412">AK698=G698</f>
        <v>1</v>
      </c>
      <c r="AM698" s="328">
        <f t="shared" si="401"/>
        <v>0</v>
      </c>
      <c r="AN698" s="232"/>
      <c r="AO698" s="232"/>
      <c r="AP698" s="284">
        <f t="shared" si="402"/>
        <v>5500000</v>
      </c>
      <c r="AQ698" s="164" t="b">
        <f t="shared" si="403"/>
        <v>1</v>
      </c>
      <c r="AR698" s="232"/>
      <c r="AS698" s="232"/>
      <c r="AU698" s="335" t="e">
        <f t="shared" si="356"/>
        <v>#REF!</v>
      </c>
      <c r="AV698" s="72" t="e">
        <f t="shared" si="384"/>
        <v>#REF!</v>
      </c>
      <c r="AW698" s="335" t="e">
        <f t="shared" si="404"/>
        <v>#REF!</v>
      </c>
      <c r="AX698" s="336">
        <f t="shared" si="405"/>
        <v>5500000</v>
      </c>
      <c r="AY698" s="152" t="b">
        <f t="shared" si="407"/>
        <v>1</v>
      </c>
    </row>
    <row r="699" spans="1:51" s="72" customFormat="1">
      <c r="A699" s="65"/>
      <c r="B699" s="390"/>
      <c r="C699" s="608"/>
      <c r="D699" s="363"/>
      <c r="E699" s="88" t="s">
        <v>166</v>
      </c>
      <c r="F699" s="71" t="s">
        <v>167</v>
      </c>
      <c r="G699" s="69">
        <v>3990000</v>
      </c>
      <c r="H699" s="52">
        <v>3990000</v>
      </c>
      <c r="I699" s="70"/>
      <c r="J699" s="53">
        <f t="shared" si="411"/>
        <v>3990000</v>
      </c>
      <c r="K699" s="70"/>
      <c r="L699" s="70"/>
      <c r="M699" s="70"/>
      <c r="N699" s="70"/>
      <c r="O699" s="70" t="e">
        <f>#REF!+7030000</f>
        <v>#REF!</v>
      </c>
      <c r="P699" s="70" t="e">
        <f t="shared" ref="P699:P714" si="413">N699-O699</f>
        <v>#REF!</v>
      </c>
      <c r="Q699" s="70"/>
      <c r="R699" s="70"/>
      <c r="S699" s="70"/>
      <c r="T699" s="70"/>
      <c r="U699" s="70"/>
      <c r="V699" s="70"/>
      <c r="W699" s="70"/>
      <c r="X699" s="70"/>
      <c r="Y699" s="70"/>
      <c r="Z699" s="70"/>
      <c r="AA699" s="70"/>
      <c r="AB699" s="70"/>
      <c r="AC699" s="70"/>
      <c r="AD699" s="70"/>
      <c r="AE699" s="70"/>
      <c r="AF699" s="70"/>
      <c r="AG699" s="70"/>
      <c r="AH699" s="70"/>
      <c r="AI699" s="71"/>
      <c r="AJ699" s="374"/>
      <c r="AK699" s="284">
        <f t="shared" si="389"/>
        <v>3990000</v>
      </c>
      <c r="AL699" s="164" t="b">
        <f t="shared" si="412"/>
        <v>1</v>
      </c>
      <c r="AM699" s="328">
        <f t="shared" si="401"/>
        <v>0</v>
      </c>
      <c r="AN699" s="232"/>
      <c r="AO699" s="232"/>
      <c r="AP699" s="284">
        <f t="shared" si="402"/>
        <v>3990000</v>
      </c>
      <c r="AQ699" s="164" t="b">
        <f t="shared" si="403"/>
        <v>1</v>
      </c>
      <c r="AR699" s="232"/>
      <c r="AS699" s="232"/>
      <c r="AU699" s="335" t="e">
        <f t="shared" ref="AU699:AU766" si="414">SUM(I699:X699)</f>
        <v>#REF!</v>
      </c>
      <c r="AV699" s="72" t="e">
        <f t="shared" si="384"/>
        <v>#REF!</v>
      </c>
      <c r="AW699" s="335" t="e">
        <f t="shared" si="404"/>
        <v>#REF!</v>
      </c>
      <c r="AX699" s="336">
        <f t="shared" si="405"/>
        <v>3990000</v>
      </c>
      <c r="AY699" s="152" t="b">
        <f t="shared" si="407"/>
        <v>1</v>
      </c>
    </row>
    <row r="700" spans="1:51" s="54" customFormat="1">
      <c r="A700" s="50"/>
      <c r="B700" s="355"/>
      <c r="C700" s="61"/>
      <c r="D700" s="656" t="s">
        <v>15</v>
      </c>
      <c r="E700" s="657"/>
      <c r="F700" s="81" t="s">
        <v>130</v>
      </c>
      <c r="G700" s="52">
        <f t="shared" ref="G700:AH700" si="415">SUM(G701:G711)</f>
        <v>178668100.44999999</v>
      </c>
      <c r="H700" s="52">
        <f t="shared" si="415"/>
        <v>166800000</v>
      </c>
      <c r="I700" s="52" t="e">
        <f t="shared" si="415"/>
        <v>#REF!</v>
      </c>
      <c r="J700" s="52" t="e">
        <f t="shared" si="415"/>
        <v>#REF!</v>
      </c>
      <c r="K700" s="52">
        <f t="shared" si="415"/>
        <v>635000</v>
      </c>
      <c r="L700" s="52">
        <f t="shared" si="415"/>
        <v>0</v>
      </c>
      <c r="M700" s="52">
        <f t="shared" si="415"/>
        <v>0</v>
      </c>
      <c r="N700" s="52">
        <f t="shared" si="415"/>
        <v>5682000.2199999997</v>
      </c>
      <c r="O700" s="52" t="e">
        <f t="shared" si="415"/>
        <v>#REF!</v>
      </c>
      <c r="P700" s="52" t="e">
        <f t="shared" si="415"/>
        <v>#REF!</v>
      </c>
      <c r="Q700" s="52">
        <f t="shared" si="415"/>
        <v>0</v>
      </c>
      <c r="R700" s="52">
        <f t="shared" si="415"/>
        <v>0</v>
      </c>
      <c r="S700" s="52">
        <f t="shared" si="415"/>
        <v>0</v>
      </c>
      <c r="T700" s="52">
        <f t="shared" si="415"/>
        <v>0</v>
      </c>
      <c r="U700" s="52">
        <f t="shared" si="415"/>
        <v>0</v>
      </c>
      <c r="V700" s="52">
        <f t="shared" si="415"/>
        <v>0</v>
      </c>
      <c r="W700" s="52">
        <f t="shared" si="415"/>
        <v>0</v>
      </c>
      <c r="X700" s="52">
        <f t="shared" si="415"/>
        <v>0</v>
      </c>
      <c r="Y700" s="52">
        <f t="shared" si="415"/>
        <v>0</v>
      </c>
      <c r="Z700" s="52">
        <f t="shared" si="415"/>
        <v>5551100.2300000004</v>
      </c>
      <c r="AA700" s="52">
        <f t="shared" si="415"/>
        <v>0</v>
      </c>
      <c r="AB700" s="52">
        <f t="shared" si="415"/>
        <v>0</v>
      </c>
      <c r="AC700" s="52">
        <f t="shared" si="415"/>
        <v>0</v>
      </c>
      <c r="AD700" s="52">
        <f t="shared" si="415"/>
        <v>0</v>
      </c>
      <c r="AE700" s="52">
        <f t="shared" si="415"/>
        <v>0</v>
      </c>
      <c r="AF700" s="52">
        <f t="shared" si="415"/>
        <v>0</v>
      </c>
      <c r="AG700" s="52">
        <f t="shared" si="415"/>
        <v>0</v>
      </c>
      <c r="AH700" s="52">
        <f t="shared" si="415"/>
        <v>0</v>
      </c>
      <c r="AI700" s="51"/>
      <c r="AJ700" s="372"/>
      <c r="AK700" s="284">
        <f t="shared" si="389"/>
        <v>178668100.44999999</v>
      </c>
      <c r="AL700" s="164" t="b">
        <f t="shared" si="412"/>
        <v>1</v>
      </c>
      <c r="AM700" s="328">
        <f t="shared" si="401"/>
        <v>0</v>
      </c>
      <c r="AN700" s="200"/>
      <c r="AO700" s="200"/>
      <c r="AP700" s="284">
        <f t="shared" si="402"/>
        <v>178668100.44999999</v>
      </c>
      <c r="AQ700" s="164" t="b">
        <f t="shared" si="403"/>
        <v>1</v>
      </c>
      <c r="AR700" s="200"/>
      <c r="AS700" s="200"/>
      <c r="AU700" s="335" t="e">
        <f>SUM(I700:X700)</f>
        <v>#REF!</v>
      </c>
      <c r="AV700" s="72" t="e">
        <f t="shared" si="384"/>
        <v>#REF!</v>
      </c>
      <c r="AW700" s="335" t="e">
        <f t="shared" si="404"/>
        <v>#REF!</v>
      </c>
      <c r="AX700" s="336">
        <f t="shared" si="405"/>
        <v>173117000.22</v>
      </c>
      <c r="AY700" s="152" t="b">
        <f t="shared" si="407"/>
        <v>0</v>
      </c>
    </row>
    <row r="701" spans="1:51" s="72" customFormat="1">
      <c r="A701" s="65"/>
      <c r="B701" s="390"/>
      <c r="C701" s="608"/>
      <c r="D701" s="608"/>
      <c r="E701" s="67" t="s">
        <v>55</v>
      </c>
      <c r="F701" s="71" t="s">
        <v>56</v>
      </c>
      <c r="G701" s="69">
        <v>6051100</v>
      </c>
      <c r="H701" s="52">
        <v>4000000</v>
      </c>
      <c r="I701" s="70"/>
      <c r="J701" s="53">
        <f t="shared" si="411"/>
        <v>4000000</v>
      </c>
      <c r="K701" s="70"/>
      <c r="L701" s="70">
        <v>0</v>
      </c>
      <c r="M701" s="70"/>
      <c r="N701" s="70"/>
      <c r="O701" s="70" t="e">
        <f>#REF!+2807420</f>
        <v>#REF!</v>
      </c>
      <c r="P701" s="70" t="e">
        <f t="shared" si="413"/>
        <v>#REF!</v>
      </c>
      <c r="Q701" s="70"/>
      <c r="R701" s="70"/>
      <c r="S701" s="70"/>
      <c r="T701" s="70"/>
      <c r="U701" s="70"/>
      <c r="V701" s="70"/>
      <c r="W701" s="70"/>
      <c r="X701" s="70"/>
      <c r="Y701" s="70"/>
      <c r="Z701" s="70">
        <f>G701-H701</f>
        <v>2051100</v>
      </c>
      <c r="AA701" s="70"/>
      <c r="AB701" s="70"/>
      <c r="AC701" s="70"/>
      <c r="AD701" s="70"/>
      <c r="AE701" s="70"/>
      <c r="AF701" s="70"/>
      <c r="AG701" s="70"/>
      <c r="AH701" s="70"/>
      <c r="AI701" s="71"/>
      <c r="AJ701" s="374"/>
      <c r="AK701" s="284">
        <f t="shared" si="389"/>
        <v>6051100</v>
      </c>
      <c r="AL701" s="164" t="b">
        <f t="shared" si="412"/>
        <v>1</v>
      </c>
      <c r="AM701" s="328">
        <f t="shared" si="401"/>
        <v>0</v>
      </c>
      <c r="AN701" s="232"/>
      <c r="AO701" s="232"/>
      <c r="AP701" s="284">
        <f t="shared" si="402"/>
        <v>6051100</v>
      </c>
      <c r="AQ701" s="164" t="b">
        <f t="shared" si="403"/>
        <v>1</v>
      </c>
      <c r="AR701" s="232"/>
      <c r="AS701" s="232"/>
      <c r="AU701" s="335" t="e">
        <f t="shared" si="414"/>
        <v>#REF!</v>
      </c>
      <c r="AV701" s="72" t="e">
        <f t="shared" si="384"/>
        <v>#REF!</v>
      </c>
      <c r="AW701" s="335" t="e">
        <f t="shared" si="404"/>
        <v>#REF!</v>
      </c>
      <c r="AX701" s="336">
        <f t="shared" si="405"/>
        <v>4000000</v>
      </c>
      <c r="AY701" s="152" t="b">
        <f t="shared" si="407"/>
        <v>0</v>
      </c>
    </row>
    <row r="702" spans="1:51" s="72" customFormat="1">
      <c r="A702" s="65"/>
      <c r="B702" s="390"/>
      <c r="C702" s="608"/>
      <c r="D702" s="608"/>
      <c r="E702" s="88" t="s">
        <v>16</v>
      </c>
      <c r="F702" s="71" t="s">
        <v>19</v>
      </c>
      <c r="G702" s="69">
        <v>135000</v>
      </c>
      <c r="H702" s="52"/>
      <c r="I702" s="70"/>
      <c r="J702" s="53">
        <f t="shared" si="411"/>
        <v>0</v>
      </c>
      <c r="K702" s="70">
        <v>135000</v>
      </c>
      <c r="L702" s="70">
        <v>0</v>
      </c>
      <c r="M702" s="70"/>
      <c r="N702" s="70"/>
      <c r="O702" s="70" t="e">
        <f>#REF!+420000</f>
        <v>#REF!</v>
      </c>
      <c r="P702" s="70" t="e">
        <f t="shared" si="413"/>
        <v>#REF!</v>
      </c>
      <c r="Q702" s="70"/>
      <c r="R702" s="70"/>
      <c r="S702" s="70"/>
      <c r="T702" s="70"/>
      <c r="U702" s="70"/>
      <c r="V702" s="70"/>
      <c r="W702" s="70"/>
      <c r="X702" s="70"/>
      <c r="Y702" s="70"/>
      <c r="Z702" s="70"/>
      <c r="AA702" s="70"/>
      <c r="AB702" s="70"/>
      <c r="AC702" s="70"/>
      <c r="AD702" s="70"/>
      <c r="AE702" s="70"/>
      <c r="AF702" s="70"/>
      <c r="AG702" s="70"/>
      <c r="AH702" s="70"/>
      <c r="AI702" s="71"/>
      <c r="AJ702" s="374"/>
      <c r="AK702" s="284">
        <f t="shared" si="389"/>
        <v>135000</v>
      </c>
      <c r="AL702" s="164" t="b">
        <f t="shared" si="412"/>
        <v>1</v>
      </c>
      <c r="AM702" s="328">
        <f t="shared" si="401"/>
        <v>0</v>
      </c>
      <c r="AN702" s="232"/>
      <c r="AO702" s="232"/>
      <c r="AP702" s="284">
        <f t="shared" si="402"/>
        <v>135000</v>
      </c>
      <c r="AQ702" s="164" t="b">
        <f t="shared" si="403"/>
        <v>1</v>
      </c>
      <c r="AR702" s="232"/>
      <c r="AS702" s="232"/>
      <c r="AU702" s="335" t="e">
        <f t="shared" si="414"/>
        <v>#REF!</v>
      </c>
      <c r="AV702" s="72" t="e">
        <f t="shared" si="384"/>
        <v>#REF!</v>
      </c>
      <c r="AW702" s="335" t="e">
        <f t="shared" si="404"/>
        <v>#REF!</v>
      </c>
      <c r="AX702" s="336">
        <f t="shared" si="405"/>
        <v>135000</v>
      </c>
      <c r="AY702" s="152" t="b">
        <f t="shared" si="407"/>
        <v>1</v>
      </c>
    </row>
    <row r="703" spans="1:51" s="72" customFormat="1">
      <c r="A703" s="65"/>
      <c r="B703" s="390"/>
      <c r="C703" s="608"/>
      <c r="D703" s="608"/>
      <c r="E703" s="88" t="s">
        <v>352</v>
      </c>
      <c r="F703" s="71" t="s">
        <v>353</v>
      </c>
      <c r="G703" s="69">
        <v>500000</v>
      </c>
      <c r="H703" s="52"/>
      <c r="I703" s="70" t="e">
        <f>#REF!</f>
        <v>#REF!</v>
      </c>
      <c r="J703" s="53" t="e">
        <f t="shared" si="411"/>
        <v>#REF!</v>
      </c>
      <c r="K703" s="70">
        <v>500000</v>
      </c>
      <c r="L703" s="70">
        <v>0</v>
      </c>
      <c r="M703" s="70"/>
      <c r="N703" s="70"/>
      <c r="O703" s="70" t="e">
        <f>#REF!+4387500</f>
        <v>#REF!</v>
      </c>
      <c r="P703" s="70" t="e">
        <f t="shared" si="413"/>
        <v>#REF!</v>
      </c>
      <c r="Q703" s="70"/>
      <c r="R703" s="70"/>
      <c r="S703" s="70"/>
      <c r="T703" s="70"/>
      <c r="U703" s="70"/>
      <c r="V703" s="70"/>
      <c r="W703" s="70"/>
      <c r="X703" s="70"/>
      <c r="Y703" s="70"/>
      <c r="Z703" s="70"/>
      <c r="AA703" s="70"/>
      <c r="AB703" s="70"/>
      <c r="AC703" s="70"/>
      <c r="AD703" s="70"/>
      <c r="AE703" s="70"/>
      <c r="AF703" s="70"/>
      <c r="AG703" s="70"/>
      <c r="AH703" s="70"/>
      <c r="AI703" s="71"/>
      <c r="AJ703" s="374"/>
      <c r="AK703" s="284">
        <f t="shared" si="389"/>
        <v>500000</v>
      </c>
      <c r="AL703" s="164" t="b">
        <f t="shared" si="412"/>
        <v>1</v>
      </c>
      <c r="AM703" s="328">
        <f t="shared" si="401"/>
        <v>0</v>
      </c>
      <c r="AN703" s="232"/>
      <c r="AO703" s="232"/>
      <c r="AP703" s="284">
        <f t="shared" si="402"/>
        <v>500000</v>
      </c>
      <c r="AQ703" s="164" t="b">
        <f t="shared" si="403"/>
        <v>1</v>
      </c>
      <c r="AR703" s="232"/>
      <c r="AS703" s="232"/>
      <c r="AU703" s="335" t="e">
        <f t="shared" si="414"/>
        <v>#REF!</v>
      </c>
      <c r="AV703" s="72" t="e">
        <f t="shared" si="384"/>
        <v>#REF!</v>
      </c>
      <c r="AW703" s="335" t="e">
        <f t="shared" si="404"/>
        <v>#REF!</v>
      </c>
      <c r="AX703" s="336">
        <f t="shared" si="405"/>
        <v>500000</v>
      </c>
      <c r="AY703" s="152" t="b">
        <f t="shared" si="407"/>
        <v>1</v>
      </c>
    </row>
    <row r="704" spans="1:51" s="72" customFormat="1">
      <c r="A704" s="65"/>
      <c r="B704" s="390"/>
      <c r="C704" s="608"/>
      <c r="D704" s="363"/>
      <c r="E704" s="384" t="s">
        <v>197</v>
      </c>
      <c r="F704" s="68" t="s">
        <v>354</v>
      </c>
      <c r="G704" s="241">
        <v>9000000</v>
      </c>
      <c r="H704" s="52">
        <v>9000000</v>
      </c>
      <c r="I704" s="70" t="e">
        <f>#REF!</f>
        <v>#REF!</v>
      </c>
      <c r="J704" s="53" t="e">
        <f t="shared" si="411"/>
        <v>#REF!</v>
      </c>
      <c r="K704" s="70"/>
      <c r="L704" s="70"/>
      <c r="M704" s="70"/>
      <c r="N704" s="70"/>
      <c r="O704" s="70" t="e">
        <f>#REF!+124810000+117463333</f>
        <v>#REF!</v>
      </c>
      <c r="P704" s="70" t="e">
        <f t="shared" si="413"/>
        <v>#REF!</v>
      </c>
      <c r="Q704" s="70"/>
      <c r="R704" s="70"/>
      <c r="S704" s="70"/>
      <c r="T704" s="70"/>
      <c r="U704" s="70"/>
      <c r="V704" s="70"/>
      <c r="W704" s="70"/>
      <c r="X704" s="70"/>
      <c r="Y704" s="70"/>
      <c r="Z704" s="70"/>
      <c r="AA704" s="70"/>
      <c r="AB704" s="70"/>
      <c r="AC704" s="70"/>
      <c r="AD704" s="70"/>
      <c r="AE704" s="70"/>
      <c r="AF704" s="70"/>
      <c r="AG704" s="70"/>
      <c r="AH704" s="70"/>
      <c r="AI704" s="71"/>
      <c r="AJ704" s="374"/>
      <c r="AK704" s="284">
        <f t="shared" si="389"/>
        <v>9000000</v>
      </c>
      <c r="AL704" s="164" t="b">
        <f t="shared" si="412"/>
        <v>1</v>
      </c>
      <c r="AM704" s="328">
        <f t="shared" si="401"/>
        <v>0</v>
      </c>
      <c r="AN704" s="232"/>
      <c r="AO704" s="232"/>
      <c r="AP704" s="284">
        <f t="shared" si="402"/>
        <v>9000000</v>
      </c>
      <c r="AQ704" s="164" t="b">
        <f t="shared" si="403"/>
        <v>1</v>
      </c>
      <c r="AR704" s="232"/>
      <c r="AS704" s="232"/>
      <c r="AU704" s="335" t="e">
        <f t="shared" si="414"/>
        <v>#REF!</v>
      </c>
      <c r="AV704" s="72" t="e">
        <f t="shared" si="384"/>
        <v>#REF!</v>
      </c>
      <c r="AW704" s="335" t="e">
        <f t="shared" si="404"/>
        <v>#REF!</v>
      </c>
      <c r="AX704" s="336">
        <f t="shared" si="405"/>
        <v>9000000</v>
      </c>
      <c r="AY704" s="152" t="b">
        <f t="shared" si="407"/>
        <v>1</v>
      </c>
    </row>
    <row r="705" spans="1:51" s="72" customFormat="1">
      <c r="A705" s="65"/>
      <c r="B705" s="66"/>
      <c r="C705" s="608"/>
      <c r="D705" s="608"/>
      <c r="E705" s="67" t="s">
        <v>17</v>
      </c>
      <c r="F705" s="68" t="s">
        <v>18</v>
      </c>
      <c r="G705" s="241">
        <v>100800000</v>
      </c>
      <c r="H705" s="52">
        <v>100800000</v>
      </c>
      <c r="I705" s="70">
        <f>2402400+597600</f>
        <v>3000000</v>
      </c>
      <c r="J705" s="53">
        <f t="shared" si="411"/>
        <v>97800000</v>
      </c>
      <c r="K705" s="70"/>
      <c r="L705" s="70">
        <v>0</v>
      </c>
      <c r="M705" s="70"/>
      <c r="N705" s="70"/>
      <c r="O705" s="70">
        <f>770000+1034800</f>
        <v>1804800</v>
      </c>
      <c r="P705" s="70">
        <f t="shared" si="413"/>
        <v>-1804800</v>
      </c>
      <c r="Q705" s="70"/>
      <c r="R705" s="70"/>
      <c r="S705" s="70"/>
      <c r="T705" s="70"/>
      <c r="U705" s="70"/>
      <c r="V705" s="70"/>
      <c r="W705" s="70"/>
      <c r="X705" s="70"/>
      <c r="Y705" s="70"/>
      <c r="Z705" s="70"/>
      <c r="AA705" s="70"/>
      <c r="AB705" s="70"/>
      <c r="AC705" s="70"/>
      <c r="AD705" s="70"/>
      <c r="AE705" s="70"/>
      <c r="AF705" s="70"/>
      <c r="AG705" s="70"/>
      <c r="AH705" s="70"/>
      <c r="AI705" s="71"/>
      <c r="AJ705" s="374"/>
      <c r="AK705" s="284">
        <f t="shared" si="389"/>
        <v>100800000</v>
      </c>
      <c r="AL705" s="164" t="b">
        <f t="shared" si="412"/>
        <v>1</v>
      </c>
      <c r="AM705" s="328">
        <f t="shared" si="401"/>
        <v>0</v>
      </c>
      <c r="AN705" s="232"/>
      <c r="AO705" s="232"/>
      <c r="AP705" s="284">
        <f t="shared" si="402"/>
        <v>100800000</v>
      </c>
      <c r="AQ705" s="164" t="b">
        <f t="shared" si="403"/>
        <v>1</v>
      </c>
      <c r="AR705" s="232"/>
      <c r="AS705" s="232"/>
      <c r="AU705" s="335">
        <f t="shared" si="414"/>
        <v>100800000</v>
      </c>
      <c r="AV705" s="72" t="b">
        <f t="shared" si="384"/>
        <v>1</v>
      </c>
      <c r="AW705" s="335">
        <f t="shared" si="404"/>
        <v>4804800</v>
      </c>
      <c r="AX705" s="336">
        <f t="shared" si="405"/>
        <v>100800000</v>
      </c>
      <c r="AY705" s="152" t="b">
        <f t="shared" si="407"/>
        <v>1</v>
      </c>
    </row>
    <row r="706" spans="1:51" s="72" customFormat="1">
      <c r="A706" s="65"/>
      <c r="B706" s="66"/>
      <c r="C706" s="608"/>
      <c r="D706" s="608"/>
      <c r="E706" s="604" t="s">
        <v>108</v>
      </c>
      <c r="F706" s="475" t="s">
        <v>109</v>
      </c>
      <c r="G706" s="241">
        <v>400000</v>
      </c>
      <c r="H706" s="52">
        <v>400000</v>
      </c>
      <c r="I706" s="70"/>
      <c r="J706" s="53"/>
      <c r="K706" s="70"/>
      <c r="L706" s="70"/>
      <c r="M706" s="70"/>
      <c r="N706" s="70"/>
      <c r="O706" s="70"/>
      <c r="P706" s="70"/>
      <c r="Q706" s="70"/>
      <c r="R706" s="70"/>
      <c r="S706" s="70"/>
      <c r="T706" s="70"/>
      <c r="U706" s="70"/>
      <c r="V706" s="70"/>
      <c r="W706" s="70"/>
      <c r="X706" s="70"/>
      <c r="Y706" s="70"/>
      <c r="Z706" s="70"/>
      <c r="AA706" s="70"/>
      <c r="AB706" s="70"/>
      <c r="AC706" s="70"/>
      <c r="AD706" s="70"/>
      <c r="AE706" s="70"/>
      <c r="AF706" s="70"/>
      <c r="AG706" s="70"/>
      <c r="AH706" s="70"/>
      <c r="AI706" s="71"/>
      <c r="AJ706" s="374"/>
      <c r="AK706" s="284"/>
      <c r="AL706" s="164"/>
      <c r="AM706" s="328"/>
      <c r="AN706" s="232"/>
      <c r="AO706" s="232"/>
      <c r="AP706" s="284">
        <f t="shared" si="402"/>
        <v>400000</v>
      </c>
      <c r="AQ706" s="164" t="b">
        <f t="shared" si="403"/>
        <v>1</v>
      </c>
      <c r="AR706" s="232"/>
      <c r="AS706" s="232"/>
      <c r="AU706" s="335"/>
      <c r="AW706" s="335"/>
      <c r="AX706" s="336"/>
      <c r="AY706" s="152"/>
    </row>
    <row r="707" spans="1:51" s="72" customFormat="1">
      <c r="A707" s="65"/>
      <c r="B707" s="66"/>
      <c r="C707" s="608"/>
      <c r="D707" s="608"/>
      <c r="E707" s="88" t="s">
        <v>59</v>
      </c>
      <c r="F707" s="71" t="s">
        <v>60</v>
      </c>
      <c r="G707" s="241">
        <v>600000</v>
      </c>
      <c r="H707" s="52"/>
      <c r="I707" s="70"/>
      <c r="J707" s="53"/>
      <c r="K707" s="70"/>
      <c r="L707" s="70"/>
      <c r="M707" s="70"/>
      <c r="N707" s="70">
        <v>600000</v>
      </c>
      <c r="O707" s="70"/>
      <c r="P707" s="70">
        <f t="shared" si="413"/>
        <v>600000</v>
      </c>
      <c r="Q707" s="70"/>
      <c r="R707" s="70"/>
      <c r="S707" s="70"/>
      <c r="T707" s="70"/>
      <c r="U707" s="70"/>
      <c r="V707" s="70"/>
      <c r="W707" s="70"/>
      <c r="X707" s="70"/>
      <c r="Y707" s="70"/>
      <c r="Z707" s="70"/>
      <c r="AA707" s="70"/>
      <c r="AB707" s="70"/>
      <c r="AC707" s="70"/>
      <c r="AD707" s="70"/>
      <c r="AE707" s="70"/>
      <c r="AF707" s="70"/>
      <c r="AG707" s="70"/>
      <c r="AH707" s="70"/>
      <c r="AI707" s="71"/>
      <c r="AJ707" s="374"/>
      <c r="AK707" s="284"/>
      <c r="AL707" s="164"/>
      <c r="AM707" s="328"/>
      <c r="AN707" s="232"/>
      <c r="AO707" s="232"/>
      <c r="AP707" s="284">
        <f t="shared" si="402"/>
        <v>600000</v>
      </c>
      <c r="AQ707" s="164" t="b">
        <f t="shared" si="403"/>
        <v>1</v>
      </c>
      <c r="AR707" s="232"/>
      <c r="AS707" s="232"/>
      <c r="AU707" s="335"/>
      <c r="AW707" s="335"/>
      <c r="AX707" s="336"/>
      <c r="AY707" s="152"/>
    </row>
    <row r="708" spans="1:51" s="72" customFormat="1">
      <c r="A708" s="65"/>
      <c r="B708" s="66"/>
      <c r="C708" s="608"/>
      <c r="D708" s="608"/>
      <c r="E708" s="88" t="s">
        <v>125</v>
      </c>
      <c r="F708" s="71" t="s">
        <v>126</v>
      </c>
      <c r="G708" s="241">
        <v>4687500</v>
      </c>
      <c r="H708" s="52">
        <v>1000000</v>
      </c>
      <c r="I708" s="70"/>
      <c r="J708" s="53"/>
      <c r="K708" s="70"/>
      <c r="L708" s="70"/>
      <c r="M708" s="70"/>
      <c r="N708" s="70">
        <f>G708-H708</f>
        <v>3687500</v>
      </c>
      <c r="O708" s="70"/>
      <c r="P708" s="70">
        <f t="shared" si="413"/>
        <v>3687500</v>
      </c>
      <c r="Q708" s="70"/>
      <c r="R708" s="70"/>
      <c r="S708" s="70"/>
      <c r="T708" s="70"/>
      <c r="U708" s="70"/>
      <c r="V708" s="70"/>
      <c r="W708" s="70"/>
      <c r="X708" s="70"/>
      <c r="Y708" s="70"/>
      <c r="Z708" s="70"/>
      <c r="AA708" s="70"/>
      <c r="AB708" s="70"/>
      <c r="AC708" s="70"/>
      <c r="AD708" s="70"/>
      <c r="AE708" s="70"/>
      <c r="AF708" s="70"/>
      <c r="AG708" s="70"/>
      <c r="AH708" s="70"/>
      <c r="AI708" s="71"/>
      <c r="AJ708" s="374"/>
      <c r="AK708" s="284"/>
      <c r="AL708" s="164"/>
      <c r="AM708" s="328"/>
      <c r="AN708" s="232"/>
      <c r="AO708" s="232"/>
      <c r="AP708" s="284">
        <f t="shared" si="402"/>
        <v>4687500</v>
      </c>
      <c r="AQ708" s="164" t="b">
        <f t="shared" si="403"/>
        <v>1</v>
      </c>
      <c r="AR708" s="232"/>
      <c r="AS708" s="232"/>
      <c r="AU708" s="335"/>
      <c r="AW708" s="335"/>
      <c r="AX708" s="336"/>
      <c r="AY708" s="152"/>
    </row>
    <row r="709" spans="1:51" s="72" customFormat="1">
      <c r="A709" s="65"/>
      <c r="B709" s="66"/>
      <c r="C709" s="608"/>
      <c r="D709" s="608"/>
      <c r="E709" s="88" t="s">
        <v>61</v>
      </c>
      <c r="F709" s="71" t="s">
        <v>62</v>
      </c>
      <c r="G709" s="241">
        <v>3500000</v>
      </c>
      <c r="H709" s="52">
        <v>600000</v>
      </c>
      <c r="I709" s="70"/>
      <c r="J709" s="53"/>
      <c r="K709" s="70"/>
      <c r="L709" s="70"/>
      <c r="M709" s="70"/>
      <c r="N709" s="70">
        <v>400000</v>
      </c>
      <c r="O709" s="70"/>
      <c r="P709" s="70"/>
      <c r="Q709" s="70"/>
      <c r="R709" s="70"/>
      <c r="S709" s="70"/>
      <c r="T709" s="70"/>
      <c r="U709" s="70"/>
      <c r="V709" s="70"/>
      <c r="W709" s="70"/>
      <c r="X709" s="70"/>
      <c r="Y709" s="70"/>
      <c r="Z709" s="70">
        <f>G709-H709-N709</f>
        <v>2500000</v>
      </c>
      <c r="AA709" s="70"/>
      <c r="AB709" s="70"/>
      <c r="AC709" s="70"/>
      <c r="AD709" s="70"/>
      <c r="AE709" s="70"/>
      <c r="AF709" s="70"/>
      <c r="AG709" s="70"/>
      <c r="AH709" s="70"/>
      <c r="AI709" s="71"/>
      <c r="AJ709" s="374"/>
      <c r="AK709" s="284"/>
      <c r="AL709" s="164"/>
      <c r="AM709" s="328"/>
      <c r="AN709" s="232"/>
      <c r="AO709" s="232"/>
      <c r="AP709" s="284">
        <f t="shared" si="402"/>
        <v>3500000</v>
      </c>
      <c r="AQ709" s="164" t="b">
        <f t="shared" si="403"/>
        <v>1</v>
      </c>
      <c r="AR709" s="232"/>
      <c r="AS709" s="232"/>
      <c r="AU709" s="335"/>
      <c r="AW709" s="335"/>
      <c r="AX709" s="336"/>
      <c r="AY709" s="152"/>
    </row>
    <row r="710" spans="1:51" s="72" customFormat="1">
      <c r="A710" s="65"/>
      <c r="B710" s="66"/>
      <c r="C710" s="608"/>
      <c r="D710" s="608"/>
      <c r="E710" s="67" t="s">
        <v>185</v>
      </c>
      <c r="F710" s="68" t="s">
        <v>186</v>
      </c>
      <c r="G710" s="241">
        <v>50000000</v>
      </c>
      <c r="H710" s="52">
        <v>50000000</v>
      </c>
      <c r="I710" s="70" t="e">
        <f>#REF!</f>
        <v>#REF!</v>
      </c>
      <c r="J710" s="53" t="e">
        <f t="shared" si="411"/>
        <v>#REF!</v>
      </c>
      <c r="K710" s="70"/>
      <c r="L710" s="70">
        <v>0</v>
      </c>
      <c r="M710" s="70"/>
      <c r="N710" s="70"/>
      <c r="O710" s="70" t="e">
        <f>#REF!</f>
        <v>#REF!</v>
      </c>
      <c r="P710" s="70" t="e">
        <f t="shared" si="413"/>
        <v>#REF!</v>
      </c>
      <c r="Q710" s="70"/>
      <c r="R710" s="70"/>
      <c r="S710" s="70"/>
      <c r="T710" s="70"/>
      <c r="U710" s="70"/>
      <c r="V710" s="70"/>
      <c r="W710" s="70"/>
      <c r="X710" s="70"/>
      <c r="Y710" s="70"/>
      <c r="Z710" s="70"/>
      <c r="AA710" s="70"/>
      <c r="AB710" s="70"/>
      <c r="AC710" s="70"/>
      <c r="AD710" s="70"/>
      <c r="AE710" s="70"/>
      <c r="AF710" s="70"/>
      <c r="AG710" s="70"/>
      <c r="AH710" s="70"/>
      <c r="AI710" s="71"/>
      <c r="AJ710" s="374"/>
      <c r="AK710" s="284">
        <f t="shared" si="389"/>
        <v>50000000</v>
      </c>
      <c r="AL710" s="164" t="b">
        <f t="shared" si="412"/>
        <v>1</v>
      </c>
      <c r="AM710" s="328">
        <f t="shared" si="401"/>
        <v>0</v>
      </c>
      <c r="AN710" s="232"/>
      <c r="AO710" s="232"/>
      <c r="AP710" s="284">
        <f t="shared" si="402"/>
        <v>50000000</v>
      </c>
      <c r="AQ710" s="164" t="b">
        <f t="shared" si="403"/>
        <v>1</v>
      </c>
      <c r="AR710" s="232"/>
      <c r="AS710" s="232"/>
      <c r="AU710" s="335" t="e">
        <f t="shared" si="414"/>
        <v>#REF!</v>
      </c>
      <c r="AV710" s="72" t="e">
        <f t="shared" si="384"/>
        <v>#REF!</v>
      </c>
      <c r="AW710" s="335" t="e">
        <f t="shared" si="404"/>
        <v>#REF!</v>
      </c>
      <c r="AX710" s="336">
        <f t="shared" si="405"/>
        <v>50000000</v>
      </c>
      <c r="AY710" s="152" t="b">
        <f t="shared" si="407"/>
        <v>1</v>
      </c>
    </row>
    <row r="711" spans="1:51" s="72" customFormat="1">
      <c r="A711" s="65"/>
      <c r="B711" s="66"/>
      <c r="C711" s="608"/>
      <c r="D711" s="608"/>
      <c r="E711" s="67" t="s">
        <v>20</v>
      </c>
      <c r="F711" s="68" t="s">
        <v>21</v>
      </c>
      <c r="G711" s="534">
        <v>2994500.45</v>
      </c>
      <c r="H711" s="52">
        <v>1000000</v>
      </c>
      <c r="I711" s="239" t="e">
        <f>#REF!</f>
        <v>#REF!</v>
      </c>
      <c r="J711" s="53" t="e">
        <f t="shared" si="411"/>
        <v>#REF!</v>
      </c>
      <c r="K711" s="239"/>
      <c r="L711" s="70">
        <v>0</v>
      </c>
      <c r="M711" s="70"/>
      <c r="N711" s="156">
        <v>994500.22</v>
      </c>
      <c r="O711" s="272" t="e">
        <f>#REF!+14798250</f>
        <v>#REF!</v>
      </c>
      <c r="P711" s="70" t="e">
        <f t="shared" si="413"/>
        <v>#REF!</v>
      </c>
      <c r="Q711" s="156"/>
      <c r="R711" s="156"/>
      <c r="S711" s="156">
        <f>Q711-R711</f>
        <v>0</v>
      </c>
      <c r="T711" s="156"/>
      <c r="U711" s="70"/>
      <c r="V711" s="70"/>
      <c r="W711" s="70"/>
      <c r="X711" s="70"/>
      <c r="Y711" s="70"/>
      <c r="Z711" s="156">
        <v>1000000.23</v>
      </c>
      <c r="AA711" s="70"/>
      <c r="AB711" s="70"/>
      <c r="AC711" s="70"/>
      <c r="AD711" s="70"/>
      <c r="AE711" s="70"/>
      <c r="AF711" s="70"/>
      <c r="AG711" s="70"/>
      <c r="AH711" s="70"/>
      <c r="AI711" s="71"/>
      <c r="AJ711" s="374"/>
      <c r="AK711" s="284">
        <f>H711+K711+N711+Q711+T711+W711+Z711+AC711+AF711</f>
        <v>2994500.45</v>
      </c>
      <c r="AL711" s="164" t="b">
        <f t="shared" si="412"/>
        <v>1</v>
      </c>
      <c r="AM711" s="328">
        <f>G711-AK711</f>
        <v>0</v>
      </c>
      <c r="AN711" s="232"/>
      <c r="AO711" s="232"/>
      <c r="AP711" s="284">
        <f t="shared" si="402"/>
        <v>2994500.45</v>
      </c>
      <c r="AQ711" s="164" t="b">
        <f t="shared" si="403"/>
        <v>1</v>
      </c>
      <c r="AR711" s="232"/>
      <c r="AS711" s="232"/>
      <c r="AU711" s="335" t="e">
        <f t="shared" si="414"/>
        <v>#REF!</v>
      </c>
      <c r="AV711" s="72" t="e">
        <f t="shared" si="384"/>
        <v>#REF!</v>
      </c>
      <c r="AW711" s="335" t="e">
        <f t="shared" si="404"/>
        <v>#REF!</v>
      </c>
      <c r="AX711" s="336">
        <f t="shared" si="405"/>
        <v>1994500.22</v>
      </c>
      <c r="AY711" s="152" t="b">
        <f t="shared" si="407"/>
        <v>0</v>
      </c>
    </row>
    <row r="712" spans="1:51" s="54" customFormat="1">
      <c r="A712" s="50"/>
      <c r="B712" s="60"/>
      <c r="C712" s="61"/>
      <c r="D712" s="645" t="s">
        <v>69</v>
      </c>
      <c r="E712" s="646"/>
      <c r="F712" s="81" t="s">
        <v>132</v>
      </c>
      <c r="G712" s="52">
        <f>G714+G713</f>
        <v>8238964000</v>
      </c>
      <c r="H712" s="52">
        <f t="shared" ref="H712:AF712" si="416">H714+H713</f>
        <v>8080331817</v>
      </c>
      <c r="I712" s="52">
        <f t="shared" si="416"/>
        <v>0</v>
      </c>
      <c r="J712" s="52">
        <f t="shared" si="416"/>
        <v>0</v>
      </c>
      <c r="K712" s="52">
        <f t="shared" si="416"/>
        <v>0</v>
      </c>
      <c r="L712" s="52">
        <f t="shared" si="416"/>
        <v>0</v>
      </c>
      <c r="M712" s="52">
        <f t="shared" si="416"/>
        <v>0</v>
      </c>
      <c r="N712" s="52">
        <f t="shared" si="416"/>
        <v>0</v>
      </c>
      <c r="O712" s="52">
        <f t="shared" si="416"/>
        <v>196679000</v>
      </c>
      <c r="P712" s="52">
        <f t="shared" si="416"/>
        <v>-196679000</v>
      </c>
      <c r="Q712" s="52">
        <f>Q714+Q713</f>
        <v>0</v>
      </c>
      <c r="R712" s="52">
        <f t="shared" ref="R712:Z712" si="417">R714+R713</f>
        <v>0</v>
      </c>
      <c r="S712" s="52">
        <f t="shared" si="417"/>
        <v>0</v>
      </c>
      <c r="T712" s="52">
        <f t="shared" si="417"/>
        <v>0</v>
      </c>
      <c r="U712" s="52">
        <f t="shared" si="417"/>
        <v>0</v>
      </c>
      <c r="V712" s="52">
        <f t="shared" si="417"/>
        <v>0</v>
      </c>
      <c r="W712" s="52">
        <f t="shared" si="417"/>
        <v>0</v>
      </c>
      <c r="X712" s="52">
        <f t="shared" si="417"/>
        <v>0</v>
      </c>
      <c r="Y712" s="52">
        <f t="shared" si="417"/>
        <v>0</v>
      </c>
      <c r="Z712" s="52">
        <f t="shared" si="417"/>
        <v>0</v>
      </c>
      <c r="AA712" s="52">
        <f t="shared" si="416"/>
        <v>0</v>
      </c>
      <c r="AB712" s="52">
        <f t="shared" si="416"/>
        <v>0</v>
      </c>
      <c r="AC712" s="52">
        <f t="shared" si="416"/>
        <v>0</v>
      </c>
      <c r="AD712" s="52">
        <f t="shared" si="416"/>
        <v>0</v>
      </c>
      <c r="AE712" s="52">
        <f t="shared" si="416"/>
        <v>0</v>
      </c>
      <c r="AF712" s="52">
        <f t="shared" si="416"/>
        <v>158632183</v>
      </c>
      <c r="AG712" s="53"/>
      <c r="AH712" s="53"/>
      <c r="AI712" s="51"/>
      <c r="AJ712" s="372"/>
      <c r="AK712" s="284">
        <f t="shared" si="389"/>
        <v>8238964000</v>
      </c>
      <c r="AL712" s="164" t="b">
        <f t="shared" si="412"/>
        <v>1</v>
      </c>
      <c r="AM712" s="328">
        <f t="shared" si="401"/>
        <v>0</v>
      </c>
      <c r="AN712" s="200"/>
      <c r="AO712" s="200"/>
      <c r="AP712" s="284">
        <f t="shared" si="402"/>
        <v>8238964000</v>
      </c>
      <c r="AQ712" s="164" t="b">
        <f t="shared" si="403"/>
        <v>1</v>
      </c>
      <c r="AR712" s="200"/>
      <c r="AS712" s="200"/>
      <c r="AU712" s="335">
        <f t="shared" si="414"/>
        <v>0</v>
      </c>
      <c r="AV712" s="72" t="b">
        <f t="shared" si="384"/>
        <v>0</v>
      </c>
      <c r="AW712" s="335">
        <f t="shared" si="404"/>
        <v>196679000</v>
      </c>
      <c r="AX712" s="336">
        <f t="shared" si="405"/>
        <v>8080331817</v>
      </c>
      <c r="AY712" s="152" t="b">
        <f t="shared" si="407"/>
        <v>0</v>
      </c>
    </row>
    <row r="713" spans="1:51" s="54" customFormat="1" ht="30">
      <c r="A713" s="50"/>
      <c r="B713" s="60"/>
      <c r="C713" s="61"/>
      <c r="D713" s="602"/>
      <c r="E713" s="574" t="s">
        <v>199</v>
      </c>
      <c r="F713" s="68" t="s">
        <v>200</v>
      </c>
      <c r="G713" s="52">
        <v>8238964000</v>
      </c>
      <c r="H713" s="52">
        <f>8964000+571367817+7500000000</f>
        <v>8080331817</v>
      </c>
      <c r="I713" s="53"/>
      <c r="J713" s="53"/>
      <c r="K713" s="53"/>
      <c r="L713" s="53"/>
      <c r="M713" s="53"/>
      <c r="N713" s="70"/>
      <c r="O713" s="53"/>
      <c r="P713" s="70">
        <f t="shared" ref="P713" si="418">N713-O713</f>
        <v>0</v>
      </c>
      <c r="Q713" s="70"/>
      <c r="R713" s="53"/>
      <c r="S713" s="53"/>
      <c r="T713" s="53"/>
      <c r="U713" s="53"/>
      <c r="V713" s="53"/>
      <c r="W713" s="53"/>
      <c r="X713" s="53"/>
      <c r="Y713" s="53"/>
      <c r="Z713" s="53"/>
      <c r="AA713" s="53"/>
      <c r="AB713" s="53"/>
      <c r="AC713" s="53"/>
      <c r="AD713" s="53"/>
      <c r="AE713" s="53"/>
      <c r="AF713" s="53">
        <v>158632183</v>
      </c>
      <c r="AG713" s="53"/>
      <c r="AH713" s="53"/>
      <c r="AI713" s="51"/>
      <c r="AJ713" s="372"/>
      <c r="AK713" s="284"/>
      <c r="AL713" s="164"/>
      <c r="AM713" s="328"/>
      <c r="AN713" s="200"/>
      <c r="AO713" s="200"/>
      <c r="AP713" s="284">
        <f t="shared" si="402"/>
        <v>8238964000</v>
      </c>
      <c r="AQ713" s="164" t="b">
        <f t="shared" si="403"/>
        <v>1</v>
      </c>
      <c r="AR713" s="200"/>
      <c r="AS713" s="200"/>
      <c r="AU713" s="335"/>
      <c r="AV713" s="72"/>
      <c r="AW713" s="335"/>
      <c r="AX713" s="336"/>
      <c r="AY713" s="152"/>
    </row>
    <row r="714" spans="1:51" s="54" customFormat="1">
      <c r="A714" s="50"/>
      <c r="B714" s="60"/>
      <c r="C714" s="61"/>
      <c r="D714" s="608"/>
      <c r="E714" s="67"/>
      <c r="F714" s="68"/>
      <c r="G714" s="52"/>
      <c r="H714" s="52"/>
      <c r="I714" s="53"/>
      <c r="J714" s="53">
        <f t="shared" si="411"/>
        <v>0</v>
      </c>
      <c r="K714" s="53"/>
      <c r="L714" s="53">
        <v>0</v>
      </c>
      <c r="M714" s="53"/>
      <c r="N714" s="70"/>
      <c r="O714" s="53">
        <v>196679000</v>
      </c>
      <c r="P714" s="70">
        <f t="shared" si="413"/>
        <v>-196679000</v>
      </c>
      <c r="Q714" s="70"/>
      <c r="R714" s="53"/>
      <c r="S714" s="53"/>
      <c r="T714" s="53"/>
      <c r="U714" s="53"/>
      <c r="V714" s="53"/>
      <c r="W714" s="53"/>
      <c r="X714" s="53"/>
      <c r="Y714" s="53"/>
      <c r="Z714" s="53"/>
      <c r="AA714" s="53"/>
      <c r="AB714" s="53"/>
      <c r="AC714" s="53"/>
      <c r="AD714" s="53"/>
      <c r="AE714" s="53"/>
      <c r="AF714" s="53"/>
      <c r="AG714" s="53"/>
      <c r="AH714" s="53"/>
      <c r="AI714" s="51"/>
      <c r="AJ714" s="372"/>
      <c r="AK714" s="284">
        <f t="shared" si="389"/>
        <v>0</v>
      </c>
      <c r="AL714" s="164" t="b">
        <f t="shared" si="412"/>
        <v>1</v>
      </c>
      <c r="AM714" s="328">
        <f t="shared" si="401"/>
        <v>0</v>
      </c>
      <c r="AN714" s="200"/>
      <c r="AO714" s="200"/>
      <c r="AP714" s="284">
        <f t="shared" si="402"/>
        <v>0</v>
      </c>
      <c r="AQ714" s="164" t="b">
        <f t="shared" si="403"/>
        <v>1</v>
      </c>
      <c r="AR714" s="200"/>
      <c r="AS714" s="200"/>
      <c r="AU714" s="335">
        <f t="shared" si="414"/>
        <v>0</v>
      </c>
      <c r="AV714" s="72" t="b">
        <f t="shared" si="384"/>
        <v>1</v>
      </c>
      <c r="AW714" s="335">
        <f t="shared" si="404"/>
        <v>196679000</v>
      </c>
      <c r="AX714" s="336">
        <f t="shared" si="405"/>
        <v>0</v>
      </c>
      <c r="AY714" s="152" t="b">
        <f t="shared" si="407"/>
        <v>1</v>
      </c>
    </row>
    <row r="715" spans="1:51" s="54" customFormat="1">
      <c r="A715" s="50"/>
      <c r="B715" s="60"/>
      <c r="C715" s="61"/>
      <c r="D715" s="61"/>
      <c r="E715" s="62"/>
      <c r="F715" s="63"/>
      <c r="G715" s="52"/>
      <c r="H715" s="52"/>
      <c r="I715" s="53"/>
      <c r="J715" s="53"/>
      <c r="K715" s="53"/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  <c r="X715" s="53"/>
      <c r="Y715" s="53"/>
      <c r="Z715" s="53"/>
      <c r="AA715" s="53"/>
      <c r="AB715" s="53"/>
      <c r="AC715" s="53"/>
      <c r="AD715" s="53"/>
      <c r="AE715" s="53"/>
      <c r="AF715" s="53"/>
      <c r="AG715" s="53"/>
      <c r="AH715" s="53"/>
      <c r="AI715" s="51"/>
      <c r="AJ715" s="372"/>
      <c r="AK715" s="284">
        <f t="shared" si="389"/>
        <v>0</v>
      </c>
      <c r="AL715" s="164" t="b">
        <f t="shared" si="412"/>
        <v>1</v>
      </c>
      <c r="AM715" s="328">
        <f t="shared" si="401"/>
        <v>0</v>
      </c>
      <c r="AN715" s="200"/>
      <c r="AO715" s="200"/>
      <c r="AP715" s="284">
        <f t="shared" si="402"/>
        <v>0</v>
      </c>
      <c r="AQ715" s="164" t="b">
        <f t="shared" si="403"/>
        <v>1</v>
      </c>
      <c r="AR715" s="200"/>
      <c r="AS715" s="200"/>
      <c r="AU715" s="41">
        <f t="shared" si="414"/>
        <v>0</v>
      </c>
      <c r="AV715" s="42" t="b">
        <f t="shared" si="384"/>
        <v>1</v>
      </c>
      <c r="AW715" s="96">
        <f t="shared" si="404"/>
        <v>0</v>
      </c>
      <c r="AX715" s="118">
        <f t="shared" si="405"/>
        <v>0</v>
      </c>
      <c r="AY715" s="152" t="b">
        <f t="shared" si="407"/>
        <v>1</v>
      </c>
    </row>
    <row r="716" spans="1:51" s="25" customFormat="1">
      <c r="A716" s="210"/>
      <c r="B716" s="211"/>
      <c r="C716" s="211"/>
      <c r="D716" s="211"/>
      <c r="E716" s="211"/>
      <c r="F716" s="212"/>
      <c r="G716" s="213"/>
      <c r="H716" s="213"/>
      <c r="I716" s="214"/>
      <c r="J716" s="214"/>
      <c r="K716" s="214"/>
      <c r="L716" s="214"/>
      <c r="M716" s="214"/>
      <c r="N716" s="214"/>
      <c r="O716" s="214"/>
      <c r="P716" s="214"/>
      <c r="Q716" s="214"/>
      <c r="R716" s="214"/>
      <c r="S716" s="214"/>
      <c r="T716" s="214"/>
      <c r="U716" s="214"/>
      <c r="V716" s="214"/>
      <c r="W716" s="214"/>
      <c r="X716" s="214"/>
      <c r="Y716" s="214"/>
      <c r="Z716" s="214"/>
      <c r="AA716" s="214"/>
      <c r="AB716" s="214"/>
      <c r="AC716" s="214"/>
      <c r="AD716" s="214"/>
      <c r="AE716" s="214"/>
      <c r="AF716" s="214"/>
      <c r="AG716" s="214"/>
      <c r="AH716" s="214"/>
      <c r="AI716" s="215"/>
      <c r="AJ716" s="373"/>
      <c r="AK716" s="284">
        <f t="shared" ref="AK716:AK777" si="419">H716+K716+N716+Q716+T716+W716+Z716+AC716+AF716</f>
        <v>0</v>
      </c>
      <c r="AL716" s="164" t="b">
        <f t="shared" si="412"/>
        <v>1</v>
      </c>
      <c r="AM716" s="328">
        <f t="shared" si="401"/>
        <v>0</v>
      </c>
      <c r="AN716" s="221"/>
      <c r="AO716" s="221"/>
      <c r="AP716" s="284">
        <f t="shared" si="402"/>
        <v>0</v>
      </c>
      <c r="AQ716" s="164" t="b">
        <f t="shared" si="403"/>
        <v>1</v>
      </c>
      <c r="AR716" s="221"/>
      <c r="AS716" s="221"/>
      <c r="AU716" s="41"/>
      <c r="AV716" s="42"/>
      <c r="AW716" s="96">
        <f t="shared" si="404"/>
        <v>0</v>
      </c>
      <c r="AX716" s="118">
        <f t="shared" si="405"/>
        <v>0</v>
      </c>
      <c r="AY716" s="152" t="b">
        <f t="shared" si="407"/>
        <v>1</v>
      </c>
    </row>
    <row r="717" spans="1:51" s="25" customFormat="1">
      <c r="A717" s="222"/>
      <c r="B717" s="223"/>
      <c r="C717" s="223"/>
      <c r="D717" s="223"/>
      <c r="E717" s="223"/>
      <c r="F717" s="224"/>
      <c r="G717" s="225"/>
      <c r="H717" s="225"/>
      <c r="I717" s="226"/>
      <c r="J717" s="226"/>
      <c r="K717" s="226"/>
      <c r="L717" s="226"/>
      <c r="M717" s="226"/>
      <c r="N717" s="226"/>
      <c r="O717" s="226"/>
      <c r="P717" s="226"/>
      <c r="Q717" s="226"/>
      <c r="R717" s="226"/>
      <c r="S717" s="226"/>
      <c r="T717" s="226"/>
      <c r="U717" s="226"/>
      <c r="V717" s="226"/>
      <c r="W717" s="226"/>
      <c r="X717" s="226"/>
      <c r="Y717" s="226"/>
      <c r="Z717" s="226"/>
      <c r="AA717" s="226"/>
      <c r="AB717" s="226"/>
      <c r="AC717" s="226"/>
      <c r="AD717" s="226"/>
      <c r="AE717" s="226"/>
      <c r="AF717" s="226"/>
      <c r="AG717" s="226"/>
      <c r="AH717" s="226"/>
      <c r="AI717" s="227"/>
      <c r="AJ717" s="373"/>
      <c r="AK717" s="284">
        <f t="shared" si="419"/>
        <v>0</v>
      </c>
      <c r="AL717" s="164" t="b">
        <f t="shared" si="412"/>
        <v>1</v>
      </c>
      <c r="AM717" s="328">
        <f t="shared" si="401"/>
        <v>0</v>
      </c>
      <c r="AN717" s="221"/>
      <c r="AO717" s="221"/>
      <c r="AP717" s="284">
        <f t="shared" si="402"/>
        <v>0</v>
      </c>
      <c r="AQ717" s="164" t="b">
        <f t="shared" si="403"/>
        <v>1</v>
      </c>
      <c r="AR717" s="221"/>
      <c r="AS717" s="221"/>
      <c r="AU717" s="41"/>
      <c r="AV717" s="42"/>
      <c r="AW717" s="96">
        <f t="shared" si="404"/>
        <v>0</v>
      </c>
      <c r="AX717" s="118">
        <f t="shared" si="405"/>
        <v>0</v>
      </c>
      <c r="AY717" s="152" t="b">
        <f t="shared" si="407"/>
        <v>1</v>
      </c>
    </row>
    <row r="718" spans="1:51" s="3" customFormat="1">
      <c r="A718" s="632" t="s">
        <v>0</v>
      </c>
      <c r="B718" s="632" t="s">
        <v>1</v>
      </c>
      <c r="C718" s="632"/>
      <c r="D718" s="632"/>
      <c r="E718" s="632"/>
      <c r="F718" s="632" t="s">
        <v>3</v>
      </c>
      <c r="G718" s="632" t="s">
        <v>4</v>
      </c>
      <c r="H718" s="637" t="s">
        <v>387</v>
      </c>
      <c r="I718" s="638"/>
      <c r="J718" s="638"/>
      <c r="K718" s="638"/>
      <c r="L718" s="638"/>
      <c r="M718" s="638"/>
      <c r="N718" s="638"/>
      <c r="O718" s="638"/>
      <c r="P718" s="638"/>
      <c r="Q718" s="638"/>
      <c r="R718" s="638"/>
      <c r="S718" s="638"/>
      <c r="T718" s="638"/>
      <c r="U718" s="638"/>
      <c r="V718" s="638"/>
      <c r="W718" s="638"/>
      <c r="X718" s="638"/>
      <c r="Y718" s="638"/>
      <c r="Z718" s="638"/>
      <c r="AA718" s="638"/>
      <c r="AB718" s="638"/>
      <c r="AC718" s="638"/>
      <c r="AD718" s="638"/>
      <c r="AE718" s="638"/>
      <c r="AF718" s="638"/>
      <c r="AG718" s="599"/>
      <c r="AH718" s="601"/>
      <c r="AI718" s="632" t="s">
        <v>11</v>
      </c>
      <c r="AJ718" s="375"/>
      <c r="AK718" s="284"/>
      <c r="AL718" s="164"/>
      <c r="AM718" s="328" t="e">
        <f t="shared" si="401"/>
        <v>#VALUE!</v>
      </c>
      <c r="AN718" s="311"/>
      <c r="AO718" s="311"/>
      <c r="AP718" s="284" t="e">
        <f t="shared" si="402"/>
        <v>#VALUE!</v>
      </c>
      <c r="AQ718" s="164" t="e">
        <f t="shared" si="403"/>
        <v>#VALUE!</v>
      </c>
      <c r="AR718" s="311"/>
      <c r="AS718" s="311"/>
      <c r="AT718" s="152"/>
      <c r="AW718" s="96">
        <f t="shared" si="404"/>
        <v>0</v>
      </c>
      <c r="AX718" s="118" t="e">
        <f t="shared" si="405"/>
        <v>#VALUE!</v>
      </c>
      <c r="AY718" s="152" t="e">
        <f t="shared" si="407"/>
        <v>#VALUE!</v>
      </c>
    </row>
    <row r="719" spans="1:51" s="3" customFormat="1">
      <c r="A719" s="633"/>
      <c r="B719" s="633"/>
      <c r="C719" s="633"/>
      <c r="D719" s="633"/>
      <c r="E719" s="633"/>
      <c r="F719" s="633"/>
      <c r="G719" s="633"/>
      <c r="H719" s="634" t="s">
        <v>5</v>
      </c>
      <c r="I719" s="635"/>
      <c r="J719" s="636"/>
      <c r="K719" s="634" t="s">
        <v>240</v>
      </c>
      <c r="L719" s="635"/>
      <c r="M719" s="636"/>
      <c r="N719" s="634" t="s">
        <v>6</v>
      </c>
      <c r="O719" s="635"/>
      <c r="P719" s="636"/>
      <c r="Q719" s="634" t="s">
        <v>273</v>
      </c>
      <c r="R719" s="635"/>
      <c r="S719" s="636"/>
      <c r="T719" s="634" t="s">
        <v>9</v>
      </c>
      <c r="U719" s="635"/>
      <c r="V719" s="636"/>
      <c r="W719" s="637" t="s">
        <v>374</v>
      </c>
      <c r="X719" s="638"/>
      <c r="Y719" s="639"/>
      <c r="Z719" s="634" t="s">
        <v>272</v>
      </c>
      <c r="AA719" s="635"/>
      <c r="AB719" s="636"/>
      <c r="AC719" s="637" t="s">
        <v>375</v>
      </c>
      <c r="AD719" s="638"/>
      <c r="AE719" s="639"/>
      <c r="AF719" s="637" t="s">
        <v>376</v>
      </c>
      <c r="AG719" s="638"/>
      <c r="AH719" s="639"/>
      <c r="AI719" s="633"/>
      <c r="AJ719" s="375"/>
      <c r="AK719" s="284"/>
      <c r="AL719" s="164"/>
      <c r="AM719" s="328">
        <f t="shared" si="401"/>
        <v>0</v>
      </c>
      <c r="AN719" s="311"/>
      <c r="AO719" s="311"/>
      <c r="AP719" s="284" t="e">
        <f t="shared" si="402"/>
        <v>#VALUE!</v>
      </c>
      <c r="AQ719" s="164" t="e">
        <f t="shared" si="403"/>
        <v>#VALUE!</v>
      </c>
      <c r="AR719" s="311"/>
      <c r="AS719" s="311"/>
      <c r="AT719" s="152"/>
      <c r="AW719" s="96" t="e">
        <f>I719+L719+O719+R719+U719+W719</f>
        <v>#VALUE!</v>
      </c>
      <c r="AX719" s="118" t="e">
        <f>H719+K719+N719+Q719+T719+#REF!</f>
        <v>#VALUE!</v>
      </c>
      <c r="AY719" s="152" t="e">
        <f t="shared" si="407"/>
        <v>#VALUE!</v>
      </c>
    </row>
    <row r="720" spans="1:51">
      <c r="A720" s="142"/>
      <c r="B720" s="143"/>
      <c r="C720" s="144"/>
      <c r="D720" s="144"/>
      <c r="E720" s="145"/>
      <c r="F720" s="146"/>
      <c r="G720" s="146"/>
      <c r="H720" s="598" t="s">
        <v>237</v>
      </c>
      <c r="I720" s="141" t="s">
        <v>238</v>
      </c>
      <c r="J720" s="489" t="s">
        <v>235</v>
      </c>
      <c r="K720" s="598" t="s">
        <v>237</v>
      </c>
      <c r="L720" s="141" t="s">
        <v>238</v>
      </c>
      <c r="M720" s="489" t="s">
        <v>235</v>
      </c>
      <c r="N720" s="598" t="s">
        <v>237</v>
      </c>
      <c r="O720" s="141" t="s">
        <v>238</v>
      </c>
      <c r="P720" s="489" t="s">
        <v>235</v>
      </c>
      <c r="Q720" s="598" t="s">
        <v>237</v>
      </c>
      <c r="R720" s="141" t="s">
        <v>238</v>
      </c>
      <c r="S720" s="489" t="s">
        <v>235</v>
      </c>
      <c r="T720" s="598" t="s">
        <v>237</v>
      </c>
      <c r="U720" s="141" t="s">
        <v>238</v>
      </c>
      <c r="V720" s="489" t="s">
        <v>235</v>
      </c>
      <c r="W720" s="598" t="s">
        <v>237</v>
      </c>
      <c r="X720" s="141" t="s">
        <v>238</v>
      </c>
      <c r="Y720" s="489" t="s">
        <v>235</v>
      </c>
      <c r="Z720" s="598" t="s">
        <v>237</v>
      </c>
      <c r="AA720" s="141" t="s">
        <v>238</v>
      </c>
      <c r="AB720" s="489" t="s">
        <v>235</v>
      </c>
      <c r="AC720" s="598" t="s">
        <v>237</v>
      </c>
      <c r="AD720" s="141" t="s">
        <v>238</v>
      </c>
      <c r="AE720" s="489" t="s">
        <v>235</v>
      </c>
      <c r="AF720" s="598" t="s">
        <v>237</v>
      </c>
      <c r="AG720" s="141" t="s">
        <v>238</v>
      </c>
      <c r="AH720" s="489" t="s">
        <v>235</v>
      </c>
      <c r="AI720" s="146"/>
      <c r="AJ720" s="376"/>
      <c r="AK720" s="284"/>
      <c r="AL720" s="164"/>
      <c r="AM720" s="328">
        <f t="shared" si="401"/>
        <v>0</v>
      </c>
      <c r="AN720" s="278"/>
      <c r="AO720" s="278"/>
      <c r="AP720" s="284" t="e">
        <f t="shared" si="402"/>
        <v>#VALUE!</v>
      </c>
      <c r="AQ720" s="164" t="e">
        <f t="shared" si="403"/>
        <v>#VALUE!</v>
      </c>
      <c r="AR720" s="278"/>
      <c r="AS720" s="278"/>
      <c r="AW720" s="96" t="e">
        <f t="shared" ref="AW720" si="420">I720+L720+O720+R720+U720+X720</f>
        <v>#VALUE!</v>
      </c>
      <c r="AX720" s="118" t="e">
        <f t="shared" ref="AX720" si="421">H720+K720+N720+Q720+T720+W720</f>
        <v>#VALUE!</v>
      </c>
      <c r="AY720" s="152" t="e">
        <f t="shared" si="407"/>
        <v>#VALUE!</v>
      </c>
    </row>
    <row r="721" spans="1:51">
      <c r="A721" s="147"/>
      <c r="B721" s="148"/>
      <c r="C721" s="149"/>
      <c r="D721" s="149"/>
      <c r="E721" s="150"/>
      <c r="F721" s="151"/>
      <c r="G721" s="151"/>
      <c r="H721" s="151"/>
      <c r="I721" s="151"/>
      <c r="J721" s="151"/>
      <c r="K721" s="151"/>
      <c r="L721" s="151"/>
      <c r="M721" s="151"/>
      <c r="N721" s="151"/>
      <c r="O721" s="151"/>
      <c r="P721" s="151"/>
      <c r="Q721" s="151"/>
      <c r="R721" s="151"/>
      <c r="S721" s="151"/>
      <c r="T721" s="151"/>
      <c r="U721" s="151"/>
      <c r="V721" s="151"/>
      <c r="W721" s="151"/>
      <c r="X721" s="151"/>
      <c r="Y721" s="151"/>
      <c r="Z721" s="151"/>
      <c r="AA721" s="151"/>
      <c r="AB721" s="151"/>
      <c r="AC721" s="151"/>
      <c r="AD721" s="151"/>
      <c r="AE721" s="151"/>
      <c r="AF721" s="151"/>
      <c r="AG721" s="151"/>
      <c r="AH721" s="151"/>
      <c r="AI721" s="151"/>
      <c r="AJ721" s="376"/>
      <c r="AK721" s="284">
        <f t="shared" si="419"/>
        <v>0</v>
      </c>
      <c r="AL721" s="164" t="b">
        <f t="shared" si="412"/>
        <v>1</v>
      </c>
      <c r="AM721" s="328">
        <f t="shared" si="401"/>
        <v>0</v>
      </c>
      <c r="AN721" s="278"/>
      <c r="AO721" s="278"/>
      <c r="AP721" s="284">
        <f t="shared" si="402"/>
        <v>0</v>
      </c>
      <c r="AQ721" s="164" t="b">
        <f t="shared" si="403"/>
        <v>1</v>
      </c>
      <c r="AR721" s="278"/>
      <c r="AS721" s="278"/>
      <c r="AV721" s="42" t="b">
        <f t="shared" ref="AV721:AV766" si="422">G721=AU721</f>
        <v>1</v>
      </c>
      <c r="AW721" s="96">
        <f t="shared" si="404"/>
        <v>0</v>
      </c>
      <c r="AX721" s="118">
        <f t="shared" si="405"/>
        <v>0</v>
      </c>
      <c r="AY721" s="152" t="b">
        <f t="shared" si="407"/>
        <v>1</v>
      </c>
    </row>
    <row r="722" spans="1:51" s="110" customFormat="1">
      <c r="A722" s="119"/>
      <c r="B722" s="135"/>
      <c r="C722" s="659" t="s">
        <v>355</v>
      </c>
      <c r="D722" s="651"/>
      <c r="E722" s="652"/>
      <c r="F722" s="134">
        <v>22002</v>
      </c>
      <c r="G722" s="116">
        <f>G723+G726</f>
        <v>3062451000</v>
      </c>
      <c r="H722" s="116">
        <f t="shared" ref="H722:AF722" si="423">H723+H726</f>
        <v>3011626500</v>
      </c>
      <c r="I722" s="116" t="e">
        <f t="shared" si="423"/>
        <v>#REF!</v>
      </c>
      <c r="J722" s="116" t="e">
        <f t="shared" si="423"/>
        <v>#REF!</v>
      </c>
      <c r="K722" s="116">
        <f t="shared" si="423"/>
        <v>18000000</v>
      </c>
      <c r="L722" s="116">
        <f t="shared" si="423"/>
        <v>0</v>
      </c>
      <c r="M722" s="116">
        <f t="shared" si="423"/>
        <v>0</v>
      </c>
      <c r="N722" s="116">
        <f t="shared" si="423"/>
        <v>32824500</v>
      </c>
      <c r="O722" s="116" t="e">
        <f t="shared" si="423"/>
        <v>#REF!</v>
      </c>
      <c r="P722" s="116" t="e">
        <f t="shared" si="423"/>
        <v>#REF!</v>
      </c>
      <c r="Q722" s="116">
        <f t="shared" si="423"/>
        <v>0</v>
      </c>
      <c r="R722" s="116">
        <f t="shared" si="423"/>
        <v>0</v>
      </c>
      <c r="S722" s="116">
        <f t="shared" si="423"/>
        <v>0</v>
      </c>
      <c r="T722" s="116">
        <f t="shared" si="423"/>
        <v>0</v>
      </c>
      <c r="U722" s="116">
        <f t="shared" si="423"/>
        <v>0</v>
      </c>
      <c r="V722" s="116">
        <f t="shared" si="423"/>
        <v>0</v>
      </c>
      <c r="W722" s="116">
        <f t="shared" si="423"/>
        <v>0</v>
      </c>
      <c r="X722" s="116">
        <f t="shared" si="423"/>
        <v>0</v>
      </c>
      <c r="Y722" s="116">
        <f t="shared" si="423"/>
        <v>0</v>
      </c>
      <c r="Z722" s="116">
        <f t="shared" si="423"/>
        <v>0</v>
      </c>
      <c r="AA722" s="116">
        <f t="shared" si="423"/>
        <v>0</v>
      </c>
      <c r="AB722" s="116">
        <f t="shared" si="423"/>
        <v>0</v>
      </c>
      <c r="AC722" s="116">
        <f t="shared" si="423"/>
        <v>0</v>
      </c>
      <c r="AD722" s="116">
        <f t="shared" si="423"/>
        <v>0</v>
      </c>
      <c r="AE722" s="116">
        <f t="shared" si="423"/>
        <v>0</v>
      </c>
      <c r="AF722" s="116">
        <f t="shared" si="423"/>
        <v>0</v>
      </c>
      <c r="AG722" s="116" t="e">
        <f>AG723+AG726+#REF!</f>
        <v>#REF!</v>
      </c>
      <c r="AH722" s="116" t="e">
        <f>AH723+AH726+#REF!</f>
        <v>#REF!</v>
      </c>
      <c r="AI722" s="94"/>
      <c r="AJ722" s="373"/>
      <c r="AK722" s="284">
        <f>H722+K722+N722+Q722+T722+W722+Z722+AC722+AF722</f>
        <v>3062451000</v>
      </c>
      <c r="AL722" s="164" t="b">
        <f t="shared" si="412"/>
        <v>1</v>
      </c>
      <c r="AM722" s="328">
        <f t="shared" si="401"/>
        <v>0</v>
      </c>
      <c r="AN722" s="221"/>
      <c r="AO722" s="221"/>
      <c r="AP722" s="284">
        <f t="shared" si="402"/>
        <v>3062451000</v>
      </c>
      <c r="AQ722" s="164" t="b">
        <f t="shared" si="403"/>
        <v>1</v>
      </c>
      <c r="AR722" s="221"/>
      <c r="AS722" s="221"/>
      <c r="AT722" s="25"/>
      <c r="AU722" s="111" t="e">
        <f t="shared" si="414"/>
        <v>#REF!</v>
      </c>
      <c r="AV722" s="112" t="e">
        <f t="shared" si="422"/>
        <v>#REF!</v>
      </c>
      <c r="AW722" s="96" t="e">
        <f t="shared" si="404"/>
        <v>#REF!</v>
      </c>
      <c r="AX722" s="118">
        <f t="shared" si="405"/>
        <v>3062451000</v>
      </c>
      <c r="AY722" s="152" t="b">
        <f t="shared" si="407"/>
        <v>1</v>
      </c>
    </row>
    <row r="723" spans="1:51" s="25" customFormat="1">
      <c r="A723" s="29"/>
      <c r="B723" s="19"/>
      <c r="C723" s="21"/>
      <c r="D723" s="645" t="s">
        <v>14</v>
      </c>
      <c r="E723" s="646"/>
      <c r="F723" s="81" t="s">
        <v>131</v>
      </c>
      <c r="G723" s="52">
        <f>G724+G725</f>
        <v>166740000</v>
      </c>
      <c r="H723" s="52">
        <f t="shared" ref="H723:AF723" si="424">H724+H725</f>
        <v>135960000</v>
      </c>
      <c r="I723" s="52">
        <f t="shared" si="424"/>
        <v>0</v>
      </c>
      <c r="J723" s="52">
        <f t="shared" si="424"/>
        <v>0</v>
      </c>
      <c r="K723" s="52">
        <f t="shared" si="424"/>
        <v>9630400</v>
      </c>
      <c r="L723" s="52">
        <f t="shared" si="424"/>
        <v>0</v>
      </c>
      <c r="M723" s="52">
        <f t="shared" si="424"/>
        <v>0</v>
      </c>
      <c r="N723" s="52">
        <f t="shared" si="424"/>
        <v>21149600</v>
      </c>
      <c r="O723" s="52">
        <f t="shared" si="424"/>
        <v>1425000</v>
      </c>
      <c r="P723" s="52">
        <f t="shared" si="424"/>
        <v>19724600</v>
      </c>
      <c r="Q723" s="52">
        <f t="shared" si="424"/>
        <v>0</v>
      </c>
      <c r="R723" s="52">
        <f t="shared" si="424"/>
        <v>0</v>
      </c>
      <c r="S723" s="52">
        <f t="shared" si="424"/>
        <v>0</v>
      </c>
      <c r="T723" s="52">
        <f t="shared" si="424"/>
        <v>0</v>
      </c>
      <c r="U723" s="52">
        <f t="shared" si="424"/>
        <v>0</v>
      </c>
      <c r="V723" s="52">
        <f t="shared" si="424"/>
        <v>0</v>
      </c>
      <c r="W723" s="52">
        <f t="shared" si="424"/>
        <v>0</v>
      </c>
      <c r="X723" s="52">
        <f t="shared" si="424"/>
        <v>0</v>
      </c>
      <c r="Y723" s="52">
        <f t="shared" si="424"/>
        <v>0</v>
      </c>
      <c r="Z723" s="52">
        <f t="shared" si="424"/>
        <v>0</v>
      </c>
      <c r="AA723" s="52">
        <f t="shared" si="424"/>
        <v>0</v>
      </c>
      <c r="AB723" s="52">
        <f t="shared" si="424"/>
        <v>0</v>
      </c>
      <c r="AC723" s="52">
        <f t="shared" si="424"/>
        <v>0</v>
      </c>
      <c r="AD723" s="52">
        <f t="shared" si="424"/>
        <v>0</v>
      </c>
      <c r="AE723" s="52">
        <f t="shared" si="424"/>
        <v>0</v>
      </c>
      <c r="AF723" s="52">
        <f t="shared" si="424"/>
        <v>0</v>
      </c>
      <c r="AG723" s="52">
        <f t="shared" ref="AG723:AI723" si="425">AG725</f>
        <v>0</v>
      </c>
      <c r="AH723" s="52">
        <f t="shared" si="425"/>
        <v>0</v>
      </c>
      <c r="AI723" s="52">
        <f t="shared" si="425"/>
        <v>0</v>
      </c>
      <c r="AJ723" s="373"/>
      <c r="AK723" s="284">
        <f t="shared" si="419"/>
        <v>166740000</v>
      </c>
      <c r="AL723" s="164" t="b">
        <f t="shared" si="412"/>
        <v>1</v>
      </c>
      <c r="AM723" s="328">
        <f t="shared" si="401"/>
        <v>0</v>
      </c>
      <c r="AN723" s="221"/>
      <c r="AO723" s="221"/>
      <c r="AP723" s="284">
        <f t="shared" si="402"/>
        <v>166740000</v>
      </c>
      <c r="AQ723" s="164" t="b">
        <f t="shared" si="403"/>
        <v>1</v>
      </c>
      <c r="AR723" s="221"/>
      <c r="AS723" s="221"/>
      <c r="AU723" s="335">
        <f t="shared" si="414"/>
        <v>51929600</v>
      </c>
      <c r="AV723" s="72" t="b">
        <f t="shared" si="422"/>
        <v>0</v>
      </c>
      <c r="AW723" s="335">
        <f t="shared" si="404"/>
        <v>1425000</v>
      </c>
      <c r="AX723" s="336">
        <f t="shared" si="405"/>
        <v>166740000</v>
      </c>
      <c r="AY723" s="152" t="b">
        <f t="shared" si="407"/>
        <v>1</v>
      </c>
    </row>
    <row r="724" spans="1:51" s="25" customFormat="1">
      <c r="A724" s="29"/>
      <c r="B724" s="19"/>
      <c r="C724" s="21"/>
      <c r="D724" s="602"/>
      <c r="E724" s="603" t="s">
        <v>356</v>
      </c>
      <c r="F724" s="81" t="s">
        <v>357</v>
      </c>
      <c r="G724" s="52">
        <v>135960000</v>
      </c>
      <c r="H724" s="52">
        <v>135960000</v>
      </c>
      <c r="I724" s="52"/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52"/>
      <c r="X724" s="52"/>
      <c r="Y724" s="52"/>
      <c r="Z724" s="52"/>
      <c r="AA724" s="52"/>
      <c r="AB724" s="52"/>
      <c r="AC724" s="52"/>
      <c r="AD724" s="52"/>
      <c r="AE724" s="52"/>
      <c r="AF724" s="52"/>
      <c r="AG724" s="52"/>
      <c r="AH724" s="52"/>
      <c r="AI724" s="52"/>
      <c r="AJ724" s="373"/>
      <c r="AK724" s="284"/>
      <c r="AL724" s="164"/>
      <c r="AM724" s="328"/>
      <c r="AN724" s="221"/>
      <c r="AO724" s="221"/>
      <c r="AP724" s="284">
        <f t="shared" si="402"/>
        <v>135960000</v>
      </c>
      <c r="AQ724" s="164" t="b">
        <f t="shared" si="403"/>
        <v>1</v>
      </c>
      <c r="AR724" s="221"/>
      <c r="AS724" s="221"/>
      <c r="AU724" s="335"/>
      <c r="AV724" s="72"/>
      <c r="AW724" s="335"/>
      <c r="AX724" s="336"/>
      <c r="AY724" s="152"/>
    </row>
    <row r="725" spans="1:51" s="72" customFormat="1">
      <c r="A725" s="65"/>
      <c r="B725" s="66"/>
      <c r="C725" s="608"/>
      <c r="D725" s="608"/>
      <c r="E725" s="88" t="s">
        <v>166</v>
      </c>
      <c r="F725" s="71" t="s">
        <v>167</v>
      </c>
      <c r="G725" s="69">
        <v>30780000</v>
      </c>
      <c r="H725" s="69"/>
      <c r="I725" s="70"/>
      <c r="J725" s="70">
        <f>H725-I725</f>
        <v>0</v>
      </c>
      <c r="K725" s="70">
        <f>15000000-5369600</f>
        <v>9630400</v>
      </c>
      <c r="L725" s="70"/>
      <c r="M725" s="70"/>
      <c r="N725" s="70">
        <f>G725-K725</f>
        <v>21149600</v>
      </c>
      <c r="O725" s="70">
        <v>1425000</v>
      </c>
      <c r="P725" s="70">
        <f>N725-O725</f>
        <v>19724600</v>
      </c>
      <c r="Q725" s="70"/>
      <c r="R725" s="70"/>
      <c r="S725" s="70"/>
      <c r="T725" s="70"/>
      <c r="U725" s="70"/>
      <c r="V725" s="70"/>
      <c r="W725" s="70"/>
      <c r="X725" s="70"/>
      <c r="Y725" s="70"/>
      <c r="Z725" s="70"/>
      <c r="AA725" s="70"/>
      <c r="AB725" s="70"/>
      <c r="AC725" s="70"/>
      <c r="AD725" s="70"/>
      <c r="AE725" s="70"/>
      <c r="AF725" s="70"/>
      <c r="AG725" s="70"/>
      <c r="AH725" s="70"/>
      <c r="AI725" s="71"/>
      <c r="AJ725" s="374"/>
      <c r="AK725" s="284">
        <f t="shared" si="419"/>
        <v>30780000</v>
      </c>
      <c r="AL725" s="164" t="b">
        <f t="shared" si="412"/>
        <v>1</v>
      </c>
      <c r="AM725" s="328">
        <f t="shared" si="401"/>
        <v>0</v>
      </c>
      <c r="AN725" s="232"/>
      <c r="AO725" s="232"/>
      <c r="AP725" s="284">
        <f t="shared" si="402"/>
        <v>30780000</v>
      </c>
      <c r="AQ725" s="164" t="b">
        <f t="shared" si="403"/>
        <v>1</v>
      </c>
      <c r="AR725" s="232"/>
      <c r="AS725" s="232"/>
      <c r="AU725" s="335">
        <f t="shared" si="414"/>
        <v>51929600</v>
      </c>
      <c r="AV725" s="72" t="b">
        <f t="shared" si="422"/>
        <v>0</v>
      </c>
      <c r="AW725" s="335">
        <f t="shared" si="404"/>
        <v>1425000</v>
      </c>
      <c r="AX725" s="336">
        <f t="shared" si="405"/>
        <v>30780000</v>
      </c>
      <c r="AY725" s="152" t="b">
        <f t="shared" si="407"/>
        <v>1</v>
      </c>
    </row>
    <row r="726" spans="1:51" s="54" customFormat="1">
      <c r="A726" s="50"/>
      <c r="B726" s="60"/>
      <c r="C726" s="61"/>
      <c r="D726" s="656" t="s">
        <v>15</v>
      </c>
      <c r="E726" s="657"/>
      <c r="F726" s="81" t="s">
        <v>130</v>
      </c>
      <c r="G726" s="52">
        <f>SUM(G727:G738)</f>
        <v>2895711000</v>
      </c>
      <c r="H726" s="52">
        <f t="shared" ref="H726:AH726" si="426">SUM(H727:H738)</f>
        <v>2875666500</v>
      </c>
      <c r="I726" s="52" t="e">
        <f t="shared" si="426"/>
        <v>#REF!</v>
      </c>
      <c r="J726" s="52" t="e">
        <f t="shared" si="426"/>
        <v>#REF!</v>
      </c>
      <c r="K726" s="52">
        <f t="shared" si="426"/>
        <v>8369600</v>
      </c>
      <c r="L726" s="52">
        <f t="shared" si="426"/>
        <v>0</v>
      </c>
      <c r="M726" s="52">
        <f t="shared" si="426"/>
        <v>0</v>
      </c>
      <c r="N726" s="52">
        <f t="shared" si="426"/>
        <v>11674900</v>
      </c>
      <c r="O726" s="52" t="e">
        <f t="shared" si="426"/>
        <v>#REF!</v>
      </c>
      <c r="P726" s="52" t="e">
        <f t="shared" si="426"/>
        <v>#REF!</v>
      </c>
      <c r="Q726" s="52">
        <f t="shared" si="426"/>
        <v>0</v>
      </c>
      <c r="R726" s="52">
        <f t="shared" si="426"/>
        <v>0</v>
      </c>
      <c r="S726" s="52">
        <f t="shared" si="426"/>
        <v>0</v>
      </c>
      <c r="T726" s="52">
        <f t="shared" si="426"/>
        <v>0</v>
      </c>
      <c r="U726" s="52">
        <f t="shared" si="426"/>
        <v>0</v>
      </c>
      <c r="V726" s="52">
        <f t="shared" si="426"/>
        <v>0</v>
      </c>
      <c r="W726" s="52">
        <f t="shared" si="426"/>
        <v>0</v>
      </c>
      <c r="X726" s="52">
        <f t="shared" si="426"/>
        <v>0</v>
      </c>
      <c r="Y726" s="52">
        <f t="shared" si="426"/>
        <v>0</v>
      </c>
      <c r="Z726" s="52">
        <f t="shared" si="426"/>
        <v>0</v>
      </c>
      <c r="AA726" s="52">
        <f t="shared" si="426"/>
        <v>0</v>
      </c>
      <c r="AB726" s="52">
        <f t="shared" si="426"/>
        <v>0</v>
      </c>
      <c r="AC726" s="52">
        <f t="shared" si="426"/>
        <v>0</v>
      </c>
      <c r="AD726" s="52">
        <f t="shared" si="426"/>
        <v>0</v>
      </c>
      <c r="AE726" s="52">
        <f t="shared" si="426"/>
        <v>0</v>
      </c>
      <c r="AF726" s="52">
        <f t="shared" si="426"/>
        <v>0</v>
      </c>
      <c r="AG726" s="52">
        <f t="shared" si="426"/>
        <v>0</v>
      </c>
      <c r="AH726" s="52">
        <f t="shared" si="426"/>
        <v>0</v>
      </c>
      <c r="AI726" s="52">
        <f>SUM(AI727:AI738)</f>
        <v>0</v>
      </c>
      <c r="AJ726" s="372"/>
      <c r="AK726" s="284">
        <f t="shared" si="419"/>
        <v>2895711000</v>
      </c>
      <c r="AL726" s="164" t="b">
        <f t="shared" si="412"/>
        <v>1</v>
      </c>
      <c r="AM726" s="328">
        <f t="shared" si="401"/>
        <v>0</v>
      </c>
      <c r="AN726" s="200"/>
      <c r="AO726" s="200"/>
      <c r="AP726" s="284">
        <f t="shared" si="402"/>
        <v>2895711000</v>
      </c>
      <c r="AQ726" s="164" t="b">
        <f t="shared" si="403"/>
        <v>1</v>
      </c>
      <c r="AR726" s="200"/>
      <c r="AS726" s="200"/>
      <c r="AU726" s="335" t="e">
        <f t="shared" si="414"/>
        <v>#REF!</v>
      </c>
      <c r="AV726" s="72" t="e">
        <f t="shared" si="422"/>
        <v>#REF!</v>
      </c>
      <c r="AW726" s="335" t="e">
        <f t="shared" si="404"/>
        <v>#REF!</v>
      </c>
      <c r="AX726" s="336">
        <f t="shared" si="405"/>
        <v>2895711000</v>
      </c>
      <c r="AY726" s="152" t="b">
        <f t="shared" si="407"/>
        <v>1</v>
      </c>
    </row>
    <row r="727" spans="1:51" s="72" customFormat="1">
      <c r="A727" s="65"/>
      <c r="B727" s="66"/>
      <c r="C727" s="608"/>
      <c r="D727" s="608"/>
      <c r="E727" s="67" t="s">
        <v>55</v>
      </c>
      <c r="F727" s="71" t="s">
        <v>56</v>
      </c>
      <c r="G727" s="69">
        <v>9869600</v>
      </c>
      <c r="H727" s="69">
        <v>4500000</v>
      </c>
      <c r="I727" s="70"/>
      <c r="J727" s="70">
        <f t="shared" ref="J727:J737" si="427">H727-I727</f>
        <v>4500000</v>
      </c>
      <c r="K727" s="70">
        <v>5369600</v>
      </c>
      <c r="L727" s="70"/>
      <c r="M727" s="70"/>
      <c r="N727" s="70"/>
      <c r="O727" s="70" t="e">
        <f>#REF!</f>
        <v>#REF!</v>
      </c>
      <c r="P727" s="70" t="e">
        <f t="shared" ref="P727:P738" si="428">N727-O727</f>
        <v>#REF!</v>
      </c>
      <c r="Q727" s="70"/>
      <c r="R727" s="70"/>
      <c r="S727" s="70"/>
      <c r="T727" s="70"/>
      <c r="U727" s="70"/>
      <c r="V727" s="70"/>
      <c r="W727" s="70"/>
      <c r="X727" s="70"/>
      <c r="Y727" s="70"/>
      <c r="Z727" s="70"/>
      <c r="AA727" s="70"/>
      <c r="AB727" s="70"/>
      <c r="AC727" s="70"/>
      <c r="AD727" s="70"/>
      <c r="AE727" s="70"/>
      <c r="AF727" s="70"/>
      <c r="AG727" s="70"/>
      <c r="AH727" s="70"/>
      <c r="AI727" s="71"/>
      <c r="AJ727" s="374"/>
      <c r="AK727" s="284">
        <f t="shared" si="419"/>
        <v>9869600</v>
      </c>
      <c r="AL727" s="164" t="b">
        <f t="shared" si="412"/>
        <v>1</v>
      </c>
      <c r="AM727" s="328">
        <f t="shared" si="401"/>
        <v>0</v>
      </c>
      <c r="AN727" s="232"/>
      <c r="AO727" s="232"/>
      <c r="AP727" s="284">
        <f t="shared" si="402"/>
        <v>9869600</v>
      </c>
      <c r="AQ727" s="164" t="b">
        <f t="shared" si="403"/>
        <v>1</v>
      </c>
      <c r="AR727" s="232"/>
      <c r="AS727" s="232"/>
      <c r="AU727" s="335" t="e">
        <f t="shared" si="414"/>
        <v>#REF!</v>
      </c>
      <c r="AV727" s="72" t="e">
        <f t="shared" si="422"/>
        <v>#REF!</v>
      </c>
      <c r="AW727" s="335" t="e">
        <f t="shared" si="404"/>
        <v>#REF!</v>
      </c>
      <c r="AX727" s="336">
        <f t="shared" si="405"/>
        <v>9869600</v>
      </c>
      <c r="AY727" s="152" t="b">
        <f t="shared" si="407"/>
        <v>1</v>
      </c>
    </row>
    <row r="728" spans="1:51" s="72" customFormat="1">
      <c r="A728" s="65"/>
      <c r="B728" s="66"/>
      <c r="C728" s="608"/>
      <c r="D728" s="608"/>
      <c r="E728" s="88" t="s">
        <v>16</v>
      </c>
      <c r="F728" s="71" t="s">
        <v>19</v>
      </c>
      <c r="G728" s="69">
        <v>360000</v>
      </c>
      <c r="H728" s="69">
        <v>360000</v>
      </c>
      <c r="I728" s="70"/>
      <c r="J728" s="70">
        <f t="shared" si="427"/>
        <v>360000</v>
      </c>
      <c r="K728" s="70"/>
      <c r="L728" s="70"/>
      <c r="M728" s="70"/>
      <c r="N728" s="70"/>
      <c r="O728" s="70" t="e">
        <f>#REF!</f>
        <v>#REF!</v>
      </c>
      <c r="P728" s="70" t="e">
        <f t="shared" si="428"/>
        <v>#REF!</v>
      </c>
      <c r="Q728" s="70"/>
      <c r="R728" s="70"/>
      <c r="S728" s="70"/>
      <c r="T728" s="70"/>
      <c r="U728" s="70"/>
      <c r="V728" s="70"/>
      <c r="W728" s="70"/>
      <c r="X728" s="70"/>
      <c r="Y728" s="70"/>
      <c r="Z728" s="70"/>
      <c r="AA728" s="70"/>
      <c r="AB728" s="70"/>
      <c r="AC728" s="70"/>
      <c r="AD728" s="70"/>
      <c r="AE728" s="70"/>
      <c r="AF728" s="70"/>
      <c r="AG728" s="70"/>
      <c r="AH728" s="70"/>
      <c r="AI728" s="71"/>
      <c r="AJ728" s="374"/>
      <c r="AK728" s="284">
        <f t="shared" si="419"/>
        <v>360000</v>
      </c>
      <c r="AL728" s="164" t="b">
        <f t="shared" si="412"/>
        <v>1</v>
      </c>
      <c r="AM728" s="328">
        <f t="shared" si="401"/>
        <v>0</v>
      </c>
      <c r="AN728" s="232"/>
      <c r="AO728" s="232"/>
      <c r="AP728" s="284">
        <f t="shared" si="402"/>
        <v>360000</v>
      </c>
      <c r="AQ728" s="164" t="b">
        <f t="shared" si="403"/>
        <v>1</v>
      </c>
      <c r="AR728" s="232"/>
      <c r="AS728" s="232"/>
      <c r="AU728" s="335" t="e">
        <f t="shared" si="414"/>
        <v>#REF!</v>
      </c>
      <c r="AV728" s="72" t="e">
        <f t="shared" si="422"/>
        <v>#REF!</v>
      </c>
      <c r="AW728" s="335" t="e">
        <f t="shared" si="404"/>
        <v>#REF!</v>
      </c>
      <c r="AX728" s="336">
        <f t="shared" si="405"/>
        <v>360000</v>
      </c>
      <c r="AY728" s="152" t="b">
        <f t="shared" si="407"/>
        <v>1</v>
      </c>
    </row>
    <row r="729" spans="1:51" s="72" customFormat="1">
      <c r="A729" s="65"/>
      <c r="B729" s="66"/>
      <c r="C729" s="608"/>
      <c r="D729" s="608"/>
      <c r="E729" s="488" t="s">
        <v>190</v>
      </c>
      <c r="F729" s="68" t="s">
        <v>191</v>
      </c>
      <c r="G729" s="69">
        <v>7474900</v>
      </c>
      <c r="H729" s="69">
        <v>3000000</v>
      </c>
      <c r="I729" s="70" t="e">
        <f>#REF!</f>
        <v>#REF!</v>
      </c>
      <c r="J729" s="70" t="e">
        <f t="shared" si="427"/>
        <v>#REF!</v>
      </c>
      <c r="K729" s="70"/>
      <c r="L729" s="70"/>
      <c r="M729" s="70"/>
      <c r="N729" s="70">
        <v>4474900</v>
      </c>
      <c r="O729" s="70"/>
      <c r="P729" s="70">
        <f t="shared" si="428"/>
        <v>4474900</v>
      </c>
      <c r="Q729" s="70"/>
      <c r="R729" s="70"/>
      <c r="S729" s="70"/>
      <c r="T729" s="70"/>
      <c r="U729" s="70"/>
      <c r="V729" s="70"/>
      <c r="W729" s="70"/>
      <c r="X729" s="70"/>
      <c r="Y729" s="70"/>
      <c r="Z729" s="70"/>
      <c r="AA729" s="70"/>
      <c r="AB729" s="70"/>
      <c r="AC729" s="70"/>
      <c r="AD729" s="70"/>
      <c r="AE729" s="70"/>
      <c r="AF729" s="70"/>
      <c r="AG729" s="70"/>
      <c r="AH729" s="70"/>
      <c r="AI729" s="71"/>
      <c r="AJ729" s="374"/>
      <c r="AK729" s="284">
        <f t="shared" si="419"/>
        <v>7474900</v>
      </c>
      <c r="AL729" s="164" t="b">
        <f t="shared" si="412"/>
        <v>1</v>
      </c>
      <c r="AM729" s="328">
        <f t="shared" si="401"/>
        <v>0</v>
      </c>
      <c r="AN729" s="232"/>
      <c r="AO729" s="232"/>
      <c r="AP729" s="284">
        <f t="shared" si="402"/>
        <v>7474900</v>
      </c>
      <c r="AQ729" s="164" t="b">
        <f t="shared" si="403"/>
        <v>1</v>
      </c>
      <c r="AR729" s="232"/>
      <c r="AS729" s="232"/>
      <c r="AU729" s="335" t="e">
        <f t="shared" si="414"/>
        <v>#REF!</v>
      </c>
      <c r="AV729" s="72" t="e">
        <f t="shared" si="422"/>
        <v>#REF!</v>
      </c>
      <c r="AW729" s="335" t="e">
        <f t="shared" si="404"/>
        <v>#REF!</v>
      </c>
      <c r="AX729" s="336">
        <f t="shared" si="405"/>
        <v>7474900</v>
      </c>
      <c r="AY729" s="152" t="b">
        <f t="shared" si="407"/>
        <v>1</v>
      </c>
    </row>
    <row r="730" spans="1:51" s="72" customFormat="1">
      <c r="A730" s="65"/>
      <c r="B730" s="66"/>
      <c r="C730" s="608"/>
      <c r="D730" s="608"/>
      <c r="E730" s="67" t="s">
        <v>358</v>
      </c>
      <c r="F730" s="67" t="s">
        <v>244</v>
      </c>
      <c r="G730" s="69">
        <v>150000000</v>
      </c>
      <c r="H730" s="69">
        <v>150000000</v>
      </c>
      <c r="I730" s="70"/>
      <c r="J730" s="70">
        <f t="shared" si="427"/>
        <v>150000000</v>
      </c>
      <c r="K730" s="70"/>
      <c r="L730" s="70"/>
      <c r="M730" s="70"/>
      <c r="N730" s="70"/>
      <c r="O730" s="70" t="e">
        <f>#REF!</f>
        <v>#REF!</v>
      </c>
      <c r="P730" s="70" t="e">
        <f t="shared" si="428"/>
        <v>#REF!</v>
      </c>
      <c r="Q730" s="70"/>
      <c r="R730" s="70"/>
      <c r="S730" s="70"/>
      <c r="T730" s="70"/>
      <c r="U730" s="70"/>
      <c r="V730" s="70"/>
      <c r="W730" s="70"/>
      <c r="X730" s="70"/>
      <c r="Y730" s="70"/>
      <c r="Z730" s="70"/>
      <c r="AA730" s="70"/>
      <c r="AB730" s="70"/>
      <c r="AC730" s="70"/>
      <c r="AD730" s="70"/>
      <c r="AE730" s="70"/>
      <c r="AF730" s="70"/>
      <c r="AG730" s="70"/>
      <c r="AH730" s="70"/>
      <c r="AI730" s="71"/>
      <c r="AJ730" s="374"/>
      <c r="AK730" s="284">
        <f t="shared" si="419"/>
        <v>150000000</v>
      </c>
      <c r="AL730" s="164" t="b">
        <f t="shared" si="412"/>
        <v>1</v>
      </c>
      <c r="AM730" s="328">
        <f t="shared" si="401"/>
        <v>0</v>
      </c>
      <c r="AN730" s="232"/>
      <c r="AO730" s="232"/>
      <c r="AP730" s="284">
        <f t="shared" si="402"/>
        <v>150000000</v>
      </c>
      <c r="AQ730" s="164" t="b">
        <f t="shared" si="403"/>
        <v>1</v>
      </c>
      <c r="AR730" s="232"/>
      <c r="AS730" s="232"/>
      <c r="AU730" s="335" t="e">
        <f t="shared" si="414"/>
        <v>#REF!</v>
      </c>
      <c r="AV730" s="72" t="e">
        <f t="shared" si="422"/>
        <v>#REF!</v>
      </c>
      <c r="AW730" s="335" t="e">
        <f t="shared" si="404"/>
        <v>#REF!</v>
      </c>
      <c r="AX730" s="336">
        <f t="shared" si="405"/>
        <v>150000000</v>
      </c>
      <c r="AY730" s="152" t="b">
        <f t="shared" si="407"/>
        <v>1</v>
      </c>
    </row>
    <row r="731" spans="1:51" s="72" customFormat="1">
      <c r="A731" s="65"/>
      <c r="B731" s="66"/>
      <c r="C731" s="608"/>
      <c r="D731" s="608"/>
      <c r="E731" s="67" t="s">
        <v>17</v>
      </c>
      <c r="F731" s="68" t="s">
        <v>18</v>
      </c>
      <c r="G731" s="69">
        <v>1894300000</v>
      </c>
      <c r="H731" s="69">
        <v>1894300000</v>
      </c>
      <c r="I731" s="239">
        <v>8400000</v>
      </c>
      <c r="J731" s="70">
        <f t="shared" si="427"/>
        <v>1885900000</v>
      </c>
      <c r="K731" s="239"/>
      <c r="L731" s="70"/>
      <c r="M731" s="70"/>
      <c r="N731" s="70"/>
      <c r="O731" s="70" t="e">
        <f>#REF!+2800000+1866600</f>
        <v>#REF!</v>
      </c>
      <c r="P731" s="70" t="e">
        <f t="shared" si="428"/>
        <v>#REF!</v>
      </c>
      <c r="Q731" s="70"/>
      <c r="R731" s="70"/>
      <c r="S731" s="70"/>
      <c r="T731" s="70"/>
      <c r="U731" s="70"/>
      <c r="V731" s="70"/>
      <c r="W731" s="70"/>
      <c r="X731" s="70"/>
      <c r="Y731" s="70"/>
      <c r="Z731" s="70"/>
      <c r="AA731" s="70"/>
      <c r="AB731" s="70"/>
      <c r="AC731" s="70"/>
      <c r="AD731" s="70"/>
      <c r="AE731" s="70"/>
      <c r="AF731" s="70"/>
      <c r="AG731" s="70"/>
      <c r="AH731" s="70"/>
      <c r="AI731" s="71"/>
      <c r="AJ731" s="374"/>
      <c r="AK731" s="284">
        <f t="shared" si="419"/>
        <v>1894300000</v>
      </c>
      <c r="AL731" s="164" t="b">
        <f t="shared" si="412"/>
        <v>1</v>
      </c>
      <c r="AM731" s="328">
        <f t="shared" si="401"/>
        <v>0</v>
      </c>
      <c r="AN731" s="232"/>
      <c r="AO731" s="232"/>
      <c r="AP731" s="284">
        <f t="shared" si="402"/>
        <v>1894300000</v>
      </c>
      <c r="AQ731" s="164" t="b">
        <f t="shared" si="403"/>
        <v>1</v>
      </c>
      <c r="AR731" s="232"/>
      <c r="AS731" s="232"/>
      <c r="AU731" s="335" t="e">
        <f t="shared" si="414"/>
        <v>#REF!</v>
      </c>
      <c r="AV731" s="72" t="e">
        <f t="shared" si="422"/>
        <v>#REF!</v>
      </c>
      <c r="AW731" s="335" t="e">
        <f t="shared" si="404"/>
        <v>#REF!</v>
      </c>
      <c r="AX731" s="336">
        <f t="shared" si="405"/>
        <v>1894300000</v>
      </c>
      <c r="AY731" s="152" t="b">
        <f t="shared" si="407"/>
        <v>1</v>
      </c>
    </row>
    <row r="732" spans="1:51" s="72" customFormat="1">
      <c r="A732" s="65"/>
      <c r="B732" s="66"/>
      <c r="C732" s="608"/>
      <c r="D732" s="608"/>
      <c r="E732" s="67" t="s">
        <v>108</v>
      </c>
      <c r="F732" s="68" t="s">
        <v>109</v>
      </c>
      <c r="G732" s="69">
        <v>600000</v>
      </c>
      <c r="H732" s="69"/>
      <c r="I732" s="70" t="e">
        <f>#REF!</f>
        <v>#REF!</v>
      </c>
      <c r="J732" s="70" t="e">
        <f t="shared" si="427"/>
        <v>#REF!</v>
      </c>
      <c r="K732" s="70"/>
      <c r="L732" s="70"/>
      <c r="M732" s="70"/>
      <c r="N732" s="70">
        <v>600000</v>
      </c>
      <c r="O732" s="70" t="e">
        <f>#REF!</f>
        <v>#REF!</v>
      </c>
      <c r="P732" s="70" t="e">
        <f t="shared" si="428"/>
        <v>#REF!</v>
      </c>
      <c r="Q732" s="70"/>
      <c r="R732" s="70"/>
      <c r="S732" s="70"/>
      <c r="T732" s="70"/>
      <c r="U732" s="70"/>
      <c r="V732" s="70"/>
      <c r="W732" s="70"/>
      <c r="X732" s="70"/>
      <c r="Y732" s="70"/>
      <c r="Z732" s="70"/>
      <c r="AA732" s="70"/>
      <c r="AB732" s="70"/>
      <c r="AC732" s="70"/>
      <c r="AD732" s="70"/>
      <c r="AE732" s="70"/>
      <c r="AF732" s="70"/>
      <c r="AG732" s="70"/>
      <c r="AH732" s="70"/>
      <c r="AI732" s="71"/>
      <c r="AJ732" s="374"/>
      <c r="AK732" s="284">
        <f t="shared" si="419"/>
        <v>600000</v>
      </c>
      <c r="AL732" s="164" t="b">
        <f t="shared" si="412"/>
        <v>1</v>
      </c>
      <c r="AM732" s="328">
        <f t="shared" si="401"/>
        <v>0</v>
      </c>
      <c r="AN732" s="232"/>
      <c r="AO732" s="232"/>
      <c r="AP732" s="284">
        <f t="shared" si="402"/>
        <v>600000</v>
      </c>
      <c r="AQ732" s="164" t="b">
        <f t="shared" si="403"/>
        <v>1</v>
      </c>
      <c r="AR732" s="232"/>
      <c r="AS732" s="232"/>
      <c r="AU732" s="335" t="e">
        <f t="shared" si="414"/>
        <v>#REF!</v>
      </c>
      <c r="AV732" s="72" t="e">
        <f t="shared" si="422"/>
        <v>#REF!</v>
      </c>
      <c r="AW732" s="335" t="e">
        <f t="shared" si="404"/>
        <v>#REF!</v>
      </c>
      <c r="AX732" s="336">
        <f t="shared" si="405"/>
        <v>600000</v>
      </c>
      <c r="AY732" s="152" t="b">
        <f t="shared" si="407"/>
        <v>1</v>
      </c>
    </row>
    <row r="733" spans="1:51" s="72" customFormat="1">
      <c r="A733" s="65"/>
      <c r="B733" s="66"/>
      <c r="C733" s="608"/>
      <c r="D733" s="608"/>
      <c r="E733" s="67" t="s">
        <v>59</v>
      </c>
      <c r="F733" s="68" t="s">
        <v>60</v>
      </c>
      <c r="G733" s="69">
        <v>600000</v>
      </c>
      <c r="H733" s="69"/>
      <c r="I733" s="70" t="e">
        <f>#REF!</f>
        <v>#REF!</v>
      </c>
      <c r="J733" s="70" t="e">
        <f t="shared" si="427"/>
        <v>#REF!</v>
      </c>
      <c r="K733" s="70"/>
      <c r="L733" s="70"/>
      <c r="M733" s="70"/>
      <c r="N733" s="70">
        <v>600000</v>
      </c>
      <c r="O733" s="70" t="e">
        <f>#REF!</f>
        <v>#REF!</v>
      </c>
      <c r="P733" s="70" t="e">
        <f t="shared" si="428"/>
        <v>#REF!</v>
      </c>
      <c r="Q733" s="70"/>
      <c r="R733" s="70"/>
      <c r="S733" s="70"/>
      <c r="T733" s="70"/>
      <c r="U733" s="70"/>
      <c r="V733" s="70"/>
      <c r="W733" s="70"/>
      <c r="X733" s="70"/>
      <c r="Y733" s="70"/>
      <c r="Z733" s="70"/>
      <c r="AA733" s="70"/>
      <c r="AB733" s="70"/>
      <c r="AC733" s="70"/>
      <c r="AD733" s="70"/>
      <c r="AE733" s="70"/>
      <c r="AF733" s="70"/>
      <c r="AG733" s="70"/>
      <c r="AH733" s="70"/>
      <c r="AI733" s="71"/>
      <c r="AJ733" s="374"/>
      <c r="AK733" s="284">
        <f t="shared" si="419"/>
        <v>600000</v>
      </c>
      <c r="AL733" s="164" t="b">
        <f t="shared" si="412"/>
        <v>1</v>
      </c>
      <c r="AM733" s="328">
        <f t="shared" si="401"/>
        <v>0</v>
      </c>
      <c r="AN733" s="232"/>
      <c r="AO733" s="232"/>
      <c r="AP733" s="284">
        <f t="shared" si="402"/>
        <v>600000</v>
      </c>
      <c r="AQ733" s="164" t="b">
        <f t="shared" si="403"/>
        <v>1</v>
      </c>
      <c r="AR733" s="232"/>
      <c r="AS733" s="232"/>
      <c r="AU733" s="335" t="e">
        <f t="shared" si="414"/>
        <v>#REF!</v>
      </c>
      <c r="AV733" s="72" t="e">
        <f t="shared" si="422"/>
        <v>#REF!</v>
      </c>
      <c r="AW733" s="335" t="e">
        <f t="shared" si="404"/>
        <v>#REF!</v>
      </c>
      <c r="AX733" s="336">
        <f t="shared" si="405"/>
        <v>600000</v>
      </c>
      <c r="AY733" s="152" t="b">
        <f t="shared" si="407"/>
        <v>1</v>
      </c>
    </row>
    <row r="734" spans="1:51" s="72" customFormat="1">
      <c r="A734" s="65"/>
      <c r="B734" s="66"/>
      <c r="C734" s="608"/>
      <c r="D734" s="608"/>
      <c r="E734" s="67" t="s">
        <v>125</v>
      </c>
      <c r="F734" s="475" t="s">
        <v>126</v>
      </c>
      <c r="G734" s="69">
        <v>10000000</v>
      </c>
      <c r="H734" s="69">
        <v>6000000</v>
      </c>
      <c r="I734" s="70"/>
      <c r="J734" s="70">
        <f t="shared" si="427"/>
        <v>6000000</v>
      </c>
      <c r="K734" s="70"/>
      <c r="L734" s="70"/>
      <c r="M734" s="70"/>
      <c r="N734" s="70">
        <v>4000000</v>
      </c>
      <c r="O734" s="70"/>
      <c r="P734" s="70">
        <f t="shared" si="428"/>
        <v>4000000</v>
      </c>
      <c r="Q734" s="70"/>
      <c r="R734" s="70"/>
      <c r="S734" s="70"/>
      <c r="T734" s="70"/>
      <c r="U734" s="70"/>
      <c r="V734" s="70"/>
      <c r="W734" s="70"/>
      <c r="X734" s="70"/>
      <c r="Y734" s="70"/>
      <c r="Z734" s="70"/>
      <c r="AA734" s="70"/>
      <c r="AB734" s="70"/>
      <c r="AC734" s="70"/>
      <c r="AD734" s="70"/>
      <c r="AE734" s="70"/>
      <c r="AF734" s="70"/>
      <c r="AG734" s="70"/>
      <c r="AH734" s="70"/>
      <c r="AI734" s="71"/>
      <c r="AJ734" s="374"/>
      <c r="AK734" s="284">
        <f t="shared" si="419"/>
        <v>10000000</v>
      </c>
      <c r="AL734" s="164" t="b">
        <f t="shared" si="412"/>
        <v>1</v>
      </c>
      <c r="AM734" s="328">
        <f t="shared" si="401"/>
        <v>0</v>
      </c>
      <c r="AN734" s="232"/>
      <c r="AO734" s="232"/>
      <c r="AP734" s="284">
        <f t="shared" si="402"/>
        <v>10000000</v>
      </c>
      <c r="AQ734" s="164" t="b">
        <f t="shared" si="403"/>
        <v>1</v>
      </c>
      <c r="AR734" s="232"/>
      <c r="AS734" s="232"/>
      <c r="AU734" s="335">
        <f t="shared" si="414"/>
        <v>14000000</v>
      </c>
      <c r="AV734" s="72" t="b">
        <f t="shared" si="422"/>
        <v>0</v>
      </c>
      <c r="AW734" s="335">
        <f t="shared" si="404"/>
        <v>0</v>
      </c>
      <c r="AX734" s="336">
        <f t="shared" si="405"/>
        <v>10000000</v>
      </c>
      <c r="AY734" s="152" t="b">
        <f t="shared" si="407"/>
        <v>1</v>
      </c>
    </row>
    <row r="735" spans="1:51" s="72" customFormat="1">
      <c r="A735" s="65"/>
      <c r="B735" s="66"/>
      <c r="C735" s="608"/>
      <c r="D735" s="608"/>
      <c r="E735" s="67" t="s">
        <v>61</v>
      </c>
      <c r="F735" s="68" t="s">
        <v>62</v>
      </c>
      <c r="G735" s="69">
        <v>5000000</v>
      </c>
      <c r="H735" s="69"/>
      <c r="I735" s="70"/>
      <c r="J735" s="70">
        <f t="shared" si="427"/>
        <v>0</v>
      </c>
      <c r="K735" s="70">
        <v>3000000</v>
      </c>
      <c r="L735" s="70"/>
      <c r="M735" s="70"/>
      <c r="N735" s="70">
        <v>2000000</v>
      </c>
      <c r="O735" s="70">
        <v>800000</v>
      </c>
      <c r="P735" s="70">
        <f t="shared" si="428"/>
        <v>1200000</v>
      </c>
      <c r="Q735" s="70"/>
      <c r="R735" s="70"/>
      <c r="S735" s="70"/>
      <c r="T735" s="70"/>
      <c r="U735" s="70"/>
      <c r="V735" s="70"/>
      <c r="W735" s="70"/>
      <c r="X735" s="70"/>
      <c r="Y735" s="70"/>
      <c r="Z735" s="70"/>
      <c r="AA735" s="70"/>
      <c r="AB735" s="70"/>
      <c r="AC735" s="70"/>
      <c r="AD735" s="70"/>
      <c r="AE735" s="70"/>
      <c r="AF735" s="70"/>
      <c r="AG735" s="70"/>
      <c r="AH735" s="70"/>
      <c r="AI735" s="71"/>
      <c r="AJ735" s="374"/>
      <c r="AK735" s="284">
        <f t="shared" si="419"/>
        <v>5000000</v>
      </c>
      <c r="AL735" s="164" t="b">
        <f t="shared" si="412"/>
        <v>1</v>
      </c>
      <c r="AM735" s="328">
        <f t="shared" si="401"/>
        <v>0</v>
      </c>
      <c r="AN735" s="232"/>
      <c r="AO735" s="232"/>
      <c r="AP735" s="284">
        <f t="shared" si="402"/>
        <v>5000000</v>
      </c>
      <c r="AQ735" s="164" t="b">
        <f t="shared" si="403"/>
        <v>1</v>
      </c>
      <c r="AR735" s="232"/>
      <c r="AS735" s="232"/>
      <c r="AU735" s="335">
        <f t="shared" si="414"/>
        <v>7000000</v>
      </c>
      <c r="AV735" s="72" t="b">
        <f t="shared" si="422"/>
        <v>0</v>
      </c>
      <c r="AW735" s="335">
        <f t="shared" si="404"/>
        <v>800000</v>
      </c>
      <c r="AX735" s="336">
        <f t="shared" si="405"/>
        <v>5000000</v>
      </c>
      <c r="AY735" s="152" t="b">
        <f t="shared" si="407"/>
        <v>1</v>
      </c>
    </row>
    <row r="736" spans="1:51" s="72" customFormat="1">
      <c r="A736" s="65"/>
      <c r="B736" s="66"/>
      <c r="C736" s="608"/>
      <c r="D736" s="608"/>
      <c r="E736" s="67" t="s">
        <v>192</v>
      </c>
      <c r="F736" s="68" t="s">
        <v>193</v>
      </c>
      <c r="G736" s="69">
        <v>797000000</v>
      </c>
      <c r="H736" s="69">
        <v>797000000</v>
      </c>
      <c r="I736" s="70"/>
      <c r="J736" s="70">
        <f t="shared" si="427"/>
        <v>797000000</v>
      </c>
      <c r="K736" s="70"/>
      <c r="L736" s="70"/>
      <c r="M736" s="70"/>
      <c r="N736" s="70"/>
      <c r="O736" s="70"/>
      <c r="P736" s="70">
        <f t="shared" si="428"/>
        <v>0</v>
      </c>
      <c r="Q736" s="70"/>
      <c r="R736" s="70"/>
      <c r="S736" s="70"/>
      <c r="T736" s="70"/>
      <c r="U736" s="70"/>
      <c r="V736" s="70"/>
      <c r="W736" s="70"/>
      <c r="X736" s="70"/>
      <c r="Y736" s="70"/>
      <c r="Z736" s="70"/>
      <c r="AA736" s="70"/>
      <c r="AB736" s="70"/>
      <c r="AC736" s="70"/>
      <c r="AD736" s="70"/>
      <c r="AE736" s="70"/>
      <c r="AF736" s="70"/>
      <c r="AG736" s="70"/>
      <c r="AH736" s="70"/>
      <c r="AI736" s="71"/>
      <c r="AJ736" s="374"/>
      <c r="AK736" s="284">
        <f t="shared" si="419"/>
        <v>797000000</v>
      </c>
      <c r="AL736" s="164" t="b">
        <f t="shared" si="412"/>
        <v>1</v>
      </c>
      <c r="AM736" s="328">
        <f t="shared" si="401"/>
        <v>0</v>
      </c>
      <c r="AN736" s="232"/>
      <c r="AO736" s="232"/>
      <c r="AP736" s="284">
        <f t="shared" si="402"/>
        <v>797000000</v>
      </c>
      <c r="AQ736" s="164" t="b">
        <f t="shared" si="403"/>
        <v>1</v>
      </c>
      <c r="AR736" s="232"/>
      <c r="AS736" s="232"/>
      <c r="AU736" s="335">
        <f t="shared" si="414"/>
        <v>797000000</v>
      </c>
      <c r="AV736" s="72" t="b">
        <f t="shared" si="422"/>
        <v>1</v>
      </c>
      <c r="AW736" s="335">
        <f t="shared" si="404"/>
        <v>0</v>
      </c>
      <c r="AX736" s="336">
        <f t="shared" si="405"/>
        <v>797000000</v>
      </c>
      <c r="AY736" s="152" t="b">
        <f t="shared" si="407"/>
        <v>1</v>
      </c>
    </row>
    <row r="737" spans="1:51" s="72" customFormat="1">
      <c r="A737" s="65"/>
      <c r="B737" s="66"/>
      <c r="C737" s="608"/>
      <c r="D737" s="608"/>
      <c r="E737" s="67" t="s">
        <v>20</v>
      </c>
      <c r="F737" s="475" t="s">
        <v>21</v>
      </c>
      <c r="G737" s="69">
        <v>20506500</v>
      </c>
      <c r="H737" s="69">
        <v>20506500</v>
      </c>
      <c r="I737" s="70" t="e">
        <f>#REF!</f>
        <v>#REF!</v>
      </c>
      <c r="J737" s="70" t="e">
        <f t="shared" si="427"/>
        <v>#REF!</v>
      </c>
      <c r="K737" s="70"/>
      <c r="L737" s="70"/>
      <c r="M737" s="70"/>
      <c r="N737" s="70"/>
      <c r="O737" s="70"/>
      <c r="P737" s="70">
        <f t="shared" si="428"/>
        <v>0</v>
      </c>
      <c r="Q737" s="70"/>
      <c r="R737" s="70"/>
      <c r="S737" s="70"/>
      <c r="T737" s="70"/>
      <c r="U737" s="70"/>
      <c r="V737" s="70"/>
      <c r="W737" s="70"/>
      <c r="X737" s="70"/>
      <c r="Y737" s="70"/>
      <c r="Z737" s="70"/>
      <c r="AA737" s="70"/>
      <c r="AB737" s="70"/>
      <c r="AC737" s="70"/>
      <c r="AD737" s="70"/>
      <c r="AE737" s="70"/>
      <c r="AF737" s="70"/>
      <c r="AG737" s="70"/>
      <c r="AH737" s="70"/>
      <c r="AI737" s="71"/>
      <c r="AJ737" s="374"/>
      <c r="AK737" s="284">
        <f t="shared" si="419"/>
        <v>20506500</v>
      </c>
      <c r="AL737" s="164" t="b">
        <f t="shared" si="412"/>
        <v>1</v>
      </c>
      <c r="AM737" s="328">
        <f t="shared" si="401"/>
        <v>0</v>
      </c>
      <c r="AN737" s="232"/>
      <c r="AO737" s="232"/>
      <c r="AP737" s="284">
        <f t="shared" si="402"/>
        <v>20506500</v>
      </c>
      <c r="AQ737" s="164" t="b">
        <f t="shared" si="403"/>
        <v>1</v>
      </c>
      <c r="AR737" s="232"/>
      <c r="AS737" s="232"/>
      <c r="AU737" s="335" t="e">
        <f t="shared" si="414"/>
        <v>#REF!</v>
      </c>
      <c r="AV737" s="72" t="e">
        <f t="shared" si="422"/>
        <v>#REF!</v>
      </c>
      <c r="AW737" s="335" t="e">
        <f t="shared" si="404"/>
        <v>#REF!</v>
      </c>
      <c r="AX737" s="336">
        <f t="shared" si="405"/>
        <v>20506500</v>
      </c>
      <c r="AY737" s="152" t="b">
        <f t="shared" si="407"/>
        <v>1</v>
      </c>
    </row>
    <row r="738" spans="1:51" s="72" customFormat="1">
      <c r="A738" s="65"/>
      <c r="B738" s="66"/>
      <c r="C738" s="608"/>
      <c r="D738" s="608"/>
      <c r="E738" s="67"/>
      <c r="F738" s="68"/>
      <c r="G738" s="69"/>
      <c r="H738" s="69"/>
      <c r="I738" s="70"/>
      <c r="J738" s="70"/>
      <c r="K738" s="70"/>
      <c r="L738" s="70"/>
      <c r="M738" s="70"/>
      <c r="N738" s="70"/>
      <c r="O738" s="70"/>
      <c r="P738" s="70">
        <f t="shared" si="428"/>
        <v>0</v>
      </c>
      <c r="Q738" s="70"/>
      <c r="R738" s="70"/>
      <c r="S738" s="70"/>
      <c r="T738" s="70"/>
      <c r="U738" s="70"/>
      <c r="V738" s="70"/>
      <c r="W738" s="70"/>
      <c r="X738" s="70"/>
      <c r="Y738" s="70"/>
      <c r="Z738" s="70"/>
      <c r="AA738" s="70"/>
      <c r="AB738" s="70"/>
      <c r="AC738" s="70"/>
      <c r="AD738" s="70"/>
      <c r="AE738" s="70"/>
      <c r="AF738" s="70"/>
      <c r="AG738" s="70"/>
      <c r="AH738" s="70"/>
      <c r="AI738" s="71"/>
      <c r="AJ738" s="374"/>
      <c r="AK738" s="284">
        <f t="shared" si="419"/>
        <v>0</v>
      </c>
      <c r="AL738" s="164" t="b">
        <f t="shared" si="412"/>
        <v>1</v>
      </c>
      <c r="AM738" s="328">
        <f t="shared" si="401"/>
        <v>0</v>
      </c>
      <c r="AN738" s="232"/>
      <c r="AO738" s="232"/>
      <c r="AP738" s="284">
        <f t="shared" si="402"/>
        <v>0</v>
      </c>
      <c r="AQ738" s="164" t="b">
        <f t="shared" si="403"/>
        <v>1</v>
      </c>
      <c r="AR738" s="232"/>
      <c r="AS738" s="232"/>
      <c r="AU738" s="335">
        <f t="shared" si="414"/>
        <v>0</v>
      </c>
      <c r="AV738" s="72" t="b">
        <f t="shared" si="422"/>
        <v>1</v>
      </c>
      <c r="AW738" s="335">
        <f t="shared" si="404"/>
        <v>0</v>
      </c>
      <c r="AX738" s="336">
        <f t="shared" si="405"/>
        <v>0</v>
      </c>
      <c r="AY738" s="152" t="b">
        <f t="shared" si="407"/>
        <v>1</v>
      </c>
    </row>
    <row r="739" spans="1:51" s="54" customFormat="1">
      <c r="A739" s="50"/>
      <c r="B739" s="60"/>
      <c r="C739" s="61"/>
      <c r="D739" s="61"/>
      <c r="E739" s="62"/>
      <c r="F739" s="63"/>
      <c r="G739" s="52"/>
      <c r="H739" s="52"/>
      <c r="I739" s="53"/>
      <c r="J739" s="53"/>
      <c r="K739" s="53"/>
      <c r="L739" s="53"/>
      <c r="M739" s="53"/>
      <c r="N739" s="53"/>
      <c r="O739" s="53"/>
      <c r="P739" s="53"/>
      <c r="Q739" s="53"/>
      <c r="R739" s="53"/>
      <c r="S739" s="53"/>
      <c r="T739" s="53"/>
      <c r="U739" s="53"/>
      <c r="V739" s="53"/>
      <c r="W739" s="53"/>
      <c r="X739" s="53"/>
      <c r="Y739" s="53"/>
      <c r="Z739" s="53"/>
      <c r="AA739" s="53"/>
      <c r="AB739" s="53"/>
      <c r="AC739" s="53"/>
      <c r="AD739" s="53"/>
      <c r="AE739" s="53"/>
      <c r="AF739" s="53"/>
      <c r="AG739" s="53"/>
      <c r="AH739" s="53"/>
      <c r="AI739" s="51"/>
      <c r="AJ739" s="372"/>
      <c r="AK739" s="284">
        <f t="shared" si="419"/>
        <v>0</v>
      </c>
      <c r="AL739" s="164" t="b">
        <f t="shared" si="412"/>
        <v>1</v>
      </c>
      <c r="AM739" s="328">
        <f t="shared" si="401"/>
        <v>0</v>
      </c>
      <c r="AN739" s="200"/>
      <c r="AO739" s="200"/>
      <c r="AP739" s="284">
        <f t="shared" si="402"/>
        <v>0</v>
      </c>
      <c r="AQ739" s="164" t="b">
        <f t="shared" si="403"/>
        <v>1</v>
      </c>
      <c r="AR739" s="200"/>
      <c r="AS739" s="200"/>
      <c r="AU739" s="335">
        <f t="shared" si="414"/>
        <v>0</v>
      </c>
      <c r="AV739" s="72" t="b">
        <f t="shared" si="422"/>
        <v>1</v>
      </c>
      <c r="AW739" s="335">
        <f t="shared" si="404"/>
        <v>0</v>
      </c>
      <c r="AX739" s="336">
        <f t="shared" si="405"/>
        <v>0</v>
      </c>
      <c r="AY739" s="152" t="b">
        <f t="shared" si="407"/>
        <v>1</v>
      </c>
    </row>
    <row r="740" spans="1:51" s="54" customFormat="1">
      <c r="A740" s="189"/>
      <c r="B740" s="190"/>
      <c r="C740" s="190"/>
      <c r="D740" s="190"/>
      <c r="E740" s="190"/>
      <c r="F740" s="191"/>
      <c r="G740" s="192"/>
      <c r="H740" s="192"/>
      <c r="I740" s="193"/>
      <c r="J740" s="193"/>
      <c r="K740" s="193"/>
      <c r="L740" s="193"/>
      <c r="M740" s="193"/>
      <c r="N740" s="193"/>
      <c r="O740" s="193"/>
      <c r="P740" s="193"/>
      <c r="Q740" s="193"/>
      <c r="R740" s="193"/>
      <c r="S740" s="193"/>
      <c r="T740" s="193"/>
      <c r="U740" s="193"/>
      <c r="V740" s="193"/>
      <c r="W740" s="193"/>
      <c r="X740" s="193"/>
      <c r="Y740" s="193"/>
      <c r="Z740" s="193"/>
      <c r="AA740" s="193"/>
      <c r="AB740" s="193"/>
      <c r="AC740" s="193"/>
      <c r="AD740" s="193"/>
      <c r="AE740" s="193"/>
      <c r="AF740" s="193"/>
      <c r="AG740" s="193"/>
      <c r="AH740" s="193"/>
      <c r="AI740" s="194"/>
      <c r="AJ740" s="372"/>
      <c r="AK740" s="284">
        <f t="shared" si="419"/>
        <v>0</v>
      </c>
      <c r="AL740" s="164" t="b">
        <f t="shared" si="412"/>
        <v>1</v>
      </c>
      <c r="AM740" s="328">
        <f t="shared" si="401"/>
        <v>0</v>
      </c>
      <c r="AN740" s="200"/>
      <c r="AO740" s="200"/>
      <c r="AP740" s="284">
        <f t="shared" si="402"/>
        <v>0</v>
      </c>
      <c r="AQ740" s="164" t="b">
        <f t="shared" si="403"/>
        <v>1</v>
      </c>
      <c r="AR740" s="200"/>
      <c r="AS740" s="200"/>
      <c r="AU740" s="41"/>
      <c r="AV740" s="42"/>
      <c r="AW740" s="96">
        <f t="shared" si="404"/>
        <v>0</v>
      </c>
      <c r="AX740" s="118">
        <f t="shared" si="405"/>
        <v>0</v>
      </c>
      <c r="AY740" s="152" t="b">
        <f t="shared" si="407"/>
        <v>1</v>
      </c>
    </row>
    <row r="741" spans="1:51" s="54" customFormat="1">
      <c r="A741" s="195"/>
      <c r="B741" s="196"/>
      <c r="C741" s="196"/>
      <c r="D741" s="196"/>
      <c r="E741" s="196"/>
      <c r="F741" s="197"/>
      <c r="G741" s="198"/>
      <c r="H741" s="198"/>
      <c r="I741" s="199"/>
      <c r="J741" s="199"/>
      <c r="K741" s="199"/>
      <c r="L741" s="199"/>
      <c r="M741" s="199"/>
      <c r="N741" s="199"/>
      <c r="O741" s="199"/>
      <c r="P741" s="199"/>
      <c r="Q741" s="199"/>
      <c r="R741" s="199"/>
      <c r="S741" s="199"/>
      <c r="T741" s="199"/>
      <c r="U741" s="199"/>
      <c r="V741" s="199"/>
      <c r="W741" s="199"/>
      <c r="X741" s="199"/>
      <c r="Y741" s="199"/>
      <c r="Z741" s="199"/>
      <c r="AA741" s="199"/>
      <c r="AB741" s="199"/>
      <c r="AC741" s="199"/>
      <c r="AD741" s="199"/>
      <c r="AE741" s="199"/>
      <c r="AF741" s="199"/>
      <c r="AG741" s="199"/>
      <c r="AH741" s="199"/>
      <c r="AI741" s="200"/>
      <c r="AJ741" s="372"/>
      <c r="AK741" s="284">
        <f t="shared" si="419"/>
        <v>0</v>
      </c>
      <c r="AL741" s="164" t="b">
        <f t="shared" si="412"/>
        <v>1</v>
      </c>
      <c r="AM741" s="328">
        <f t="shared" si="401"/>
        <v>0</v>
      </c>
      <c r="AN741" s="200"/>
      <c r="AO741" s="200"/>
      <c r="AP741" s="284">
        <f t="shared" si="402"/>
        <v>0</v>
      </c>
      <c r="AQ741" s="164" t="b">
        <f t="shared" si="403"/>
        <v>1</v>
      </c>
      <c r="AR741" s="200"/>
      <c r="AS741" s="200"/>
      <c r="AU741" s="41"/>
      <c r="AV741" s="42"/>
      <c r="AW741" s="96">
        <f t="shared" si="404"/>
        <v>0</v>
      </c>
      <c r="AX741" s="118">
        <f t="shared" si="405"/>
        <v>0</v>
      </c>
      <c r="AY741" s="152" t="b">
        <f t="shared" si="407"/>
        <v>1</v>
      </c>
    </row>
    <row r="742" spans="1:51" s="54" customFormat="1">
      <c r="A742" s="195"/>
      <c r="B742" s="196"/>
      <c r="C742" s="196"/>
      <c r="D742" s="196"/>
      <c r="E742" s="196"/>
      <c r="F742" s="197"/>
      <c r="G742" s="198"/>
      <c r="H742" s="198"/>
      <c r="I742" s="199"/>
      <c r="J742" s="199"/>
      <c r="K742" s="199"/>
      <c r="L742" s="199"/>
      <c r="M742" s="199"/>
      <c r="N742" s="199"/>
      <c r="O742" s="199"/>
      <c r="P742" s="199"/>
      <c r="Q742" s="199"/>
      <c r="R742" s="199"/>
      <c r="S742" s="199"/>
      <c r="T742" s="199"/>
      <c r="U742" s="199"/>
      <c r="V742" s="199"/>
      <c r="W742" s="199"/>
      <c r="X742" s="199"/>
      <c r="Y742" s="199"/>
      <c r="Z742" s="199"/>
      <c r="AA742" s="199"/>
      <c r="AB742" s="199"/>
      <c r="AC742" s="199"/>
      <c r="AD742" s="199"/>
      <c r="AE742" s="199"/>
      <c r="AF742" s="199"/>
      <c r="AG742" s="199"/>
      <c r="AH742" s="199"/>
      <c r="AI742" s="200"/>
      <c r="AJ742" s="372"/>
      <c r="AK742" s="284">
        <f t="shared" si="419"/>
        <v>0</v>
      </c>
      <c r="AL742" s="164" t="b">
        <f t="shared" si="412"/>
        <v>1</v>
      </c>
      <c r="AM742" s="328">
        <f t="shared" si="401"/>
        <v>0</v>
      </c>
      <c r="AN742" s="200"/>
      <c r="AO742" s="200"/>
      <c r="AP742" s="284">
        <f t="shared" si="402"/>
        <v>0</v>
      </c>
      <c r="AQ742" s="164" t="b">
        <f t="shared" si="403"/>
        <v>1</v>
      </c>
      <c r="AR742" s="200"/>
      <c r="AS742" s="200"/>
      <c r="AU742" s="41"/>
      <c r="AV742" s="42"/>
      <c r="AW742" s="96"/>
      <c r="AX742" s="118"/>
      <c r="AY742" s="152"/>
    </row>
    <row r="743" spans="1:51" s="54" customFormat="1">
      <c r="A743" s="195"/>
      <c r="B743" s="196"/>
      <c r="C743" s="196"/>
      <c r="D743" s="196"/>
      <c r="E743" s="196"/>
      <c r="F743" s="197"/>
      <c r="G743" s="198"/>
      <c r="H743" s="198"/>
      <c r="I743" s="199"/>
      <c r="J743" s="199"/>
      <c r="K743" s="199"/>
      <c r="L743" s="199"/>
      <c r="M743" s="199"/>
      <c r="N743" s="199"/>
      <c r="O743" s="199"/>
      <c r="P743" s="199"/>
      <c r="Q743" s="199"/>
      <c r="R743" s="199"/>
      <c r="S743" s="199"/>
      <c r="T743" s="199"/>
      <c r="U743" s="199"/>
      <c r="V743" s="199"/>
      <c r="W743" s="199"/>
      <c r="X743" s="199"/>
      <c r="Y743" s="199"/>
      <c r="Z743" s="199"/>
      <c r="AA743" s="199"/>
      <c r="AB743" s="199"/>
      <c r="AC743" s="199"/>
      <c r="AD743" s="199"/>
      <c r="AE743" s="199"/>
      <c r="AF743" s="199"/>
      <c r="AG743" s="199"/>
      <c r="AH743" s="199"/>
      <c r="AI743" s="200"/>
      <c r="AJ743" s="372"/>
      <c r="AK743" s="284">
        <f t="shared" si="419"/>
        <v>0</v>
      </c>
      <c r="AL743" s="164" t="b">
        <f t="shared" si="412"/>
        <v>1</v>
      </c>
      <c r="AM743" s="328">
        <f t="shared" si="401"/>
        <v>0</v>
      </c>
      <c r="AN743" s="200"/>
      <c r="AO743" s="200"/>
      <c r="AP743" s="284">
        <f t="shared" si="402"/>
        <v>0</v>
      </c>
      <c r="AQ743" s="164" t="b">
        <f t="shared" si="403"/>
        <v>1</v>
      </c>
      <c r="AR743" s="200"/>
      <c r="AS743" s="200"/>
      <c r="AU743" s="41"/>
      <c r="AV743" s="42"/>
      <c r="AW743" s="96"/>
      <c r="AX743" s="118"/>
      <c r="AY743" s="152"/>
    </row>
    <row r="744" spans="1:51" s="54" customFormat="1">
      <c r="A744" s="201"/>
      <c r="B744" s="202"/>
      <c r="C744" s="202"/>
      <c r="D744" s="202"/>
      <c r="E744" s="202"/>
      <c r="F744" s="203"/>
      <c r="G744" s="204"/>
      <c r="H744" s="204"/>
      <c r="I744" s="205"/>
      <c r="J744" s="205"/>
      <c r="K744" s="205"/>
      <c r="L744" s="205"/>
      <c r="M744" s="205"/>
      <c r="N744" s="205"/>
      <c r="O744" s="205"/>
      <c r="P744" s="205"/>
      <c r="Q744" s="205"/>
      <c r="R744" s="205"/>
      <c r="S744" s="205"/>
      <c r="T744" s="205"/>
      <c r="U744" s="205"/>
      <c r="V744" s="205"/>
      <c r="W744" s="205"/>
      <c r="X744" s="205"/>
      <c r="Y744" s="205"/>
      <c r="Z744" s="205"/>
      <c r="AA744" s="205"/>
      <c r="AB744" s="205"/>
      <c r="AC744" s="205"/>
      <c r="AD744" s="205"/>
      <c r="AE744" s="205"/>
      <c r="AF744" s="205"/>
      <c r="AG744" s="205"/>
      <c r="AH744" s="205"/>
      <c r="AI744" s="206"/>
      <c r="AJ744" s="372"/>
      <c r="AK744" s="284">
        <f t="shared" si="419"/>
        <v>0</v>
      </c>
      <c r="AL744" s="164" t="b">
        <f t="shared" si="412"/>
        <v>1</v>
      </c>
      <c r="AM744" s="328">
        <f t="shared" si="401"/>
        <v>0</v>
      </c>
      <c r="AN744" s="200"/>
      <c r="AO744" s="200"/>
      <c r="AP744" s="284">
        <f t="shared" si="402"/>
        <v>0</v>
      </c>
      <c r="AQ744" s="164" t="b">
        <f t="shared" si="403"/>
        <v>1</v>
      </c>
      <c r="AR744" s="200"/>
      <c r="AS744" s="200"/>
      <c r="AU744" s="41"/>
      <c r="AV744" s="42"/>
      <c r="AW744" s="96">
        <f t="shared" si="404"/>
        <v>0</v>
      </c>
      <c r="AX744" s="118">
        <f t="shared" si="405"/>
        <v>0</v>
      </c>
      <c r="AY744" s="152" t="b">
        <f t="shared" si="407"/>
        <v>1</v>
      </c>
    </row>
    <row r="745" spans="1:51" s="152" customFormat="1">
      <c r="A745" s="632" t="s">
        <v>0</v>
      </c>
      <c r="B745" s="632" t="s">
        <v>1</v>
      </c>
      <c r="C745" s="632"/>
      <c r="D745" s="632"/>
      <c r="E745" s="632"/>
      <c r="F745" s="632" t="s">
        <v>3</v>
      </c>
      <c r="G745" s="632" t="s">
        <v>4</v>
      </c>
      <c r="H745" s="637" t="s">
        <v>387</v>
      </c>
      <c r="I745" s="638"/>
      <c r="J745" s="638"/>
      <c r="K745" s="638"/>
      <c r="L745" s="638"/>
      <c r="M745" s="638"/>
      <c r="N745" s="638"/>
      <c r="O745" s="638"/>
      <c r="P745" s="638"/>
      <c r="Q745" s="638"/>
      <c r="R745" s="638"/>
      <c r="S745" s="638"/>
      <c r="T745" s="638"/>
      <c r="U745" s="638"/>
      <c r="V745" s="638"/>
      <c r="W745" s="638"/>
      <c r="X745" s="638"/>
      <c r="Y745" s="638"/>
      <c r="Z745" s="638"/>
      <c r="AA745" s="638"/>
      <c r="AB745" s="638"/>
      <c r="AC745" s="638"/>
      <c r="AD745" s="638"/>
      <c r="AE745" s="638"/>
      <c r="AF745" s="638"/>
      <c r="AG745" s="599"/>
      <c r="AH745" s="601"/>
      <c r="AI745" s="632" t="s">
        <v>11</v>
      </c>
      <c r="AJ745" s="375"/>
      <c r="AK745" s="284"/>
      <c r="AL745" s="164"/>
      <c r="AM745" s="328" t="e">
        <f t="shared" si="401"/>
        <v>#VALUE!</v>
      </c>
      <c r="AN745" s="311"/>
      <c r="AO745" s="311"/>
      <c r="AP745" s="284" t="e">
        <f t="shared" si="402"/>
        <v>#VALUE!</v>
      </c>
      <c r="AQ745" s="164" t="e">
        <f t="shared" si="403"/>
        <v>#VALUE!</v>
      </c>
      <c r="AR745" s="311"/>
      <c r="AS745" s="311"/>
      <c r="AW745" s="335">
        <f t="shared" si="404"/>
        <v>0</v>
      </c>
      <c r="AX745" s="336" t="e">
        <f t="shared" si="405"/>
        <v>#VALUE!</v>
      </c>
      <c r="AY745" s="152" t="e">
        <f t="shared" si="407"/>
        <v>#VALUE!</v>
      </c>
    </row>
    <row r="746" spans="1:51" s="152" customFormat="1">
      <c r="A746" s="633"/>
      <c r="B746" s="633"/>
      <c r="C746" s="633"/>
      <c r="D746" s="633"/>
      <c r="E746" s="633"/>
      <c r="F746" s="633"/>
      <c r="G746" s="633"/>
      <c r="H746" s="634" t="s">
        <v>5</v>
      </c>
      <c r="I746" s="635"/>
      <c r="J746" s="636"/>
      <c r="K746" s="634" t="s">
        <v>240</v>
      </c>
      <c r="L746" s="635"/>
      <c r="M746" s="636"/>
      <c r="N746" s="634" t="s">
        <v>6</v>
      </c>
      <c r="O746" s="635"/>
      <c r="P746" s="636"/>
      <c r="Q746" s="634" t="s">
        <v>273</v>
      </c>
      <c r="R746" s="635"/>
      <c r="S746" s="636"/>
      <c r="T746" s="634" t="s">
        <v>9</v>
      </c>
      <c r="U746" s="635"/>
      <c r="V746" s="636"/>
      <c r="W746" s="637" t="s">
        <v>374</v>
      </c>
      <c r="X746" s="638"/>
      <c r="Y746" s="639"/>
      <c r="Z746" s="634" t="s">
        <v>272</v>
      </c>
      <c r="AA746" s="635"/>
      <c r="AB746" s="636"/>
      <c r="AC746" s="637" t="s">
        <v>375</v>
      </c>
      <c r="AD746" s="638"/>
      <c r="AE746" s="639"/>
      <c r="AF746" s="637" t="s">
        <v>376</v>
      </c>
      <c r="AG746" s="638"/>
      <c r="AH746" s="639"/>
      <c r="AI746" s="633"/>
      <c r="AJ746" s="375"/>
      <c r="AK746" s="284"/>
      <c r="AL746" s="164"/>
      <c r="AM746" s="328">
        <f t="shared" si="401"/>
        <v>0</v>
      </c>
      <c r="AN746" s="311"/>
      <c r="AO746" s="311"/>
      <c r="AP746" s="284" t="e">
        <f t="shared" si="402"/>
        <v>#VALUE!</v>
      </c>
      <c r="AQ746" s="164" t="e">
        <f t="shared" si="403"/>
        <v>#VALUE!</v>
      </c>
      <c r="AR746" s="311"/>
      <c r="AS746" s="311"/>
      <c r="AW746" s="335" t="e">
        <f>I746+L746+O746+R746+U746+W746</f>
        <v>#VALUE!</v>
      </c>
      <c r="AX746" s="336" t="e">
        <f>H746+K746+N746+Q746+T746+#REF!</f>
        <v>#VALUE!</v>
      </c>
      <c r="AY746" s="152" t="e">
        <f t="shared" si="407"/>
        <v>#VALUE!</v>
      </c>
    </row>
    <row r="747" spans="1:51" s="80" customFormat="1">
      <c r="A747" s="142"/>
      <c r="B747" s="143"/>
      <c r="C747" s="144"/>
      <c r="D747" s="144"/>
      <c r="E747" s="145"/>
      <c r="F747" s="146"/>
      <c r="G747" s="146"/>
      <c r="H747" s="598" t="s">
        <v>237</v>
      </c>
      <c r="I747" s="141" t="s">
        <v>238</v>
      </c>
      <c r="J747" s="489" t="s">
        <v>235</v>
      </c>
      <c r="K747" s="598" t="s">
        <v>237</v>
      </c>
      <c r="L747" s="141" t="s">
        <v>238</v>
      </c>
      <c r="M747" s="489" t="s">
        <v>235</v>
      </c>
      <c r="N747" s="598" t="s">
        <v>237</v>
      </c>
      <c r="O747" s="141" t="s">
        <v>238</v>
      </c>
      <c r="P747" s="489" t="s">
        <v>235</v>
      </c>
      <c r="Q747" s="598" t="s">
        <v>237</v>
      </c>
      <c r="R747" s="141" t="s">
        <v>238</v>
      </c>
      <c r="S747" s="489" t="s">
        <v>235</v>
      </c>
      <c r="T747" s="598" t="s">
        <v>237</v>
      </c>
      <c r="U747" s="141" t="s">
        <v>238</v>
      </c>
      <c r="V747" s="489" t="s">
        <v>235</v>
      </c>
      <c r="W747" s="598" t="s">
        <v>237</v>
      </c>
      <c r="X747" s="141" t="s">
        <v>238</v>
      </c>
      <c r="Y747" s="489" t="s">
        <v>235</v>
      </c>
      <c r="Z747" s="598" t="s">
        <v>237</v>
      </c>
      <c r="AA747" s="141" t="s">
        <v>238</v>
      </c>
      <c r="AB747" s="489" t="s">
        <v>235</v>
      </c>
      <c r="AC747" s="598" t="s">
        <v>237</v>
      </c>
      <c r="AD747" s="141" t="s">
        <v>238</v>
      </c>
      <c r="AE747" s="489" t="s">
        <v>235</v>
      </c>
      <c r="AF747" s="598" t="s">
        <v>237</v>
      </c>
      <c r="AG747" s="141" t="s">
        <v>238</v>
      </c>
      <c r="AH747" s="489" t="s">
        <v>235</v>
      </c>
      <c r="AI747" s="146"/>
      <c r="AJ747" s="376"/>
      <c r="AK747" s="284"/>
      <c r="AL747" s="164"/>
      <c r="AM747" s="328">
        <f t="shared" si="401"/>
        <v>0</v>
      </c>
      <c r="AN747" s="278"/>
      <c r="AO747" s="278"/>
      <c r="AP747" s="284" t="e">
        <f t="shared" si="402"/>
        <v>#VALUE!</v>
      </c>
      <c r="AQ747" s="164" t="e">
        <f t="shared" si="403"/>
        <v>#VALUE!</v>
      </c>
      <c r="AR747" s="278"/>
      <c r="AS747" s="278"/>
      <c r="AW747" s="335" t="e">
        <f t="shared" si="404"/>
        <v>#VALUE!</v>
      </c>
      <c r="AX747" s="336" t="e">
        <f t="shared" si="405"/>
        <v>#VALUE!</v>
      </c>
      <c r="AY747" s="152" t="e">
        <f t="shared" si="407"/>
        <v>#VALUE!</v>
      </c>
    </row>
    <row r="748" spans="1:51" s="80" customFormat="1">
      <c r="A748" s="147"/>
      <c r="B748" s="148"/>
      <c r="C748" s="149"/>
      <c r="D748" s="149"/>
      <c r="E748" s="150"/>
      <c r="F748" s="151"/>
      <c r="G748" s="151"/>
      <c r="H748" s="151"/>
      <c r="I748" s="151"/>
      <c r="J748" s="151"/>
      <c r="K748" s="151"/>
      <c r="L748" s="151"/>
      <c r="M748" s="151"/>
      <c r="N748" s="151"/>
      <c r="O748" s="151"/>
      <c r="P748" s="151"/>
      <c r="Q748" s="151"/>
      <c r="R748" s="151"/>
      <c r="S748" s="151"/>
      <c r="T748" s="151"/>
      <c r="U748" s="151"/>
      <c r="V748" s="151"/>
      <c r="W748" s="151"/>
      <c r="X748" s="151"/>
      <c r="Y748" s="151"/>
      <c r="Z748" s="151"/>
      <c r="AA748" s="151"/>
      <c r="AB748" s="151"/>
      <c r="AC748" s="151"/>
      <c r="AD748" s="151"/>
      <c r="AE748" s="151"/>
      <c r="AF748" s="151"/>
      <c r="AG748" s="151"/>
      <c r="AH748" s="151"/>
      <c r="AI748" s="151"/>
      <c r="AJ748" s="376"/>
      <c r="AK748" s="284">
        <f t="shared" si="419"/>
        <v>0</v>
      </c>
      <c r="AL748" s="164" t="b">
        <f t="shared" si="412"/>
        <v>1</v>
      </c>
      <c r="AM748" s="328">
        <f t="shared" si="401"/>
        <v>0</v>
      </c>
      <c r="AN748" s="278"/>
      <c r="AO748" s="278"/>
      <c r="AP748" s="284">
        <f t="shared" si="402"/>
        <v>0</v>
      </c>
      <c r="AQ748" s="164" t="b">
        <f t="shared" si="403"/>
        <v>1</v>
      </c>
      <c r="AR748" s="278"/>
      <c r="AS748" s="278"/>
      <c r="AV748" s="72" t="b">
        <f t="shared" ref="AV748" si="429">G748=AU748</f>
        <v>1</v>
      </c>
      <c r="AW748" s="335">
        <f t="shared" si="404"/>
        <v>0</v>
      </c>
      <c r="AX748" s="336">
        <f t="shared" si="405"/>
        <v>0</v>
      </c>
      <c r="AY748" s="152" t="b">
        <f t="shared" si="407"/>
        <v>1</v>
      </c>
    </row>
    <row r="749" spans="1:51" s="117" customFormat="1">
      <c r="A749" s="115"/>
      <c r="B749" s="127" t="s">
        <v>22</v>
      </c>
      <c r="C749" s="630" t="s">
        <v>163</v>
      </c>
      <c r="D749" s="651"/>
      <c r="E749" s="652"/>
      <c r="F749" s="94" t="s">
        <v>359</v>
      </c>
      <c r="G749" s="116">
        <f>G750+G752+G768</f>
        <v>1157425500</v>
      </c>
      <c r="H749" s="116">
        <f>H750+H752+H768</f>
        <v>1069371883</v>
      </c>
      <c r="I749" s="116">
        <f t="shared" ref="I749:AF749" si="430">I750+I752+I768</f>
        <v>0</v>
      </c>
      <c r="J749" s="116">
        <f t="shared" si="430"/>
        <v>0</v>
      </c>
      <c r="K749" s="116">
        <f t="shared" si="430"/>
        <v>0</v>
      </c>
      <c r="L749" s="116">
        <f t="shared" si="430"/>
        <v>0</v>
      </c>
      <c r="M749" s="116">
        <f t="shared" si="430"/>
        <v>0</v>
      </c>
      <c r="N749" s="116">
        <f t="shared" si="430"/>
        <v>59500000</v>
      </c>
      <c r="O749" s="116" t="e">
        <f t="shared" si="430"/>
        <v>#REF!</v>
      </c>
      <c r="P749" s="116" t="e">
        <f t="shared" si="430"/>
        <v>#REF!</v>
      </c>
      <c r="Q749" s="116">
        <f t="shared" si="430"/>
        <v>0</v>
      </c>
      <c r="R749" s="116">
        <f t="shared" si="430"/>
        <v>0</v>
      </c>
      <c r="S749" s="116">
        <f t="shared" si="430"/>
        <v>0</v>
      </c>
      <c r="T749" s="116">
        <f t="shared" si="430"/>
        <v>0</v>
      </c>
      <c r="U749" s="116">
        <f t="shared" si="430"/>
        <v>0</v>
      </c>
      <c r="V749" s="116">
        <f t="shared" si="430"/>
        <v>0</v>
      </c>
      <c r="W749" s="116">
        <f t="shared" si="430"/>
        <v>0</v>
      </c>
      <c r="X749" s="116">
        <f t="shared" si="430"/>
        <v>0</v>
      </c>
      <c r="Y749" s="116">
        <f t="shared" si="430"/>
        <v>0</v>
      </c>
      <c r="Z749" s="116">
        <f t="shared" si="430"/>
        <v>0</v>
      </c>
      <c r="AA749" s="116">
        <f t="shared" si="430"/>
        <v>0</v>
      </c>
      <c r="AB749" s="116">
        <f t="shared" si="430"/>
        <v>0</v>
      </c>
      <c r="AC749" s="116">
        <f t="shared" si="430"/>
        <v>0</v>
      </c>
      <c r="AD749" s="116">
        <f t="shared" si="430"/>
        <v>0</v>
      </c>
      <c r="AE749" s="116">
        <f t="shared" si="430"/>
        <v>0</v>
      </c>
      <c r="AF749" s="116">
        <f t="shared" si="430"/>
        <v>28553617</v>
      </c>
      <c r="AG749" s="116">
        <f t="shared" ref="AG749:AH749" si="431">AG750+AG752</f>
        <v>0</v>
      </c>
      <c r="AH749" s="116">
        <f t="shared" si="431"/>
        <v>0</v>
      </c>
      <c r="AI749" s="94"/>
      <c r="AJ749" s="373"/>
      <c r="AK749" s="284">
        <f t="shared" si="419"/>
        <v>1157425500</v>
      </c>
      <c r="AL749" s="164" t="b">
        <f t="shared" si="412"/>
        <v>1</v>
      </c>
      <c r="AM749" s="328">
        <f t="shared" si="401"/>
        <v>0</v>
      </c>
      <c r="AN749" s="221"/>
      <c r="AO749" s="221"/>
      <c r="AP749" s="284">
        <f t="shared" si="402"/>
        <v>1157425500</v>
      </c>
      <c r="AQ749" s="164" t="b">
        <f t="shared" si="403"/>
        <v>1</v>
      </c>
      <c r="AR749" s="221"/>
      <c r="AS749" s="221"/>
      <c r="AT749" s="152"/>
      <c r="AU749" s="123" t="e">
        <f t="shared" si="414"/>
        <v>#REF!</v>
      </c>
      <c r="AV749" s="124" t="e">
        <f t="shared" si="422"/>
        <v>#REF!</v>
      </c>
      <c r="AW749" s="96" t="e">
        <f t="shared" si="404"/>
        <v>#REF!</v>
      </c>
      <c r="AX749" s="118">
        <f t="shared" si="405"/>
        <v>1128871883</v>
      </c>
      <c r="AY749" s="117" t="b">
        <f>G749=AX749</f>
        <v>0</v>
      </c>
    </row>
    <row r="750" spans="1:51" s="80" customFormat="1">
      <c r="A750" s="337"/>
      <c r="B750" s="338"/>
      <c r="C750" s="339"/>
      <c r="D750" s="645" t="s">
        <v>14</v>
      </c>
      <c r="E750" s="646"/>
      <c r="F750" s="81" t="s">
        <v>131</v>
      </c>
      <c r="G750" s="87">
        <f>G751</f>
        <v>5000000</v>
      </c>
      <c r="H750" s="87">
        <f t="shared" ref="H750:AF750" si="432">H751</f>
        <v>5000000</v>
      </c>
      <c r="I750" s="87">
        <f t="shared" si="432"/>
        <v>0</v>
      </c>
      <c r="J750" s="87">
        <f t="shared" si="432"/>
        <v>0</v>
      </c>
      <c r="K750" s="87">
        <f t="shared" si="432"/>
        <v>0</v>
      </c>
      <c r="L750" s="87">
        <f t="shared" si="432"/>
        <v>0</v>
      </c>
      <c r="M750" s="87">
        <f t="shared" si="432"/>
        <v>0</v>
      </c>
      <c r="N750" s="87">
        <f t="shared" si="432"/>
        <v>0</v>
      </c>
      <c r="O750" s="87">
        <f t="shared" si="432"/>
        <v>0</v>
      </c>
      <c r="P750" s="87">
        <f t="shared" si="432"/>
        <v>0</v>
      </c>
      <c r="Q750" s="87">
        <f t="shared" si="432"/>
        <v>0</v>
      </c>
      <c r="R750" s="87">
        <f t="shared" si="432"/>
        <v>0</v>
      </c>
      <c r="S750" s="87">
        <f t="shared" si="432"/>
        <v>0</v>
      </c>
      <c r="T750" s="87">
        <f t="shared" si="432"/>
        <v>0</v>
      </c>
      <c r="U750" s="87">
        <f t="shared" si="432"/>
        <v>0</v>
      </c>
      <c r="V750" s="87">
        <f t="shared" si="432"/>
        <v>0</v>
      </c>
      <c r="W750" s="87">
        <f t="shared" si="432"/>
        <v>0</v>
      </c>
      <c r="X750" s="87">
        <f t="shared" si="432"/>
        <v>0</v>
      </c>
      <c r="Y750" s="87">
        <f t="shared" si="432"/>
        <v>0</v>
      </c>
      <c r="Z750" s="87">
        <f t="shared" si="432"/>
        <v>0</v>
      </c>
      <c r="AA750" s="87">
        <f t="shared" si="432"/>
        <v>0</v>
      </c>
      <c r="AB750" s="87">
        <f t="shared" si="432"/>
        <v>0</v>
      </c>
      <c r="AC750" s="87">
        <f t="shared" si="432"/>
        <v>0</v>
      </c>
      <c r="AD750" s="87">
        <f t="shared" si="432"/>
        <v>0</v>
      </c>
      <c r="AE750" s="87">
        <f t="shared" si="432"/>
        <v>0</v>
      </c>
      <c r="AF750" s="87">
        <f t="shared" si="432"/>
        <v>0</v>
      </c>
      <c r="AG750" s="87">
        <f t="shared" ref="AG750:AH750" si="433">SUM(AG751:AG751)</f>
        <v>0</v>
      </c>
      <c r="AH750" s="87">
        <f t="shared" si="433"/>
        <v>0</v>
      </c>
      <c r="AI750" s="81"/>
      <c r="AJ750" s="372"/>
      <c r="AK750" s="284">
        <f t="shared" si="419"/>
        <v>5000000</v>
      </c>
      <c r="AL750" s="164" t="b">
        <f t="shared" si="412"/>
        <v>1</v>
      </c>
      <c r="AM750" s="328">
        <f t="shared" si="401"/>
        <v>0</v>
      </c>
      <c r="AN750" s="164"/>
      <c r="AO750" s="164"/>
      <c r="AP750" s="284">
        <f t="shared" si="402"/>
        <v>5000000</v>
      </c>
      <c r="AQ750" s="164" t="b">
        <f t="shared" si="403"/>
        <v>1</v>
      </c>
      <c r="AR750" s="164"/>
      <c r="AS750" s="164"/>
      <c r="AU750" s="335">
        <f t="shared" si="414"/>
        <v>0</v>
      </c>
      <c r="AV750" s="72" t="b">
        <f t="shared" si="422"/>
        <v>0</v>
      </c>
      <c r="AW750" s="335">
        <f t="shared" si="404"/>
        <v>0</v>
      </c>
      <c r="AX750" s="336">
        <f t="shared" si="405"/>
        <v>5000000</v>
      </c>
      <c r="AY750" s="152" t="b">
        <f t="shared" ref="AY750:AY776" si="434">G750=AX750</f>
        <v>1</v>
      </c>
    </row>
    <row r="751" spans="1:51" s="153" customFormat="1">
      <c r="A751" s="605"/>
      <c r="B751" s="333"/>
      <c r="C751" s="334"/>
      <c r="D751" s="334"/>
      <c r="E751" s="88" t="s">
        <v>166</v>
      </c>
      <c r="F751" s="71" t="s">
        <v>167</v>
      </c>
      <c r="G751" s="69">
        <v>5000000</v>
      </c>
      <c r="H751" s="69">
        <v>5000000</v>
      </c>
      <c r="I751" s="70"/>
      <c r="J751" s="70"/>
      <c r="K751" s="70"/>
      <c r="L751" s="70"/>
      <c r="M751" s="70"/>
      <c r="N751" s="102">
        <v>0</v>
      </c>
      <c r="O751" s="70"/>
      <c r="P751" s="102">
        <f t="shared" ref="P751:P766" si="435">N751-O751</f>
        <v>0</v>
      </c>
      <c r="Q751" s="70"/>
      <c r="R751" s="70"/>
      <c r="S751" s="70"/>
      <c r="T751" s="70"/>
      <c r="U751" s="70"/>
      <c r="V751" s="70"/>
      <c r="W751" s="70"/>
      <c r="X751" s="70"/>
      <c r="Y751" s="70"/>
      <c r="Z751" s="70"/>
      <c r="AA751" s="70"/>
      <c r="AB751" s="70"/>
      <c r="AC751" s="70"/>
      <c r="AD751" s="70"/>
      <c r="AE751" s="70"/>
      <c r="AF751" s="70"/>
      <c r="AG751" s="70"/>
      <c r="AH751" s="70"/>
      <c r="AI751" s="71"/>
      <c r="AJ751" s="374"/>
      <c r="AK751" s="284">
        <f t="shared" si="419"/>
        <v>5000000</v>
      </c>
      <c r="AL751" s="164" t="b">
        <f t="shared" si="412"/>
        <v>1</v>
      </c>
      <c r="AM751" s="328">
        <f t="shared" si="401"/>
        <v>0</v>
      </c>
      <c r="AN751" s="232"/>
      <c r="AO751" s="232"/>
      <c r="AP751" s="284">
        <f t="shared" si="402"/>
        <v>5000000</v>
      </c>
      <c r="AQ751" s="164" t="b">
        <f t="shared" si="403"/>
        <v>1</v>
      </c>
      <c r="AR751" s="232"/>
      <c r="AS751" s="232"/>
      <c r="AU751" s="335">
        <f t="shared" si="414"/>
        <v>0</v>
      </c>
      <c r="AV751" s="72" t="b">
        <f t="shared" si="422"/>
        <v>0</v>
      </c>
      <c r="AW751" s="335">
        <f t="shared" si="404"/>
        <v>0</v>
      </c>
      <c r="AX751" s="336">
        <f t="shared" si="405"/>
        <v>5000000</v>
      </c>
      <c r="AY751" s="152" t="b">
        <f t="shared" si="434"/>
        <v>1</v>
      </c>
    </row>
    <row r="752" spans="1:51" s="80" customFormat="1">
      <c r="A752" s="81"/>
      <c r="B752" s="338"/>
      <c r="C752" s="339"/>
      <c r="D752" s="645" t="s">
        <v>15</v>
      </c>
      <c r="E752" s="646"/>
      <c r="F752" s="81" t="s">
        <v>130</v>
      </c>
      <c r="G752" s="87">
        <f>SUM(G753:G767)</f>
        <v>989069500</v>
      </c>
      <c r="H752" s="87">
        <f>SUM(H753:H767)</f>
        <v>901015883</v>
      </c>
      <c r="I752" s="87">
        <f t="shared" ref="I752:AF752" si="436">SUM(I753:I767)</f>
        <v>0</v>
      </c>
      <c r="J752" s="87">
        <f t="shared" si="436"/>
        <v>0</v>
      </c>
      <c r="K752" s="87">
        <f t="shared" si="436"/>
        <v>0</v>
      </c>
      <c r="L752" s="87">
        <f t="shared" si="436"/>
        <v>0</v>
      </c>
      <c r="M752" s="87">
        <f t="shared" si="436"/>
        <v>0</v>
      </c>
      <c r="N752" s="87">
        <f t="shared" si="436"/>
        <v>59500000</v>
      </c>
      <c r="O752" s="87" t="e">
        <f t="shared" si="436"/>
        <v>#REF!</v>
      </c>
      <c r="P752" s="87" t="e">
        <f t="shared" si="436"/>
        <v>#REF!</v>
      </c>
      <c r="Q752" s="87">
        <f t="shared" si="436"/>
        <v>0</v>
      </c>
      <c r="R752" s="87">
        <f t="shared" si="436"/>
        <v>0</v>
      </c>
      <c r="S752" s="87">
        <f t="shared" si="436"/>
        <v>0</v>
      </c>
      <c r="T752" s="87">
        <f t="shared" si="436"/>
        <v>0</v>
      </c>
      <c r="U752" s="87">
        <f t="shared" si="436"/>
        <v>0</v>
      </c>
      <c r="V752" s="87">
        <f t="shared" si="436"/>
        <v>0</v>
      </c>
      <c r="W752" s="87">
        <f t="shared" si="436"/>
        <v>0</v>
      </c>
      <c r="X752" s="87">
        <f t="shared" si="436"/>
        <v>0</v>
      </c>
      <c r="Y752" s="87">
        <f t="shared" si="436"/>
        <v>0</v>
      </c>
      <c r="Z752" s="87">
        <f>SUM(Z753:Z767)</f>
        <v>0</v>
      </c>
      <c r="AA752" s="87">
        <f t="shared" si="436"/>
        <v>0</v>
      </c>
      <c r="AB752" s="87">
        <f t="shared" si="436"/>
        <v>0</v>
      </c>
      <c r="AC752" s="87">
        <f t="shared" si="436"/>
        <v>0</v>
      </c>
      <c r="AD752" s="87">
        <f t="shared" si="436"/>
        <v>0</v>
      </c>
      <c r="AE752" s="87">
        <f t="shared" si="436"/>
        <v>0</v>
      </c>
      <c r="AF752" s="87">
        <f t="shared" si="436"/>
        <v>28553617</v>
      </c>
      <c r="AG752" s="87">
        <f t="shared" ref="AG752:AH752" si="437">SUM(AG753:AG765)</f>
        <v>0</v>
      </c>
      <c r="AH752" s="87">
        <f t="shared" si="437"/>
        <v>0</v>
      </c>
      <c r="AI752" s="81"/>
      <c r="AJ752" s="372"/>
      <c r="AK752" s="284">
        <f t="shared" si="419"/>
        <v>989069500</v>
      </c>
      <c r="AL752" s="164" t="b">
        <f t="shared" si="412"/>
        <v>1</v>
      </c>
      <c r="AM752" s="328">
        <f t="shared" si="401"/>
        <v>0</v>
      </c>
      <c r="AN752" s="164"/>
      <c r="AO752" s="164"/>
      <c r="AP752" s="284">
        <f>H752+K752+N752+Q752+T752+W752+Z752+AC752+AF752</f>
        <v>989069500</v>
      </c>
      <c r="AQ752" s="164" t="b">
        <f t="shared" si="403"/>
        <v>1</v>
      </c>
      <c r="AR752" s="164"/>
      <c r="AS752" s="164"/>
      <c r="AU752" s="335" t="e">
        <f t="shared" si="414"/>
        <v>#REF!</v>
      </c>
      <c r="AV752" s="72" t="e">
        <f t="shared" si="422"/>
        <v>#REF!</v>
      </c>
      <c r="AW752" s="335" t="e">
        <f t="shared" si="404"/>
        <v>#REF!</v>
      </c>
      <c r="AX752" s="336">
        <f t="shared" si="405"/>
        <v>960515883</v>
      </c>
      <c r="AY752" s="152" t="b">
        <f t="shared" si="434"/>
        <v>0</v>
      </c>
    </row>
    <row r="753" spans="1:51" s="80" customFormat="1">
      <c r="A753" s="81"/>
      <c r="B753" s="338"/>
      <c r="C753" s="339"/>
      <c r="D753" s="334"/>
      <c r="E753" s="88" t="s">
        <v>55</v>
      </c>
      <c r="F753" s="81" t="s">
        <v>56</v>
      </c>
      <c r="G753" s="87">
        <v>6706200</v>
      </c>
      <c r="H753" s="87">
        <v>6706200</v>
      </c>
      <c r="I753" s="81"/>
      <c r="J753" s="81"/>
      <c r="K753" s="81"/>
      <c r="L753" s="81"/>
      <c r="M753" s="81"/>
      <c r="N753" s="102"/>
      <c r="O753" s="102" t="e">
        <f>#REF!</f>
        <v>#REF!</v>
      </c>
      <c r="P753" s="102" t="e">
        <f t="shared" si="435"/>
        <v>#REF!</v>
      </c>
      <c r="Q753" s="102"/>
      <c r="R753" s="81"/>
      <c r="S753" s="81"/>
      <c r="T753" s="81"/>
      <c r="U753" s="81"/>
      <c r="V753" s="81"/>
      <c r="W753" s="81"/>
      <c r="X753" s="81"/>
      <c r="Y753" s="81"/>
      <c r="Z753" s="87"/>
      <c r="AA753" s="81"/>
      <c r="AB753" s="81"/>
      <c r="AC753" s="81"/>
      <c r="AD753" s="81"/>
      <c r="AE753" s="81"/>
      <c r="AF753" s="81"/>
      <c r="AG753" s="81"/>
      <c r="AH753" s="81"/>
      <c r="AI753" s="81"/>
      <c r="AJ753" s="372"/>
      <c r="AK753" s="284">
        <f t="shared" si="419"/>
        <v>6706200</v>
      </c>
      <c r="AL753" s="164" t="b">
        <f t="shared" si="412"/>
        <v>1</v>
      </c>
      <c r="AM753" s="328">
        <f t="shared" si="401"/>
        <v>0</v>
      </c>
      <c r="AN753" s="164"/>
      <c r="AO753" s="164"/>
      <c r="AP753" s="284">
        <f t="shared" ref="AP753:AP774" si="438">H753+K753+N753+Q753+T753+W753+Z753+AC753+AF753</f>
        <v>6706200</v>
      </c>
      <c r="AQ753" s="164" t="b">
        <f t="shared" ref="AQ753:AQ774" si="439">AP753=G753</f>
        <v>1</v>
      </c>
      <c r="AR753" s="164"/>
      <c r="AS753" s="164"/>
      <c r="AU753" s="335" t="e">
        <f t="shared" si="414"/>
        <v>#REF!</v>
      </c>
      <c r="AV753" s="72" t="e">
        <f t="shared" si="422"/>
        <v>#REF!</v>
      </c>
      <c r="AW753" s="335" t="e">
        <f t="shared" si="404"/>
        <v>#REF!</v>
      </c>
      <c r="AX753" s="336">
        <f t="shared" si="405"/>
        <v>6706200</v>
      </c>
      <c r="AY753" s="152" t="b">
        <f t="shared" si="434"/>
        <v>1</v>
      </c>
    </row>
    <row r="754" spans="1:51" s="153" customFormat="1">
      <c r="A754" s="71"/>
      <c r="B754" s="333"/>
      <c r="C754" s="334"/>
      <c r="D754" s="334"/>
      <c r="E754" s="88" t="s">
        <v>16</v>
      </c>
      <c r="F754" s="71" t="s">
        <v>19</v>
      </c>
      <c r="G754" s="69">
        <v>600000</v>
      </c>
      <c r="H754" s="69"/>
      <c r="I754" s="71"/>
      <c r="J754" s="71"/>
      <c r="K754" s="71"/>
      <c r="L754" s="71"/>
      <c r="M754" s="71"/>
      <c r="N754" s="102">
        <v>600000</v>
      </c>
      <c r="O754" s="70" t="e">
        <f>#REF!</f>
        <v>#REF!</v>
      </c>
      <c r="P754" s="102" t="e">
        <f t="shared" si="435"/>
        <v>#REF!</v>
      </c>
      <c r="Q754" s="70"/>
      <c r="R754" s="71"/>
      <c r="S754" s="71"/>
      <c r="T754" s="71"/>
      <c r="U754" s="71"/>
      <c r="V754" s="71"/>
      <c r="W754" s="71"/>
      <c r="X754" s="71"/>
      <c r="Y754" s="71"/>
      <c r="Z754" s="71"/>
      <c r="AA754" s="71"/>
      <c r="AB754" s="71"/>
      <c r="AC754" s="71"/>
      <c r="AD754" s="71"/>
      <c r="AE754" s="71"/>
      <c r="AF754" s="71"/>
      <c r="AG754" s="71"/>
      <c r="AH754" s="71"/>
      <c r="AI754" s="71"/>
      <c r="AJ754" s="374"/>
      <c r="AK754" s="284">
        <f t="shared" si="419"/>
        <v>600000</v>
      </c>
      <c r="AL754" s="164" t="b">
        <f t="shared" si="412"/>
        <v>1</v>
      </c>
      <c r="AM754" s="328">
        <f t="shared" si="401"/>
        <v>0</v>
      </c>
      <c r="AN754" s="232"/>
      <c r="AO754" s="232"/>
      <c r="AP754" s="284">
        <f t="shared" si="438"/>
        <v>600000</v>
      </c>
      <c r="AQ754" s="164" t="b">
        <f t="shared" si="439"/>
        <v>1</v>
      </c>
      <c r="AR754" s="232"/>
      <c r="AS754" s="232"/>
      <c r="AU754" s="335" t="e">
        <f t="shared" si="414"/>
        <v>#REF!</v>
      </c>
      <c r="AV754" s="72" t="e">
        <f t="shared" si="422"/>
        <v>#REF!</v>
      </c>
      <c r="AW754" s="335" t="e">
        <f t="shared" si="404"/>
        <v>#REF!</v>
      </c>
      <c r="AX754" s="336">
        <f t="shared" si="405"/>
        <v>600000</v>
      </c>
      <c r="AY754" s="152" t="b">
        <f t="shared" si="434"/>
        <v>1</v>
      </c>
    </row>
    <row r="755" spans="1:51" s="153" customFormat="1" ht="30">
      <c r="A755" s="71"/>
      <c r="B755" s="333"/>
      <c r="C755" s="334"/>
      <c r="D755" s="334"/>
      <c r="E755" s="88" t="s">
        <v>64</v>
      </c>
      <c r="F755" s="71" t="s">
        <v>360</v>
      </c>
      <c r="G755" s="69">
        <v>82589200</v>
      </c>
      <c r="H755" s="69">
        <f>40000000+14035583</f>
        <v>54035583</v>
      </c>
      <c r="I755" s="71"/>
      <c r="J755" s="71"/>
      <c r="K755" s="69"/>
      <c r="L755" s="71"/>
      <c r="M755" s="71"/>
      <c r="N755" s="102"/>
      <c r="O755" s="70"/>
      <c r="P755" s="102"/>
      <c r="Q755" s="70"/>
      <c r="R755" s="71"/>
      <c r="S755" s="71"/>
      <c r="T755" s="71"/>
      <c r="U755" s="71"/>
      <c r="V755" s="71"/>
      <c r="W755" s="71"/>
      <c r="X755" s="71"/>
      <c r="Y755" s="71"/>
      <c r="Z755" s="70"/>
      <c r="AA755" s="71"/>
      <c r="AB755" s="71"/>
      <c r="AC755" s="71"/>
      <c r="AD755" s="71"/>
      <c r="AE755" s="71"/>
      <c r="AF755" s="70">
        <v>28553617</v>
      </c>
      <c r="AG755" s="71"/>
      <c r="AH755" s="71"/>
      <c r="AI755" s="71"/>
      <c r="AJ755" s="374"/>
      <c r="AK755" s="284"/>
      <c r="AL755" s="164"/>
      <c r="AM755" s="328"/>
      <c r="AN755" s="232"/>
      <c r="AO755" s="232"/>
      <c r="AP755" s="284">
        <f t="shared" si="438"/>
        <v>82589200</v>
      </c>
      <c r="AQ755" s="164" t="b">
        <f t="shared" si="439"/>
        <v>1</v>
      </c>
      <c r="AR755" s="232"/>
      <c r="AS755" s="232"/>
      <c r="AU755" s="335"/>
      <c r="AV755" s="72"/>
      <c r="AW755" s="335"/>
      <c r="AX755" s="336"/>
      <c r="AY755" s="152"/>
    </row>
    <row r="756" spans="1:51" s="153" customFormat="1">
      <c r="A756" s="71"/>
      <c r="B756" s="333"/>
      <c r="C756" s="334"/>
      <c r="D756" s="334"/>
      <c r="E756" s="88" t="s">
        <v>190</v>
      </c>
      <c r="F756" s="71" t="s">
        <v>191</v>
      </c>
      <c r="G756" s="69">
        <v>96100000</v>
      </c>
      <c r="H756" s="69">
        <v>96100000</v>
      </c>
      <c r="I756" s="71"/>
      <c r="J756" s="71"/>
      <c r="K756" s="70"/>
      <c r="L756" s="71"/>
      <c r="M756" s="71"/>
      <c r="N756" s="102"/>
      <c r="O756" s="70"/>
      <c r="P756" s="102"/>
      <c r="Q756" s="70"/>
      <c r="R756" s="71"/>
      <c r="S756" s="71"/>
      <c r="T756" s="71"/>
      <c r="U756" s="71"/>
      <c r="V756" s="71"/>
      <c r="W756" s="71"/>
      <c r="X756" s="71"/>
      <c r="Y756" s="71"/>
      <c r="Z756" s="69"/>
      <c r="AA756" s="71"/>
      <c r="AB756" s="71"/>
      <c r="AC756" s="71"/>
      <c r="AD756" s="71"/>
      <c r="AE756" s="71"/>
      <c r="AF756" s="71"/>
      <c r="AG756" s="71"/>
      <c r="AH756" s="71"/>
      <c r="AI756" s="71"/>
      <c r="AJ756" s="374"/>
      <c r="AK756" s="284"/>
      <c r="AL756" s="164"/>
      <c r="AM756" s="328"/>
      <c r="AN756" s="232"/>
      <c r="AO756" s="232"/>
      <c r="AP756" s="284">
        <f t="shared" si="438"/>
        <v>96100000</v>
      </c>
      <c r="AQ756" s="164" t="b">
        <f t="shared" si="439"/>
        <v>1</v>
      </c>
      <c r="AR756" s="232"/>
      <c r="AS756" s="232"/>
      <c r="AU756" s="335"/>
      <c r="AV756" s="72"/>
      <c r="AW756" s="335"/>
      <c r="AX756" s="336"/>
      <c r="AY756" s="152"/>
    </row>
    <row r="757" spans="1:51" s="153" customFormat="1">
      <c r="A757" s="71"/>
      <c r="B757" s="333"/>
      <c r="C757" s="334"/>
      <c r="D757" s="334"/>
      <c r="E757" s="88" t="s">
        <v>171</v>
      </c>
      <c r="F757" s="71" t="s">
        <v>172</v>
      </c>
      <c r="G757" s="69">
        <v>64100000</v>
      </c>
      <c r="H757" s="69">
        <v>64100000</v>
      </c>
      <c r="I757" s="71"/>
      <c r="J757" s="71"/>
      <c r="K757" s="69"/>
      <c r="L757" s="71"/>
      <c r="M757" s="71"/>
      <c r="N757" s="102"/>
      <c r="O757" s="70"/>
      <c r="P757" s="102"/>
      <c r="Q757" s="70"/>
      <c r="R757" s="71"/>
      <c r="S757" s="71"/>
      <c r="T757" s="71"/>
      <c r="U757" s="71"/>
      <c r="V757" s="71"/>
      <c r="W757" s="71"/>
      <c r="X757" s="71"/>
      <c r="Y757" s="71"/>
      <c r="Z757" s="69"/>
      <c r="AA757" s="71"/>
      <c r="AB757" s="71"/>
      <c r="AC757" s="71"/>
      <c r="AD757" s="71"/>
      <c r="AE757" s="71"/>
      <c r="AF757" s="69"/>
      <c r="AG757" s="71"/>
      <c r="AH757" s="71"/>
      <c r="AI757" s="71"/>
      <c r="AJ757" s="374"/>
      <c r="AK757" s="284"/>
      <c r="AL757" s="164"/>
      <c r="AM757" s="328"/>
      <c r="AN757" s="232"/>
      <c r="AO757" s="232"/>
      <c r="AP757" s="284">
        <f t="shared" si="438"/>
        <v>64100000</v>
      </c>
      <c r="AQ757" s="164" t="b">
        <f t="shared" si="439"/>
        <v>1</v>
      </c>
      <c r="AR757" s="232"/>
      <c r="AS757" s="232"/>
      <c r="AU757" s="335"/>
      <c r="AV757" s="72"/>
      <c r="AW757" s="335"/>
      <c r="AX757" s="336"/>
      <c r="AY757" s="152"/>
    </row>
    <row r="758" spans="1:51" s="153" customFormat="1">
      <c r="A758" s="71"/>
      <c r="B758" s="333"/>
      <c r="C758" s="334"/>
      <c r="D758" s="334"/>
      <c r="E758" s="88" t="s">
        <v>17</v>
      </c>
      <c r="F758" s="71" t="s">
        <v>18</v>
      </c>
      <c r="G758" s="69">
        <v>72000000</v>
      </c>
      <c r="H758" s="69">
        <v>72000000</v>
      </c>
      <c r="I758" s="71"/>
      <c r="J758" s="71"/>
      <c r="K758" s="69"/>
      <c r="L758" s="71"/>
      <c r="M758" s="71"/>
      <c r="N758" s="102"/>
      <c r="O758" s="70"/>
      <c r="P758" s="102"/>
      <c r="Q758" s="70"/>
      <c r="R758" s="71"/>
      <c r="S758" s="71"/>
      <c r="T758" s="71"/>
      <c r="U758" s="71"/>
      <c r="V758" s="71"/>
      <c r="W758" s="71"/>
      <c r="X758" s="71"/>
      <c r="Y758" s="71"/>
      <c r="Z758" s="71"/>
      <c r="AA758" s="71"/>
      <c r="AB758" s="71"/>
      <c r="AC758" s="71"/>
      <c r="AD758" s="71"/>
      <c r="AE758" s="71"/>
      <c r="AF758" s="71"/>
      <c r="AG758" s="71"/>
      <c r="AH758" s="71"/>
      <c r="AI758" s="71"/>
      <c r="AJ758" s="374"/>
      <c r="AK758" s="284"/>
      <c r="AL758" s="164"/>
      <c r="AM758" s="328"/>
      <c r="AN758" s="232"/>
      <c r="AO758" s="232"/>
      <c r="AP758" s="284">
        <f t="shared" si="438"/>
        <v>72000000</v>
      </c>
      <c r="AQ758" s="164" t="b">
        <f t="shared" si="439"/>
        <v>1</v>
      </c>
      <c r="AR758" s="232"/>
      <c r="AS758" s="232"/>
      <c r="AU758" s="335"/>
      <c r="AV758" s="72"/>
      <c r="AW758" s="335"/>
      <c r="AX758" s="336"/>
      <c r="AY758" s="152"/>
    </row>
    <row r="759" spans="1:51" s="153" customFormat="1">
      <c r="A759" s="71"/>
      <c r="B759" s="333"/>
      <c r="C759" s="334"/>
      <c r="D759" s="334"/>
      <c r="E759" s="88" t="s">
        <v>106</v>
      </c>
      <c r="F759" s="71" t="s">
        <v>107</v>
      </c>
      <c r="G759" s="69">
        <v>56400000</v>
      </c>
      <c r="H759" s="69">
        <f>5000000+51400000</f>
        <v>56400000</v>
      </c>
      <c r="I759" s="71"/>
      <c r="J759" s="71"/>
      <c r="K759" s="70"/>
      <c r="L759" s="71"/>
      <c r="M759" s="71"/>
      <c r="N759" s="102"/>
      <c r="O759" s="70"/>
      <c r="P759" s="102"/>
      <c r="Q759" s="70"/>
      <c r="R759" s="71"/>
      <c r="S759" s="71"/>
      <c r="T759" s="71"/>
      <c r="U759" s="71"/>
      <c r="V759" s="71"/>
      <c r="W759" s="71"/>
      <c r="X759" s="71"/>
      <c r="Y759" s="71"/>
      <c r="Z759" s="70">
        <f>G759-H759</f>
        <v>0</v>
      </c>
      <c r="AA759" s="71"/>
      <c r="AB759" s="71"/>
      <c r="AC759" s="71"/>
      <c r="AD759" s="71"/>
      <c r="AE759" s="71"/>
      <c r="AF759" s="71"/>
      <c r="AG759" s="71"/>
      <c r="AH759" s="71"/>
      <c r="AI759" s="71"/>
      <c r="AJ759" s="374"/>
      <c r="AK759" s="284"/>
      <c r="AL759" s="164"/>
      <c r="AM759" s="328"/>
      <c r="AN759" s="232"/>
      <c r="AO759" s="232"/>
      <c r="AP759" s="284">
        <f t="shared" si="438"/>
        <v>56400000</v>
      </c>
      <c r="AQ759" s="164" t="b">
        <f t="shared" si="439"/>
        <v>1</v>
      </c>
      <c r="AR759" s="232"/>
      <c r="AS759" s="232"/>
      <c r="AU759" s="335"/>
      <c r="AV759" s="72"/>
      <c r="AW759" s="335"/>
      <c r="AX759" s="336"/>
      <c r="AY759" s="152"/>
    </row>
    <row r="760" spans="1:51" s="153" customFormat="1">
      <c r="A760" s="71"/>
      <c r="B760" s="333"/>
      <c r="C760" s="334"/>
      <c r="D760" s="334"/>
      <c r="E760" s="88" t="s">
        <v>108</v>
      </c>
      <c r="F760" s="71" t="s">
        <v>109</v>
      </c>
      <c r="G760" s="69">
        <v>69000000</v>
      </c>
      <c r="H760" s="69">
        <v>69000000</v>
      </c>
      <c r="I760" s="71"/>
      <c r="J760" s="71"/>
      <c r="K760" s="70"/>
      <c r="L760" s="71"/>
      <c r="M760" s="71"/>
      <c r="N760" s="102"/>
      <c r="O760" s="70"/>
      <c r="P760" s="102"/>
      <c r="Q760" s="70"/>
      <c r="R760" s="71"/>
      <c r="S760" s="71"/>
      <c r="T760" s="71"/>
      <c r="U760" s="71"/>
      <c r="V760" s="71"/>
      <c r="W760" s="71"/>
      <c r="X760" s="71"/>
      <c r="Y760" s="71"/>
      <c r="Z760" s="70"/>
      <c r="AA760" s="71"/>
      <c r="AB760" s="71"/>
      <c r="AC760" s="71"/>
      <c r="AD760" s="71"/>
      <c r="AE760" s="71"/>
      <c r="AF760" s="71"/>
      <c r="AG760" s="71"/>
      <c r="AH760" s="71"/>
      <c r="AI760" s="71"/>
      <c r="AJ760" s="374"/>
      <c r="AK760" s="284"/>
      <c r="AL760" s="164"/>
      <c r="AM760" s="328"/>
      <c r="AN760" s="232"/>
      <c r="AO760" s="232"/>
      <c r="AP760" s="284">
        <f t="shared" si="438"/>
        <v>69000000</v>
      </c>
      <c r="AQ760" s="164" t="b">
        <f t="shared" si="439"/>
        <v>1</v>
      </c>
      <c r="AR760" s="232"/>
      <c r="AS760" s="232"/>
      <c r="AU760" s="335"/>
      <c r="AV760" s="72"/>
      <c r="AW760" s="335"/>
      <c r="AX760" s="336"/>
      <c r="AY760" s="152"/>
    </row>
    <row r="761" spans="1:51" s="153" customFormat="1">
      <c r="A761" s="71"/>
      <c r="B761" s="333"/>
      <c r="C761" s="334"/>
      <c r="D761" s="334"/>
      <c r="E761" s="88" t="s">
        <v>362</v>
      </c>
      <c r="F761" s="71" t="s">
        <v>361</v>
      </c>
      <c r="G761" s="69">
        <v>30000000</v>
      </c>
      <c r="H761" s="69">
        <v>30000000</v>
      </c>
      <c r="I761" s="71"/>
      <c r="J761" s="71"/>
      <c r="K761" s="70"/>
      <c r="L761" s="71"/>
      <c r="M761" s="71"/>
      <c r="N761" s="102"/>
      <c r="O761" s="70"/>
      <c r="P761" s="102"/>
      <c r="Q761" s="70"/>
      <c r="R761" s="71"/>
      <c r="S761" s="71"/>
      <c r="T761" s="71"/>
      <c r="U761" s="71"/>
      <c r="V761" s="71"/>
      <c r="W761" s="71"/>
      <c r="X761" s="71"/>
      <c r="Y761" s="71"/>
      <c r="Z761" s="70"/>
      <c r="AA761" s="71"/>
      <c r="AB761" s="71"/>
      <c r="AC761" s="71"/>
      <c r="AD761" s="71"/>
      <c r="AE761" s="71"/>
      <c r="AF761" s="71"/>
      <c r="AG761" s="71"/>
      <c r="AH761" s="71"/>
      <c r="AI761" s="71"/>
      <c r="AJ761" s="374"/>
      <c r="AK761" s="284"/>
      <c r="AL761" s="164"/>
      <c r="AM761" s="328"/>
      <c r="AN761" s="232"/>
      <c r="AO761" s="232"/>
      <c r="AP761" s="284">
        <f t="shared" si="438"/>
        <v>30000000</v>
      </c>
      <c r="AQ761" s="164" t="b">
        <f t="shared" si="439"/>
        <v>1</v>
      </c>
      <c r="AR761" s="232"/>
      <c r="AS761" s="232"/>
      <c r="AU761" s="335"/>
      <c r="AV761" s="72"/>
      <c r="AW761" s="335"/>
      <c r="AX761" s="336"/>
      <c r="AY761" s="152"/>
    </row>
    <row r="762" spans="1:51" s="153" customFormat="1">
      <c r="A762" s="71"/>
      <c r="B762" s="333"/>
      <c r="C762" s="334"/>
      <c r="D762" s="334"/>
      <c r="E762" s="88" t="s">
        <v>59</v>
      </c>
      <c r="F762" s="71" t="s">
        <v>60</v>
      </c>
      <c r="G762" s="69">
        <v>2000000</v>
      </c>
      <c r="H762" s="69">
        <v>1000000</v>
      </c>
      <c r="I762" s="71"/>
      <c r="J762" s="71"/>
      <c r="K762" s="71"/>
      <c r="L762" s="71"/>
      <c r="M762" s="71"/>
      <c r="N762" s="102">
        <v>1000000</v>
      </c>
      <c r="O762" s="70"/>
      <c r="P762" s="102">
        <f t="shared" si="435"/>
        <v>1000000</v>
      </c>
      <c r="Q762" s="70"/>
      <c r="R762" s="71"/>
      <c r="S762" s="71"/>
      <c r="T762" s="71"/>
      <c r="U762" s="71"/>
      <c r="V762" s="71"/>
      <c r="W762" s="71"/>
      <c r="X762" s="71"/>
      <c r="Y762" s="71"/>
      <c r="Z762" s="70"/>
      <c r="AA762" s="71"/>
      <c r="AB762" s="71"/>
      <c r="AC762" s="71"/>
      <c r="AD762" s="71"/>
      <c r="AE762" s="71"/>
      <c r="AF762" s="71"/>
      <c r="AG762" s="71"/>
      <c r="AH762" s="71"/>
      <c r="AI762" s="71"/>
      <c r="AJ762" s="374"/>
      <c r="AK762" s="284">
        <f t="shared" si="419"/>
        <v>2000000</v>
      </c>
      <c r="AL762" s="164" t="b">
        <f t="shared" ref="AL762:AL774" si="440">AK762=G762</f>
        <v>1</v>
      </c>
      <c r="AM762" s="328">
        <f t="shared" si="401"/>
        <v>0</v>
      </c>
      <c r="AN762" s="232"/>
      <c r="AO762" s="232"/>
      <c r="AP762" s="284">
        <f t="shared" si="438"/>
        <v>2000000</v>
      </c>
      <c r="AQ762" s="164" t="b">
        <f t="shared" si="439"/>
        <v>1</v>
      </c>
      <c r="AR762" s="232"/>
      <c r="AS762" s="232"/>
      <c r="AU762" s="335">
        <f t="shared" si="414"/>
        <v>2000000</v>
      </c>
      <c r="AV762" s="72" t="b">
        <f t="shared" si="422"/>
        <v>1</v>
      </c>
      <c r="AW762" s="335">
        <f t="shared" ref="AW762:AW776" si="441">I762+L762+O762+R762+U762+X762</f>
        <v>0</v>
      </c>
      <c r="AX762" s="336">
        <f t="shared" ref="AX762:AX776" si="442">H762+K762+N762+Q762+T762+W762</f>
        <v>2000000</v>
      </c>
      <c r="AY762" s="152" t="b">
        <f t="shared" si="434"/>
        <v>1</v>
      </c>
    </row>
    <row r="763" spans="1:51" s="153" customFormat="1">
      <c r="A763" s="71"/>
      <c r="B763" s="333"/>
      <c r="C763" s="334"/>
      <c r="D763" s="334"/>
      <c r="E763" s="88" t="s">
        <v>61</v>
      </c>
      <c r="F763" s="71" t="s">
        <v>62</v>
      </c>
      <c r="G763" s="69">
        <v>7000000</v>
      </c>
      <c r="H763" s="69">
        <v>7000000</v>
      </c>
      <c r="I763" s="71"/>
      <c r="J763" s="71"/>
      <c r="K763" s="70"/>
      <c r="L763" s="71"/>
      <c r="M763" s="71"/>
      <c r="N763" s="102"/>
      <c r="O763" s="70" t="e">
        <f>#REF!+400000</f>
        <v>#REF!</v>
      </c>
      <c r="P763" s="102" t="e">
        <f t="shared" si="435"/>
        <v>#REF!</v>
      </c>
      <c r="Q763" s="70"/>
      <c r="R763" s="71"/>
      <c r="S763" s="71"/>
      <c r="T763" s="71"/>
      <c r="U763" s="71"/>
      <c r="V763" s="71"/>
      <c r="W763" s="71"/>
      <c r="X763" s="71"/>
      <c r="Y763" s="71"/>
      <c r="Z763" s="70"/>
      <c r="AA763" s="71"/>
      <c r="AB763" s="71"/>
      <c r="AC763" s="71"/>
      <c r="AD763" s="71"/>
      <c r="AE763" s="71"/>
      <c r="AF763" s="71"/>
      <c r="AG763" s="71"/>
      <c r="AH763" s="71"/>
      <c r="AI763" s="71"/>
      <c r="AJ763" s="374"/>
      <c r="AK763" s="284">
        <f t="shared" si="419"/>
        <v>7000000</v>
      </c>
      <c r="AL763" s="164" t="b">
        <f t="shared" si="440"/>
        <v>1</v>
      </c>
      <c r="AM763" s="328">
        <f t="shared" si="401"/>
        <v>0</v>
      </c>
      <c r="AN763" s="232"/>
      <c r="AO763" s="232"/>
      <c r="AP763" s="284">
        <f t="shared" si="438"/>
        <v>7000000</v>
      </c>
      <c r="AQ763" s="164" t="b">
        <f t="shared" si="439"/>
        <v>1</v>
      </c>
      <c r="AR763" s="232"/>
      <c r="AS763" s="232"/>
      <c r="AU763" s="335" t="e">
        <f t="shared" si="414"/>
        <v>#REF!</v>
      </c>
      <c r="AV763" s="72" t="e">
        <f t="shared" si="422"/>
        <v>#REF!</v>
      </c>
      <c r="AW763" s="335" t="e">
        <f t="shared" si="441"/>
        <v>#REF!</v>
      </c>
      <c r="AX763" s="336">
        <f t="shared" si="442"/>
        <v>7000000</v>
      </c>
      <c r="AY763" s="152" t="b">
        <f t="shared" si="434"/>
        <v>1</v>
      </c>
    </row>
    <row r="764" spans="1:51" s="153" customFormat="1" ht="30">
      <c r="A764" s="71"/>
      <c r="B764" s="333"/>
      <c r="C764" s="334"/>
      <c r="D764" s="334"/>
      <c r="E764" s="88" t="s">
        <v>113</v>
      </c>
      <c r="F764" s="71" t="s">
        <v>114</v>
      </c>
      <c r="G764" s="69">
        <v>3000000</v>
      </c>
      <c r="H764" s="69"/>
      <c r="I764" s="71"/>
      <c r="J764" s="71"/>
      <c r="K764" s="71"/>
      <c r="L764" s="71"/>
      <c r="M764" s="71"/>
      <c r="N764" s="102">
        <v>3000000</v>
      </c>
      <c r="O764" s="70"/>
      <c r="P764" s="102"/>
      <c r="Q764" s="70"/>
      <c r="R764" s="71"/>
      <c r="S764" s="71"/>
      <c r="T764" s="71"/>
      <c r="U764" s="71"/>
      <c r="V764" s="71"/>
      <c r="W764" s="71"/>
      <c r="X764" s="71"/>
      <c r="Y764" s="71"/>
      <c r="Z764" s="70"/>
      <c r="AA764" s="71"/>
      <c r="AB764" s="71"/>
      <c r="AC764" s="71"/>
      <c r="AD764" s="71"/>
      <c r="AE764" s="71"/>
      <c r="AF764" s="71"/>
      <c r="AG764" s="71"/>
      <c r="AH764" s="71"/>
      <c r="AI764" s="71"/>
      <c r="AJ764" s="374"/>
      <c r="AK764" s="284"/>
      <c r="AL764" s="164"/>
      <c r="AM764" s="328"/>
      <c r="AN764" s="232"/>
      <c r="AO764" s="232"/>
      <c r="AP764" s="284">
        <f t="shared" si="438"/>
        <v>3000000</v>
      </c>
      <c r="AQ764" s="164" t="b">
        <f t="shared" si="439"/>
        <v>1</v>
      </c>
      <c r="AR764" s="232"/>
      <c r="AS764" s="232"/>
      <c r="AU764" s="335"/>
      <c r="AV764" s="72"/>
      <c r="AW764" s="335"/>
      <c r="AX764" s="336"/>
      <c r="AY764" s="152"/>
    </row>
    <row r="765" spans="1:51" s="153" customFormat="1" ht="30">
      <c r="A765" s="71"/>
      <c r="B765" s="333"/>
      <c r="C765" s="334"/>
      <c r="D765" s="334"/>
      <c r="E765" s="88" t="s">
        <v>363</v>
      </c>
      <c r="F765" s="71" t="s">
        <v>174</v>
      </c>
      <c r="G765" s="69">
        <v>4900000</v>
      </c>
      <c r="H765" s="69"/>
      <c r="I765" s="71"/>
      <c r="J765" s="71"/>
      <c r="K765" s="71"/>
      <c r="L765" s="71"/>
      <c r="M765" s="71"/>
      <c r="N765" s="102">
        <v>4900000</v>
      </c>
      <c r="O765" s="70"/>
      <c r="P765" s="102">
        <f t="shared" si="435"/>
        <v>4900000</v>
      </c>
      <c r="Q765" s="70"/>
      <c r="R765" s="71"/>
      <c r="S765" s="71"/>
      <c r="T765" s="71"/>
      <c r="U765" s="71"/>
      <c r="V765" s="71"/>
      <c r="W765" s="71"/>
      <c r="X765" s="71"/>
      <c r="Y765" s="71"/>
      <c r="Z765" s="70"/>
      <c r="AA765" s="71"/>
      <c r="AB765" s="71"/>
      <c r="AC765" s="71"/>
      <c r="AD765" s="71"/>
      <c r="AE765" s="71"/>
      <c r="AF765" s="71"/>
      <c r="AG765" s="71"/>
      <c r="AH765" s="71"/>
      <c r="AI765" s="71"/>
      <c r="AJ765" s="374"/>
      <c r="AK765" s="284">
        <f t="shared" si="419"/>
        <v>4900000</v>
      </c>
      <c r="AL765" s="164" t="b">
        <f t="shared" si="440"/>
        <v>1</v>
      </c>
      <c r="AM765" s="328">
        <f t="shared" si="401"/>
        <v>0</v>
      </c>
      <c r="AN765" s="232"/>
      <c r="AO765" s="232"/>
      <c r="AP765" s="284">
        <f t="shared" si="438"/>
        <v>4900000</v>
      </c>
      <c r="AQ765" s="164" t="b">
        <f t="shared" si="439"/>
        <v>1</v>
      </c>
      <c r="AR765" s="232"/>
      <c r="AS765" s="232"/>
      <c r="AU765" s="335">
        <f t="shared" si="414"/>
        <v>9800000</v>
      </c>
      <c r="AV765" s="72" t="b">
        <f t="shared" si="422"/>
        <v>0</v>
      </c>
      <c r="AW765" s="335">
        <f t="shared" si="441"/>
        <v>0</v>
      </c>
      <c r="AX765" s="336">
        <f t="shared" si="442"/>
        <v>4900000</v>
      </c>
      <c r="AY765" s="152" t="b">
        <f t="shared" si="434"/>
        <v>1</v>
      </c>
    </row>
    <row r="766" spans="1:51" ht="30">
      <c r="A766" s="10"/>
      <c r="B766" s="11"/>
      <c r="C766" s="12"/>
      <c r="D766" s="12"/>
      <c r="E766" s="37" t="s">
        <v>175</v>
      </c>
      <c r="F766" s="81" t="s">
        <v>176</v>
      </c>
      <c r="G766" s="87">
        <v>65000000</v>
      </c>
      <c r="H766" s="87">
        <v>65000000</v>
      </c>
      <c r="I766" s="81"/>
      <c r="J766" s="81"/>
      <c r="K766" s="81"/>
      <c r="L766" s="81"/>
      <c r="M766" s="81"/>
      <c r="N766" s="102"/>
      <c r="O766" s="10"/>
      <c r="P766" s="31">
        <f t="shared" si="435"/>
        <v>0</v>
      </c>
      <c r="Q766" s="81"/>
      <c r="R766" s="10"/>
      <c r="S766" s="10"/>
      <c r="T766" s="10"/>
      <c r="U766" s="10"/>
      <c r="V766" s="10"/>
      <c r="W766" s="10"/>
      <c r="X766" s="10"/>
      <c r="Y766" s="10"/>
      <c r="Z766" s="102"/>
      <c r="AA766" s="10"/>
      <c r="AB766" s="10"/>
      <c r="AC766" s="10"/>
      <c r="AD766" s="10"/>
      <c r="AE766" s="10"/>
      <c r="AF766" s="10"/>
      <c r="AG766" s="10"/>
      <c r="AH766" s="10"/>
      <c r="AI766" s="10"/>
      <c r="AJ766" s="372"/>
      <c r="AK766" s="284">
        <f t="shared" si="419"/>
        <v>65000000</v>
      </c>
      <c r="AL766" s="164" t="b">
        <f t="shared" si="440"/>
        <v>1</v>
      </c>
      <c r="AM766" s="328">
        <f t="shared" si="401"/>
        <v>0</v>
      </c>
      <c r="AN766" s="164"/>
      <c r="AO766" s="164"/>
      <c r="AP766" s="284">
        <f t="shared" si="438"/>
        <v>65000000</v>
      </c>
      <c r="AQ766" s="164" t="b">
        <f t="shared" si="439"/>
        <v>1</v>
      </c>
      <c r="AR766" s="164"/>
      <c r="AS766" s="164"/>
      <c r="AU766" s="41">
        <f t="shared" si="414"/>
        <v>0</v>
      </c>
      <c r="AV766" s="42" t="b">
        <f t="shared" si="422"/>
        <v>0</v>
      </c>
      <c r="AW766" s="96">
        <f t="shared" si="441"/>
        <v>0</v>
      </c>
      <c r="AX766" s="118">
        <f t="shared" si="442"/>
        <v>65000000</v>
      </c>
      <c r="AY766" s="152" t="b">
        <f t="shared" si="434"/>
        <v>1</v>
      </c>
    </row>
    <row r="767" spans="1:51">
      <c r="A767" s="10"/>
      <c r="B767" s="11"/>
      <c r="C767" s="12"/>
      <c r="D767" s="12"/>
      <c r="E767" s="37" t="s">
        <v>20</v>
      </c>
      <c r="F767" s="81" t="s">
        <v>21</v>
      </c>
      <c r="G767" s="87">
        <v>429674100</v>
      </c>
      <c r="H767" s="87">
        <f>100000000+50000000+229674100</f>
        <v>379674100</v>
      </c>
      <c r="I767" s="81"/>
      <c r="J767" s="81"/>
      <c r="K767" s="102"/>
      <c r="L767" s="81"/>
      <c r="M767" s="81"/>
      <c r="N767" s="102">
        <v>50000000</v>
      </c>
      <c r="O767" s="10"/>
      <c r="P767" s="31"/>
      <c r="Q767" s="81"/>
      <c r="R767" s="10"/>
      <c r="S767" s="10"/>
      <c r="T767" s="10"/>
      <c r="U767" s="10"/>
      <c r="V767" s="10"/>
      <c r="W767" s="10"/>
      <c r="X767" s="10"/>
      <c r="Y767" s="10"/>
      <c r="Z767" s="627"/>
      <c r="AA767" s="10"/>
      <c r="AB767" s="10"/>
      <c r="AC767" s="10"/>
      <c r="AD767" s="10"/>
      <c r="AE767" s="10"/>
      <c r="AF767" s="10"/>
      <c r="AG767" s="10"/>
      <c r="AH767" s="10"/>
      <c r="AI767" s="10"/>
      <c r="AJ767" s="372"/>
      <c r="AK767" s="284"/>
      <c r="AL767" s="164"/>
      <c r="AM767" s="328"/>
      <c r="AN767" s="164"/>
      <c r="AO767" s="164"/>
      <c r="AP767" s="284">
        <f t="shared" si="438"/>
        <v>429674100</v>
      </c>
      <c r="AQ767" s="164" t="b">
        <f t="shared" si="439"/>
        <v>1</v>
      </c>
      <c r="AR767" s="164"/>
      <c r="AS767" s="164"/>
      <c r="AU767" s="41"/>
      <c r="AV767" s="42"/>
      <c r="AW767" s="96"/>
      <c r="AX767" s="118"/>
      <c r="AY767" s="152"/>
    </row>
    <row r="768" spans="1:51">
      <c r="A768" s="10"/>
      <c r="B768" s="11"/>
      <c r="C768" s="12"/>
      <c r="D768" s="645" t="s">
        <v>69</v>
      </c>
      <c r="E768" s="646"/>
      <c r="F768" s="81" t="s">
        <v>132</v>
      </c>
      <c r="G768" s="87">
        <f>SUM(G769:G772)</f>
        <v>163356000</v>
      </c>
      <c r="H768" s="87">
        <f t="shared" ref="H768:AF768" si="443">SUM(H769:H772)</f>
        <v>163356000</v>
      </c>
      <c r="I768" s="87">
        <f t="shared" si="443"/>
        <v>0</v>
      </c>
      <c r="J768" s="87">
        <f t="shared" si="443"/>
        <v>0</v>
      </c>
      <c r="K768" s="87">
        <f t="shared" si="443"/>
        <v>0</v>
      </c>
      <c r="L768" s="87">
        <f t="shared" si="443"/>
        <v>0</v>
      </c>
      <c r="M768" s="87">
        <f t="shared" si="443"/>
        <v>0</v>
      </c>
      <c r="N768" s="87">
        <f t="shared" si="443"/>
        <v>0</v>
      </c>
      <c r="O768" s="87">
        <f t="shared" si="443"/>
        <v>0</v>
      </c>
      <c r="P768" s="87">
        <f t="shared" si="443"/>
        <v>0</v>
      </c>
      <c r="Q768" s="87">
        <f t="shared" si="443"/>
        <v>0</v>
      </c>
      <c r="R768" s="87">
        <f t="shared" si="443"/>
        <v>0</v>
      </c>
      <c r="S768" s="87">
        <f t="shared" si="443"/>
        <v>0</v>
      </c>
      <c r="T768" s="87">
        <f t="shared" si="443"/>
        <v>0</v>
      </c>
      <c r="U768" s="87">
        <f t="shared" si="443"/>
        <v>0</v>
      </c>
      <c r="V768" s="87">
        <f t="shared" si="443"/>
        <v>0</v>
      </c>
      <c r="W768" s="87">
        <f t="shared" si="443"/>
        <v>0</v>
      </c>
      <c r="X768" s="87">
        <f t="shared" si="443"/>
        <v>0</v>
      </c>
      <c r="Y768" s="87">
        <f t="shared" si="443"/>
        <v>0</v>
      </c>
      <c r="Z768" s="87">
        <f t="shared" si="443"/>
        <v>0</v>
      </c>
      <c r="AA768" s="87">
        <f t="shared" si="443"/>
        <v>0</v>
      </c>
      <c r="AB768" s="87">
        <f t="shared" si="443"/>
        <v>0</v>
      </c>
      <c r="AC768" s="87">
        <f t="shared" si="443"/>
        <v>0</v>
      </c>
      <c r="AD768" s="87">
        <f t="shared" si="443"/>
        <v>0</v>
      </c>
      <c r="AE768" s="87">
        <f t="shared" si="443"/>
        <v>0</v>
      </c>
      <c r="AF768" s="87">
        <f t="shared" si="443"/>
        <v>0</v>
      </c>
      <c r="AG768" s="10"/>
      <c r="AH768" s="10"/>
      <c r="AI768" s="10"/>
      <c r="AJ768" s="372"/>
      <c r="AK768" s="284"/>
      <c r="AL768" s="164"/>
      <c r="AM768" s="328"/>
      <c r="AN768" s="164"/>
      <c r="AO768" s="164"/>
      <c r="AP768" s="284">
        <f t="shared" si="438"/>
        <v>163356000</v>
      </c>
      <c r="AQ768" s="164" t="b">
        <f t="shared" si="439"/>
        <v>1</v>
      </c>
      <c r="AR768" s="164"/>
      <c r="AS768" s="164"/>
      <c r="AU768" s="41"/>
      <c r="AV768" s="42"/>
      <c r="AW768" s="96"/>
      <c r="AX768" s="118"/>
      <c r="AY768" s="152"/>
    </row>
    <row r="769" spans="1:51" ht="30">
      <c r="A769" s="10"/>
      <c r="B769" s="11"/>
      <c r="C769" s="12"/>
      <c r="D769" s="12"/>
      <c r="E769" s="37" t="s">
        <v>364</v>
      </c>
      <c r="F769" s="81" t="s">
        <v>231</v>
      </c>
      <c r="G769" s="87">
        <v>18000000</v>
      </c>
      <c r="H769" s="87">
        <v>18000000</v>
      </c>
      <c r="I769" s="81"/>
      <c r="J769" s="81"/>
      <c r="K769" s="81"/>
      <c r="L769" s="81"/>
      <c r="M769" s="81"/>
      <c r="N769" s="102"/>
      <c r="O769" s="10"/>
      <c r="P769" s="31"/>
      <c r="Q769" s="81"/>
      <c r="R769" s="10"/>
      <c r="S769" s="10"/>
      <c r="T769" s="10"/>
      <c r="U769" s="10"/>
      <c r="V769" s="10"/>
      <c r="W769" s="10"/>
      <c r="X769" s="10"/>
      <c r="Y769" s="10"/>
      <c r="Z769" s="87"/>
      <c r="AA769" s="10"/>
      <c r="AB769" s="10"/>
      <c r="AC769" s="10"/>
      <c r="AD769" s="10"/>
      <c r="AE769" s="10"/>
      <c r="AF769" s="10"/>
      <c r="AG769" s="10"/>
      <c r="AH769" s="10"/>
      <c r="AI769" s="10"/>
      <c r="AJ769" s="372"/>
      <c r="AK769" s="284"/>
      <c r="AL769" s="164"/>
      <c r="AM769" s="328"/>
      <c r="AN769" s="164"/>
      <c r="AO769" s="164"/>
      <c r="AP769" s="284">
        <f t="shared" si="438"/>
        <v>18000000</v>
      </c>
      <c r="AQ769" s="164" t="b">
        <f t="shared" si="439"/>
        <v>1</v>
      </c>
      <c r="AR769" s="164"/>
      <c r="AS769" s="164"/>
      <c r="AU769" s="41"/>
      <c r="AV769" s="42"/>
      <c r="AW769" s="96"/>
      <c r="AX769" s="118"/>
      <c r="AY769" s="152"/>
    </row>
    <row r="770" spans="1:51">
      <c r="A770" s="10"/>
      <c r="B770" s="11"/>
      <c r="C770" s="12"/>
      <c r="D770" s="12"/>
      <c r="E770" s="37" t="s">
        <v>365</v>
      </c>
      <c r="F770" s="81" t="s">
        <v>177</v>
      </c>
      <c r="G770" s="87">
        <v>78000000</v>
      </c>
      <c r="H770" s="87">
        <v>78000000</v>
      </c>
      <c r="I770" s="81"/>
      <c r="J770" s="81"/>
      <c r="K770" s="81"/>
      <c r="L770" s="81"/>
      <c r="M770" s="81"/>
      <c r="N770" s="102"/>
      <c r="O770" s="10"/>
      <c r="P770" s="31"/>
      <c r="Q770" s="81"/>
      <c r="R770" s="10"/>
      <c r="S770" s="10"/>
      <c r="T770" s="10"/>
      <c r="U770" s="10"/>
      <c r="V770" s="10"/>
      <c r="W770" s="10"/>
      <c r="X770" s="10"/>
      <c r="Y770" s="10"/>
      <c r="Z770" s="87"/>
      <c r="AA770" s="10"/>
      <c r="AB770" s="10"/>
      <c r="AC770" s="10"/>
      <c r="AD770" s="10"/>
      <c r="AE770" s="10"/>
      <c r="AF770" s="10"/>
      <c r="AG770" s="10"/>
      <c r="AH770" s="10"/>
      <c r="AI770" s="10"/>
      <c r="AJ770" s="372"/>
      <c r="AK770" s="284"/>
      <c r="AL770" s="164"/>
      <c r="AM770" s="328"/>
      <c r="AN770" s="164"/>
      <c r="AO770" s="164"/>
      <c r="AP770" s="284">
        <f t="shared" si="438"/>
        <v>78000000</v>
      </c>
      <c r="AQ770" s="164" t="b">
        <f t="shared" si="439"/>
        <v>1</v>
      </c>
      <c r="AR770" s="164"/>
      <c r="AS770" s="164"/>
      <c r="AU770" s="41"/>
      <c r="AV770" s="42"/>
      <c r="AW770" s="96"/>
      <c r="AX770" s="118"/>
      <c r="AY770" s="152"/>
    </row>
    <row r="771" spans="1:51">
      <c r="A771" s="10"/>
      <c r="B771" s="11"/>
      <c r="C771" s="12"/>
      <c r="D771" s="12"/>
      <c r="E771" s="37" t="s">
        <v>178</v>
      </c>
      <c r="F771" s="81" t="s">
        <v>179</v>
      </c>
      <c r="G771" s="87">
        <v>50000000</v>
      </c>
      <c r="H771" s="87">
        <v>50000000</v>
      </c>
      <c r="I771" s="81"/>
      <c r="J771" s="81"/>
      <c r="K771" s="81"/>
      <c r="L771" s="81"/>
      <c r="M771" s="81"/>
      <c r="N771" s="102"/>
      <c r="O771" s="10"/>
      <c r="P771" s="31"/>
      <c r="Q771" s="81"/>
      <c r="R771" s="10"/>
      <c r="S771" s="10"/>
      <c r="T771" s="10"/>
      <c r="U771" s="10"/>
      <c r="V771" s="10"/>
      <c r="W771" s="10"/>
      <c r="X771" s="10"/>
      <c r="Y771" s="10"/>
      <c r="Z771" s="87"/>
      <c r="AA771" s="10"/>
      <c r="AB771" s="10"/>
      <c r="AC771" s="10"/>
      <c r="AD771" s="10"/>
      <c r="AE771" s="10"/>
      <c r="AF771" s="10"/>
      <c r="AG771" s="10"/>
      <c r="AH771" s="10"/>
      <c r="AI771" s="10"/>
      <c r="AJ771" s="372"/>
      <c r="AK771" s="284"/>
      <c r="AL771" s="164"/>
      <c r="AM771" s="328"/>
      <c r="AN771" s="164"/>
      <c r="AO771" s="164"/>
      <c r="AP771" s="284">
        <f t="shared" si="438"/>
        <v>50000000</v>
      </c>
      <c r="AQ771" s="164" t="b">
        <f t="shared" si="439"/>
        <v>1</v>
      </c>
      <c r="AR771" s="164"/>
      <c r="AS771" s="164"/>
      <c r="AU771" s="41"/>
      <c r="AV771" s="42"/>
      <c r="AW771" s="96"/>
      <c r="AX771" s="118"/>
      <c r="AY771" s="152"/>
    </row>
    <row r="772" spans="1:51" ht="30">
      <c r="A772" s="10"/>
      <c r="B772" s="11"/>
      <c r="C772" s="12"/>
      <c r="D772" s="12"/>
      <c r="E772" s="37" t="s">
        <v>367</v>
      </c>
      <c r="F772" s="81" t="s">
        <v>366</v>
      </c>
      <c r="G772" s="87">
        <v>17356000</v>
      </c>
      <c r="H772" s="87">
        <v>17356000</v>
      </c>
      <c r="I772" s="81"/>
      <c r="J772" s="81"/>
      <c r="K772" s="81"/>
      <c r="L772" s="81"/>
      <c r="M772" s="81"/>
      <c r="N772" s="102"/>
      <c r="O772" s="10"/>
      <c r="P772" s="31"/>
      <c r="Q772" s="81"/>
      <c r="R772" s="10"/>
      <c r="S772" s="10"/>
      <c r="T772" s="10"/>
      <c r="U772" s="10"/>
      <c r="V772" s="10"/>
      <c r="W772" s="10"/>
      <c r="X772" s="10"/>
      <c r="Y772" s="10"/>
      <c r="Z772" s="87"/>
      <c r="AA772" s="10"/>
      <c r="AB772" s="10"/>
      <c r="AC772" s="10"/>
      <c r="AD772" s="10"/>
      <c r="AE772" s="10"/>
      <c r="AF772" s="10"/>
      <c r="AG772" s="10"/>
      <c r="AH772" s="10"/>
      <c r="AI772" s="10"/>
      <c r="AJ772" s="372"/>
      <c r="AK772" s="284"/>
      <c r="AL772" s="164"/>
      <c r="AM772" s="328"/>
      <c r="AN772" s="164"/>
      <c r="AO772" s="164"/>
      <c r="AP772" s="284">
        <f t="shared" si="438"/>
        <v>17356000</v>
      </c>
      <c r="AQ772" s="164" t="b">
        <f t="shared" si="439"/>
        <v>1</v>
      </c>
      <c r="AR772" s="164"/>
      <c r="AS772" s="164"/>
      <c r="AU772" s="41"/>
      <c r="AV772" s="42"/>
      <c r="AW772" s="96"/>
      <c r="AX772" s="118"/>
      <c r="AY772" s="152"/>
    </row>
    <row r="773" spans="1:51">
      <c r="A773" s="10"/>
      <c r="B773" s="11"/>
      <c r="C773" s="12"/>
      <c r="D773" s="12"/>
      <c r="E773" s="13"/>
      <c r="F773" s="81"/>
      <c r="G773" s="87"/>
      <c r="H773" s="87">
        <f t="shared" ref="H773:AF773" si="444">H695+H608+H587+H535+H480+H457+H426+H373+H339+H318+H280+H190+H11</f>
        <v>16569572933</v>
      </c>
      <c r="I773" s="87" t="e">
        <f t="shared" si="444"/>
        <v>#REF!</v>
      </c>
      <c r="J773" s="87" t="e">
        <f t="shared" si="444"/>
        <v>#REF!</v>
      </c>
      <c r="K773" s="87">
        <f t="shared" si="444"/>
        <v>229180784</v>
      </c>
      <c r="L773" s="87" t="e">
        <f t="shared" si="444"/>
        <v>#REF!</v>
      </c>
      <c r="M773" s="87" t="e">
        <f t="shared" si="444"/>
        <v>#REF!</v>
      </c>
      <c r="N773" s="556">
        <f t="shared" si="444"/>
        <v>2849322484.2200003</v>
      </c>
      <c r="O773" s="87" t="e">
        <f t="shared" si="444"/>
        <v>#REF!</v>
      </c>
      <c r="P773" s="87" t="e">
        <f t="shared" si="444"/>
        <v>#REF!</v>
      </c>
      <c r="Q773" s="87">
        <f t="shared" si="444"/>
        <v>0</v>
      </c>
      <c r="R773" s="87">
        <f t="shared" si="444"/>
        <v>0</v>
      </c>
      <c r="S773" s="87">
        <f t="shared" si="444"/>
        <v>0</v>
      </c>
      <c r="T773" s="87">
        <f t="shared" si="444"/>
        <v>700000000</v>
      </c>
      <c r="U773" s="87">
        <f t="shared" si="444"/>
        <v>0</v>
      </c>
      <c r="V773" s="87">
        <f t="shared" si="444"/>
        <v>691000000</v>
      </c>
      <c r="W773" s="87">
        <f t="shared" si="444"/>
        <v>244000000</v>
      </c>
      <c r="X773" s="87">
        <f t="shared" si="444"/>
        <v>0</v>
      </c>
      <c r="Y773" s="87">
        <f t="shared" si="444"/>
        <v>0</v>
      </c>
      <c r="Z773" s="556">
        <f t="shared" si="444"/>
        <v>48301500.230000004</v>
      </c>
      <c r="AA773" s="87">
        <f t="shared" si="444"/>
        <v>0</v>
      </c>
      <c r="AB773" s="87">
        <f t="shared" si="444"/>
        <v>0</v>
      </c>
      <c r="AC773" s="87">
        <f t="shared" si="444"/>
        <v>400000000</v>
      </c>
      <c r="AD773" s="87">
        <f t="shared" si="444"/>
        <v>0</v>
      </c>
      <c r="AE773" s="87">
        <f t="shared" si="444"/>
        <v>0</v>
      </c>
      <c r="AF773" s="87">
        <f t="shared" si="444"/>
        <v>390000000</v>
      </c>
      <c r="AG773" s="87" t="e">
        <f>AG749+AG722+#REF!+AG696+#REF!+AG481+AG458+AG536+AG427+AG399+#REF!+#REF!+AG374+AG340+AG319+AG290+AG285+AG274+AG270+AG266+AG245+AG241+AG227+AG213+AG191+AG182+AG177+AG168+AG111+AG89+AG85+AG81+AG61+AG34+AG25+AG18+AG12</f>
        <v>#REF!</v>
      </c>
      <c r="AH773" s="87" t="e">
        <f>AH749+AH722+#REF!+AH696+#REF!+AH481+AH458+AH536+AH427+AH399+#REF!+#REF!+AH374+AH340+AH319+AH290+AH285+AH274+AH270+AH266+AH245+AH241+AH227+AH213+AH191+AH182+AH177+AH168+AH111+AH89+AH85+AH81+AH61+AH34+AH25+AH18+AH12</f>
        <v>#REF!</v>
      </c>
      <c r="AI773" s="10"/>
      <c r="AJ773" s="372"/>
      <c r="AK773" s="284">
        <f>H773+K773+N773+Q773+T773+W773+Z773+AC773+AF773</f>
        <v>21430377701.450001</v>
      </c>
      <c r="AL773" s="164" t="b">
        <f t="shared" si="440"/>
        <v>0</v>
      </c>
      <c r="AM773" s="328">
        <f t="shared" si="401"/>
        <v>-21430377701.450001</v>
      </c>
      <c r="AN773" s="164"/>
      <c r="AO773" s="164"/>
      <c r="AP773" s="284">
        <f>H773+K773+N773+Q773+T773+W773+Z773+AC773+AF773</f>
        <v>21430377701.450001</v>
      </c>
      <c r="AQ773" s="164" t="b">
        <f>G749=AP773</f>
        <v>0</v>
      </c>
      <c r="AR773" s="164"/>
      <c r="AS773" s="164"/>
      <c r="AU773" s="41"/>
      <c r="AV773" s="42"/>
      <c r="AW773" s="96" t="e">
        <f t="shared" si="441"/>
        <v>#REF!</v>
      </c>
      <c r="AX773" s="118">
        <f t="shared" si="442"/>
        <v>20592076201.220001</v>
      </c>
      <c r="AY773" s="152" t="b">
        <f t="shared" si="434"/>
        <v>0</v>
      </c>
    </row>
    <row r="774" spans="1:51">
      <c r="A774" s="537"/>
      <c r="B774" s="538"/>
      <c r="C774" s="539"/>
      <c r="D774" s="539"/>
      <c r="E774" s="540" t="s">
        <v>373</v>
      </c>
      <c r="F774" s="541"/>
      <c r="G774" s="542">
        <f t="shared" ref="G774:AH774" si="445">G695+G608+G587+G535+G480+G457+G426+G373+G339+G318+G280+G190+G11</f>
        <v>21430377701.450001</v>
      </c>
      <c r="H774" s="558">
        <f t="shared" si="445"/>
        <v>16569572933</v>
      </c>
      <c r="I774" s="558" t="e">
        <f t="shared" si="445"/>
        <v>#REF!</v>
      </c>
      <c r="J774" s="558" t="e">
        <f t="shared" si="445"/>
        <v>#REF!</v>
      </c>
      <c r="K774" s="558">
        <f t="shared" si="445"/>
        <v>229180784</v>
      </c>
      <c r="L774" s="542" t="e">
        <f t="shared" si="445"/>
        <v>#REF!</v>
      </c>
      <c r="M774" s="542" t="e">
        <f t="shared" si="445"/>
        <v>#REF!</v>
      </c>
      <c r="N774" s="542">
        <f t="shared" si="445"/>
        <v>2849322484.2200003</v>
      </c>
      <c r="O774" s="542" t="e">
        <f t="shared" si="445"/>
        <v>#REF!</v>
      </c>
      <c r="P774" s="542" t="e">
        <f t="shared" si="445"/>
        <v>#REF!</v>
      </c>
      <c r="Q774" s="558">
        <f t="shared" si="445"/>
        <v>0</v>
      </c>
      <c r="R774" s="558">
        <f t="shared" si="445"/>
        <v>0</v>
      </c>
      <c r="S774" s="558">
        <f t="shared" si="445"/>
        <v>0</v>
      </c>
      <c r="T774" s="558">
        <f t="shared" si="445"/>
        <v>700000000</v>
      </c>
      <c r="U774" s="558">
        <f t="shared" si="445"/>
        <v>0</v>
      </c>
      <c r="V774" s="558">
        <f t="shared" si="445"/>
        <v>691000000</v>
      </c>
      <c r="W774" s="558">
        <f t="shared" si="445"/>
        <v>244000000</v>
      </c>
      <c r="X774" s="542">
        <f t="shared" si="445"/>
        <v>0</v>
      </c>
      <c r="Y774" s="542">
        <f t="shared" si="445"/>
        <v>0</v>
      </c>
      <c r="Z774" s="542">
        <f t="shared" si="445"/>
        <v>48301500.230000004</v>
      </c>
      <c r="AA774" s="542">
        <f t="shared" si="445"/>
        <v>0</v>
      </c>
      <c r="AB774" s="542">
        <f t="shared" si="445"/>
        <v>0</v>
      </c>
      <c r="AC774" s="558">
        <f t="shared" si="445"/>
        <v>400000000</v>
      </c>
      <c r="AD774" s="558">
        <f t="shared" si="445"/>
        <v>0</v>
      </c>
      <c r="AE774" s="558">
        <f t="shared" si="445"/>
        <v>0</v>
      </c>
      <c r="AF774" s="558">
        <f t="shared" si="445"/>
        <v>390000000</v>
      </c>
      <c r="AG774" s="542">
        <f t="shared" si="445"/>
        <v>0</v>
      </c>
      <c r="AH774" s="542">
        <f t="shared" si="445"/>
        <v>0</v>
      </c>
      <c r="AI774" s="537"/>
      <c r="AJ774" s="372"/>
      <c r="AK774" s="284">
        <f t="shared" si="419"/>
        <v>21430377701.450001</v>
      </c>
      <c r="AL774" s="164" t="b">
        <f t="shared" si="440"/>
        <v>1</v>
      </c>
      <c r="AM774" s="328">
        <f t="shared" si="401"/>
        <v>0</v>
      </c>
      <c r="AN774" s="164"/>
      <c r="AO774" s="164"/>
      <c r="AP774" s="284">
        <f t="shared" si="438"/>
        <v>21430377701.450001</v>
      </c>
      <c r="AQ774" s="164" t="b">
        <f t="shared" si="439"/>
        <v>1</v>
      </c>
      <c r="AR774" s="164"/>
      <c r="AS774" s="164"/>
      <c r="AW774" s="96" t="e">
        <f t="shared" si="441"/>
        <v>#REF!</v>
      </c>
      <c r="AX774" s="118">
        <f t="shared" si="442"/>
        <v>20592076201.220001</v>
      </c>
      <c r="AY774" s="152" t="b">
        <f t="shared" si="434"/>
        <v>0</v>
      </c>
    </row>
    <row r="775" spans="1:51">
      <c r="A775" s="2"/>
      <c r="B775" s="136"/>
      <c r="C775" s="137"/>
      <c r="D775" s="137"/>
      <c r="E775" s="261" t="s">
        <v>161</v>
      </c>
      <c r="F775" s="138"/>
      <c r="G775" s="139"/>
      <c r="H775" s="139"/>
      <c r="I775" s="267" t="e">
        <f>I609+I480+I457+I535+I426+I373+I339+I318+I280+I190+I11</f>
        <v>#REF!</v>
      </c>
      <c r="J775" s="267"/>
      <c r="K775" s="267"/>
      <c r="L775" s="267" t="e">
        <f>L609+L480+L457+L535+L426+L373+L339+L318+L280+L190+L11</f>
        <v>#REF!</v>
      </c>
      <c r="M775" s="267"/>
      <c r="N775" s="267"/>
      <c r="O775" s="267" t="e">
        <f>O609+O480+O457+O535+O426+O373+O339+O318+O280+O190+O11</f>
        <v>#REF!</v>
      </c>
      <c r="P775" s="267"/>
      <c r="Q775" s="267"/>
      <c r="R775" s="267">
        <f>R609+R480+R457+R535+R426+R373+R339+R318+R280+R190+R11</f>
        <v>0</v>
      </c>
      <c r="S775" s="267"/>
      <c r="T775" s="267"/>
      <c r="U775" s="267">
        <f>U609+U480+U457+U535+U426+U373+U339+U318+U280+U190+U11</f>
        <v>0</v>
      </c>
      <c r="V775" s="267"/>
      <c r="W775" s="267"/>
      <c r="X775" s="267">
        <f>X609+X480+X457+X535+X426+X373+X339+X318+X280+X190+X11</f>
        <v>0</v>
      </c>
      <c r="Y775" s="267"/>
      <c r="Z775" s="267"/>
      <c r="AA775" s="267"/>
      <c r="AB775" s="267"/>
      <c r="AC775" s="267"/>
      <c r="AD775" s="267"/>
      <c r="AE775" s="267"/>
      <c r="AF775" s="267"/>
      <c r="AG775" s="267"/>
      <c r="AH775" s="267"/>
      <c r="AI775" s="140"/>
      <c r="AJ775" s="379"/>
      <c r="AK775" s="284">
        <f t="shared" si="419"/>
        <v>0</v>
      </c>
      <c r="AL775" s="312"/>
      <c r="AM775" s="312"/>
      <c r="AN775" s="312"/>
      <c r="AO775" s="312"/>
      <c r="AP775" s="312"/>
      <c r="AQ775" s="312"/>
      <c r="AR775" s="312"/>
      <c r="AS775" s="312"/>
      <c r="AW775" s="96" t="e">
        <f t="shared" si="441"/>
        <v>#REF!</v>
      </c>
      <c r="AX775" s="118">
        <f t="shared" si="442"/>
        <v>0</v>
      </c>
      <c r="AY775" s="152" t="b">
        <f t="shared" si="434"/>
        <v>1</v>
      </c>
    </row>
    <row r="776" spans="1:51">
      <c r="A776" s="256"/>
      <c r="B776" s="259"/>
      <c r="C776" s="260"/>
      <c r="D776" s="260"/>
      <c r="E776" s="261" t="s">
        <v>235</v>
      </c>
      <c r="F776" s="258"/>
      <c r="G776" s="139"/>
      <c r="H776" s="139"/>
      <c r="I776" s="267" t="e">
        <f t="shared" ref="I776:X776" si="446">I774-I775</f>
        <v>#REF!</v>
      </c>
      <c r="J776" s="267"/>
      <c r="K776" s="267"/>
      <c r="L776" s="267" t="e">
        <f t="shared" si="446"/>
        <v>#REF!</v>
      </c>
      <c r="M776" s="267"/>
      <c r="N776" s="267"/>
      <c r="O776" s="268" t="e">
        <f>O774-O775</f>
        <v>#REF!</v>
      </c>
      <c r="P776" s="268"/>
      <c r="Q776" s="267"/>
      <c r="R776" s="273">
        <f t="shared" si="446"/>
        <v>0</v>
      </c>
      <c r="S776" s="273"/>
      <c r="T776" s="273"/>
      <c r="U776" s="268">
        <f t="shared" si="446"/>
        <v>0</v>
      </c>
      <c r="V776" s="268"/>
      <c r="W776" s="268"/>
      <c r="X776" s="268">
        <f t="shared" si="446"/>
        <v>0</v>
      </c>
      <c r="Y776" s="268"/>
      <c r="Z776" s="267"/>
      <c r="AA776" s="268"/>
      <c r="AB776" s="268"/>
      <c r="AC776" s="268"/>
      <c r="AD776" s="268"/>
      <c r="AE776" s="268"/>
      <c r="AF776" s="268"/>
      <c r="AG776" s="268"/>
      <c r="AH776" s="268"/>
      <c r="AI776" s="257"/>
      <c r="AJ776" s="376"/>
      <c r="AK776" s="284">
        <f t="shared" si="419"/>
        <v>0</v>
      </c>
      <c r="AL776" s="278"/>
      <c r="AM776" s="278"/>
      <c r="AN776" s="278"/>
      <c r="AO776" s="278"/>
      <c r="AP776" s="278"/>
      <c r="AQ776" s="278"/>
      <c r="AR776" s="278"/>
      <c r="AS776" s="278"/>
      <c r="AW776" s="96" t="e">
        <f t="shared" si="441"/>
        <v>#REF!</v>
      </c>
      <c r="AX776" s="118">
        <f t="shared" si="442"/>
        <v>0</v>
      </c>
      <c r="AY776" s="152" t="b">
        <f t="shared" si="434"/>
        <v>1</v>
      </c>
    </row>
    <row r="777" spans="1:51">
      <c r="G777" s="243"/>
      <c r="H777" s="243"/>
      <c r="I777" s="243"/>
      <c r="J777" s="243"/>
      <c r="K777" s="243"/>
      <c r="L777" s="243"/>
      <c r="M777" s="243"/>
      <c r="N777" s="243"/>
      <c r="O777" s="274"/>
      <c r="P777" s="274"/>
      <c r="Q777" s="276"/>
      <c r="R777" s="274"/>
      <c r="S777" s="274"/>
      <c r="T777" s="274"/>
      <c r="U777" s="274"/>
      <c r="V777" s="274"/>
      <c r="W777" s="274"/>
      <c r="X777" s="274"/>
      <c r="Y777" s="274"/>
      <c r="Z777" s="276"/>
      <c r="AA777" s="274"/>
      <c r="AB777" s="274"/>
      <c r="AC777" s="274"/>
      <c r="AD777" s="274"/>
      <c r="AE777" s="274"/>
      <c r="AF777" s="274"/>
      <c r="AG777" s="274"/>
      <c r="AH777" s="274"/>
      <c r="AI777" s="244"/>
      <c r="AK777" s="284">
        <f t="shared" si="419"/>
        <v>0</v>
      </c>
      <c r="AL777" s="243"/>
      <c r="AM777" s="243"/>
      <c r="AN777" s="243"/>
      <c r="AO777" s="243"/>
      <c r="AP777" s="243"/>
      <c r="AQ777" s="243"/>
      <c r="AR777" s="243"/>
      <c r="AS777" s="243"/>
    </row>
    <row r="778" spans="1:51" s="266" customFormat="1" hidden="1">
      <c r="A778" s="391"/>
      <c r="I778" s="327"/>
      <c r="J778" s="327"/>
      <c r="K778" s="322"/>
      <c r="L778" s="327"/>
      <c r="M778" s="327"/>
      <c r="N778" s="327"/>
      <c r="O778" s="392"/>
      <c r="P778" s="392"/>
      <c r="Q778" s="323"/>
      <c r="R778" s="392"/>
      <c r="S778" s="392"/>
      <c r="T778" s="392"/>
      <c r="U778" s="327"/>
      <c r="V778" s="327"/>
      <c r="W778" s="327"/>
      <c r="X778" s="327"/>
      <c r="Y778" s="327"/>
      <c r="Z778" s="322"/>
      <c r="AA778" s="327"/>
      <c r="AB778" s="327"/>
      <c r="AC778" s="327"/>
      <c r="AD778" s="327"/>
      <c r="AE778" s="327"/>
      <c r="AF778" s="327"/>
      <c r="AG778" s="327"/>
      <c r="AH778" s="327"/>
      <c r="AJ778" s="243"/>
      <c r="AK778" s="393"/>
      <c r="AL778" s="243"/>
      <c r="AM778" s="243"/>
      <c r="AN778" s="243"/>
      <c r="AO778" s="243"/>
      <c r="AP778" s="243"/>
      <c r="AQ778" s="243"/>
      <c r="AR778" s="243"/>
      <c r="AS778" s="243"/>
      <c r="AT778" s="243"/>
    </row>
    <row r="779" spans="1:51" s="527" customFormat="1" hidden="1">
      <c r="A779" s="526"/>
      <c r="G779" s="611">
        <f>SUM(H779:AF779)</f>
        <v>21430377701.449997</v>
      </c>
      <c r="H779" s="527">
        <v>2000000000</v>
      </c>
      <c r="K779" s="527">
        <v>3000000000</v>
      </c>
      <c r="N779" s="611">
        <v>2849322484.2199998</v>
      </c>
      <c r="O779" s="611"/>
      <c r="Q779" s="611">
        <v>7500000000</v>
      </c>
      <c r="R779" s="611"/>
      <c r="T779" s="527">
        <v>700000000</v>
      </c>
      <c r="W779" s="527">
        <v>244000000</v>
      </c>
      <c r="Z779" s="611">
        <v>4347055217.2299995</v>
      </c>
      <c r="AC779" s="527">
        <v>400000000</v>
      </c>
      <c r="AF779" s="527">
        <v>390000000</v>
      </c>
    </row>
    <row r="780" spans="1:51" s="530" customFormat="1" hidden="1">
      <c r="A780" s="529"/>
      <c r="G780" s="527"/>
      <c r="H780" s="527"/>
      <c r="I780" s="531"/>
      <c r="J780" s="531"/>
      <c r="K780" s="531"/>
      <c r="L780" s="531"/>
      <c r="M780" s="531"/>
      <c r="N780" s="531"/>
      <c r="O780" s="531"/>
      <c r="P780" s="531"/>
      <c r="Q780" s="531"/>
      <c r="R780" s="531"/>
      <c r="S780" s="531"/>
      <c r="T780" s="531"/>
      <c r="U780" s="531"/>
      <c r="V780" s="531"/>
      <c r="W780" s="531"/>
      <c r="X780" s="531"/>
      <c r="Y780" s="531"/>
      <c r="Z780" s="531"/>
      <c r="AA780" s="531"/>
      <c r="AB780" s="531"/>
      <c r="AC780" s="531"/>
      <c r="AD780" s="531"/>
      <c r="AE780" s="531"/>
      <c r="AF780" s="531"/>
      <c r="AG780" s="531"/>
      <c r="AH780" s="531"/>
      <c r="AU780" s="531"/>
    </row>
    <row r="781" spans="1:51" s="530" customFormat="1" hidden="1">
      <c r="A781" s="529"/>
      <c r="G781" s="611">
        <f>SUM(H781:AG781)</f>
        <v>0</v>
      </c>
      <c r="H781" s="702">
        <f>H774-H779</f>
        <v>14569572933</v>
      </c>
      <c r="I781" s="702"/>
      <c r="K781" s="702">
        <f>K774-K779</f>
        <v>-2770819216</v>
      </c>
      <c r="L781" s="702"/>
      <c r="M781" s="531"/>
      <c r="N781" s="702">
        <f>N774-N779</f>
        <v>0</v>
      </c>
      <c r="O781" s="702"/>
      <c r="Q781" s="702">
        <f>Q774-Q779</f>
        <v>-7500000000</v>
      </c>
      <c r="R781" s="702"/>
      <c r="T781" s="702">
        <f>T774-T779</f>
        <v>0</v>
      </c>
      <c r="U781" s="702"/>
      <c r="V781" s="612"/>
      <c r="W781" s="702">
        <f>W774-W779</f>
        <v>0</v>
      </c>
      <c r="X781" s="702"/>
      <c r="Z781" s="702">
        <f>Z774-Z779</f>
        <v>-4298753717</v>
      </c>
      <c r="AA781" s="702"/>
      <c r="AC781" s="702">
        <f>AC774-AC779</f>
        <v>0</v>
      </c>
      <c r="AD781" s="702"/>
      <c r="AF781" s="702">
        <f>AF774-AF779</f>
        <v>0</v>
      </c>
      <c r="AG781" s="702"/>
    </row>
    <row r="782" spans="1:51" s="530" customFormat="1" hidden="1">
      <c r="A782" s="529"/>
      <c r="G782" s="527"/>
      <c r="H782" s="527"/>
      <c r="L782" s="531"/>
      <c r="M782" s="531"/>
      <c r="N782" s="531"/>
    </row>
    <row r="783" spans="1:51" s="530" customFormat="1" hidden="1">
      <c r="A783" s="529"/>
      <c r="G783" s="527"/>
      <c r="H783" s="527"/>
      <c r="L783" s="531"/>
      <c r="M783" s="531"/>
      <c r="N783" s="531" t="s">
        <v>377</v>
      </c>
      <c r="Q783" s="530" t="s">
        <v>378</v>
      </c>
      <c r="Z783" s="530" t="s">
        <v>378</v>
      </c>
      <c r="AC783" s="530" t="s">
        <v>381</v>
      </c>
      <c r="AF783" s="530" t="s">
        <v>382</v>
      </c>
    </row>
    <row r="784" spans="1:51" s="530" customFormat="1" hidden="1">
      <c r="A784" s="529"/>
      <c r="G784" s="527"/>
      <c r="H784" s="527"/>
      <c r="K784" s="700" t="s">
        <v>384</v>
      </c>
      <c r="L784" s="700"/>
      <c r="M784" s="531"/>
      <c r="N784" s="613"/>
      <c r="O784" s="614"/>
      <c r="Q784" s="530" t="s">
        <v>379</v>
      </c>
    </row>
    <row r="785" spans="1:47" s="530" customFormat="1">
      <c r="A785" s="529"/>
      <c r="G785" s="582"/>
      <c r="H785" s="582"/>
      <c r="I785" s="588"/>
      <c r="J785" s="588"/>
      <c r="K785" s="588"/>
      <c r="L785" s="583"/>
      <c r="M785" s="583"/>
      <c r="N785" s="583"/>
      <c r="O785" s="588"/>
      <c r="P785" s="588"/>
      <c r="Q785" s="588"/>
      <c r="R785" s="588"/>
      <c r="S785" s="588"/>
      <c r="T785" s="588"/>
      <c r="U785" s="588"/>
      <c r="V785" s="588"/>
      <c r="W785" s="588"/>
      <c r="X785" s="588"/>
      <c r="Y785" s="588"/>
      <c r="Z785" s="588"/>
      <c r="AA785" s="588"/>
      <c r="AB785" s="588"/>
      <c r="AC785" s="588"/>
      <c r="AD785" s="588"/>
      <c r="AE785" s="588"/>
      <c r="AF785" s="588"/>
      <c r="AG785" s="588"/>
    </row>
    <row r="786" spans="1:47" s="528" customFormat="1">
      <c r="A786" s="619"/>
      <c r="E786" s="619" t="s">
        <v>390</v>
      </c>
      <c r="G786" s="620">
        <f>SUM(H786:AF786)</f>
        <v>21430377701.450001</v>
      </c>
      <c r="H786" s="528">
        <v>11849293033</v>
      </c>
      <c r="K786" s="701">
        <v>229180784</v>
      </c>
      <c r="L786" s="701"/>
      <c r="N786" s="620">
        <v>2849322484.2199998</v>
      </c>
      <c r="O786" s="619"/>
      <c r="P786" s="619"/>
      <c r="Q786" s="619">
        <v>3000000000</v>
      </c>
      <c r="T786" s="528">
        <v>700000000</v>
      </c>
      <c r="W786" s="528">
        <v>244000000</v>
      </c>
      <c r="Z786" s="620">
        <v>1768581400.23</v>
      </c>
      <c r="AC786" s="528">
        <v>400000000</v>
      </c>
      <c r="AF786" s="528">
        <v>390000000</v>
      </c>
    </row>
    <row r="787" spans="1:47" s="244" customFormat="1">
      <c r="A787" s="325"/>
      <c r="F787" s="243"/>
      <c r="G787" s="322"/>
      <c r="H787" s="243"/>
      <c r="I787" s="243"/>
      <c r="J787" s="243"/>
      <c r="K787" s="243"/>
      <c r="L787" s="243"/>
      <c r="M787" s="243"/>
      <c r="N787" s="243"/>
      <c r="O787" s="615"/>
      <c r="P787" s="615"/>
      <c r="Q787" s="615"/>
      <c r="R787" s="243"/>
      <c r="S787" s="243"/>
      <c r="T787" s="243"/>
      <c r="U787" s="243"/>
      <c r="V787" s="243"/>
      <c r="W787" s="243"/>
      <c r="X787" s="243"/>
      <c r="Y787" s="243"/>
      <c r="Z787" s="243"/>
      <c r="AA787" s="243"/>
      <c r="AB787" s="243"/>
      <c r="AC787" s="243"/>
      <c r="AD787" s="243"/>
      <c r="AE787" s="243"/>
      <c r="AF787" s="243"/>
      <c r="AG787" s="243"/>
      <c r="AJ787" s="238"/>
      <c r="AK787" s="243"/>
      <c r="AL787" s="243"/>
      <c r="AM787" s="243"/>
      <c r="AN787" s="243"/>
      <c r="AO787" s="243"/>
      <c r="AP787" s="243"/>
      <c r="AQ787" s="243"/>
      <c r="AR787" s="243"/>
      <c r="AS787" s="243"/>
      <c r="AT787" s="243"/>
    </row>
    <row r="788" spans="1:47" s="244" customFormat="1">
      <c r="A788" s="325"/>
      <c r="F788" s="243"/>
      <c r="G788" s="281"/>
      <c r="H788" s="281">
        <f>H786-H774</f>
        <v>-4720279900</v>
      </c>
      <c r="I788" s="243"/>
      <c r="J788" s="243"/>
      <c r="K788" s="281">
        <f>K786-K774</f>
        <v>0</v>
      </c>
      <c r="L788" s="243"/>
      <c r="M788" s="243"/>
      <c r="N788" s="621">
        <f>N786-N774</f>
        <v>0</v>
      </c>
      <c r="O788" s="622"/>
      <c r="P788" s="622"/>
      <c r="Q788" s="622">
        <f>Q786-Q774</f>
        <v>3000000000</v>
      </c>
      <c r="R788" s="621"/>
      <c r="S788" s="621"/>
      <c r="T788" s="621">
        <f>T786-T774</f>
        <v>0</v>
      </c>
      <c r="U788" s="621"/>
      <c r="V788" s="621"/>
      <c r="W788" s="621">
        <f>W786-W774</f>
        <v>0</v>
      </c>
      <c r="X788" s="621"/>
      <c r="Y788" s="621"/>
      <c r="Z788" s="623">
        <f>Z786-Z774</f>
        <v>1720279900</v>
      </c>
      <c r="AA788" s="243"/>
      <c r="AB788" s="243"/>
      <c r="AC788" s="281">
        <f>AC786-AC774</f>
        <v>0</v>
      </c>
      <c r="AD788" s="243"/>
      <c r="AE788" s="243"/>
      <c r="AF788" s="281">
        <f>AF786-AF774</f>
        <v>0</v>
      </c>
      <c r="AG788" s="243"/>
      <c r="AJ788" s="238"/>
      <c r="AK788" s="243"/>
      <c r="AL788" s="243"/>
      <c r="AM788" s="243"/>
      <c r="AN788" s="243"/>
      <c r="AO788" s="243"/>
      <c r="AP788" s="243"/>
      <c r="AQ788" s="243"/>
      <c r="AR788" s="243"/>
      <c r="AS788" s="243"/>
      <c r="AT788" s="243"/>
    </row>
    <row r="789" spans="1:47" s="560" customFormat="1">
      <c r="A789" s="559"/>
      <c r="F789" s="394"/>
      <c r="G789" s="394"/>
      <c r="H789" s="394"/>
      <c r="I789" s="394"/>
      <c r="J789" s="394"/>
      <c r="K789" s="394"/>
      <c r="L789" s="394"/>
      <c r="M789" s="394"/>
      <c r="N789" s="394"/>
      <c r="O789" s="616"/>
      <c r="P789" s="616"/>
      <c r="Q789" s="616"/>
      <c r="R789" s="394"/>
      <c r="S789" s="394"/>
      <c r="T789" s="394"/>
      <c r="U789" s="394"/>
      <c r="V789" s="394"/>
      <c r="W789" s="394"/>
      <c r="X789" s="394"/>
      <c r="Y789" s="394"/>
      <c r="Z789" s="617"/>
      <c r="AA789" s="394"/>
      <c r="AB789" s="394"/>
      <c r="AC789" s="394"/>
      <c r="AD789" s="394"/>
      <c r="AE789" s="394"/>
      <c r="AF789" s="394"/>
      <c r="AG789" s="394"/>
      <c r="AJ789" s="394"/>
      <c r="AK789" s="394"/>
      <c r="AL789" s="394"/>
      <c r="AM789" s="394"/>
      <c r="AN789" s="394"/>
      <c r="AO789" s="394"/>
      <c r="AP789" s="394"/>
      <c r="AQ789" s="394"/>
      <c r="AR789" s="394"/>
      <c r="AS789" s="394"/>
      <c r="AT789" s="394"/>
    </row>
    <row r="790" spans="1:47" s="244" customFormat="1">
      <c r="A790" s="325"/>
      <c r="F790" s="243"/>
      <c r="G790" s="243"/>
      <c r="H790" s="243"/>
      <c r="I790" s="243"/>
      <c r="J790" s="243"/>
      <c r="K790" s="243"/>
      <c r="L790" s="243"/>
      <c r="M790" s="243"/>
      <c r="N790" s="243"/>
      <c r="O790" s="615"/>
      <c r="P790" s="615"/>
      <c r="Q790" s="615"/>
      <c r="R790" s="243"/>
      <c r="S790" s="243"/>
      <c r="T790" s="243"/>
      <c r="U790" s="243"/>
      <c r="V790" s="243"/>
      <c r="W790" s="243"/>
      <c r="X790" s="243"/>
      <c r="Y790" s="243"/>
      <c r="Z790" s="243"/>
      <c r="AA790" s="243"/>
      <c r="AB790" s="243"/>
      <c r="AC790" s="243"/>
      <c r="AD790" s="243"/>
      <c r="AE790" s="243"/>
      <c r="AF790" s="243"/>
      <c r="AG790" s="243"/>
      <c r="AJ790" s="238"/>
      <c r="AK790" s="243"/>
      <c r="AL790" s="243"/>
      <c r="AM790" s="243"/>
      <c r="AN790" s="243"/>
      <c r="AO790" s="243"/>
      <c r="AP790" s="243"/>
      <c r="AQ790" s="243"/>
      <c r="AR790" s="243"/>
      <c r="AS790" s="243"/>
      <c r="AT790" s="243"/>
      <c r="AU790" s="395"/>
    </row>
    <row r="791" spans="1:47" s="244" customFormat="1">
      <c r="A791" s="325"/>
      <c r="F791" s="243"/>
      <c r="G791" s="243"/>
      <c r="H791" s="243"/>
      <c r="I791" s="243"/>
      <c r="J791" s="243"/>
      <c r="K791" s="281"/>
      <c r="L791" s="243"/>
      <c r="M791" s="243"/>
      <c r="N791" s="618"/>
      <c r="O791" s="615"/>
      <c r="P791" s="615"/>
      <c r="Q791" s="615"/>
      <c r="R791" s="243"/>
      <c r="S791" s="243"/>
      <c r="T791" s="243"/>
      <c r="U791" s="243"/>
      <c r="V791" s="243"/>
      <c r="W791" s="243"/>
      <c r="X791" s="243"/>
      <c r="Y791" s="243"/>
      <c r="Z791" s="243"/>
      <c r="AA791" s="243"/>
      <c r="AB791" s="243"/>
      <c r="AC791" s="243"/>
      <c r="AD791" s="243"/>
      <c r="AE791" s="243"/>
      <c r="AF791" s="243"/>
      <c r="AG791" s="243"/>
      <c r="AJ791" s="238"/>
      <c r="AK791" s="243"/>
      <c r="AL791" s="243"/>
      <c r="AM791" s="243"/>
      <c r="AN791" s="243"/>
      <c r="AO791" s="243"/>
      <c r="AP791" s="243"/>
      <c r="AQ791" s="243"/>
      <c r="AR791" s="243"/>
      <c r="AS791" s="243"/>
      <c r="AT791" s="243"/>
      <c r="AU791" s="280"/>
    </row>
    <row r="792" spans="1:47" s="244" customFormat="1">
      <c r="A792" s="325"/>
      <c r="F792" s="243"/>
      <c r="G792" s="322"/>
      <c r="H792" s="281"/>
      <c r="I792" s="243"/>
      <c r="J792" s="243"/>
      <c r="K792" s="243"/>
      <c r="L792" s="243"/>
      <c r="M792" s="243"/>
      <c r="N792" s="281">
        <f>SUM(K788:Z788)</f>
        <v>4720279900</v>
      </c>
      <c r="O792" s="396"/>
      <c r="P792" s="396"/>
      <c r="Q792" s="624"/>
      <c r="Z792" s="243"/>
      <c r="AJ792" s="238"/>
      <c r="AK792" s="243"/>
      <c r="AL792" s="243"/>
      <c r="AM792" s="243"/>
      <c r="AN792" s="243"/>
      <c r="AO792" s="243"/>
      <c r="AP792" s="243"/>
      <c r="AQ792" s="243"/>
      <c r="AR792" s="243"/>
      <c r="AS792" s="243"/>
      <c r="AT792" s="243"/>
    </row>
    <row r="793" spans="1:47" s="244" customFormat="1">
      <c r="A793" s="325"/>
      <c r="F793" s="243"/>
      <c r="G793" s="237">
        <v>2018643276</v>
      </c>
      <c r="H793" s="155"/>
      <c r="I793" s="155"/>
      <c r="J793" s="155"/>
      <c r="K793" s="155"/>
      <c r="L793" s="155"/>
      <c r="M793" s="243"/>
      <c r="N793" s="243"/>
      <c r="O793" s="398" t="s">
        <v>228</v>
      </c>
      <c r="P793" s="326"/>
      <c r="Q793" s="615"/>
      <c r="Z793" s="243"/>
      <c r="AJ793" s="238"/>
      <c r="AK793" s="243"/>
      <c r="AL793" s="243"/>
      <c r="AM793" s="243"/>
      <c r="AN793" s="243"/>
      <c r="AO793" s="243"/>
      <c r="AP793" s="243"/>
      <c r="AQ793" s="243"/>
      <c r="AR793" s="243"/>
      <c r="AS793" s="243"/>
      <c r="AT793" s="243"/>
    </row>
    <row r="794" spans="1:47" s="244" customFormat="1">
      <c r="A794" s="325"/>
      <c r="F794" s="243"/>
      <c r="G794" s="237">
        <f>SUM(G792:G793)</f>
        <v>2018643276</v>
      </c>
      <c r="H794" s="155"/>
      <c r="I794" s="155"/>
      <c r="J794" s="155"/>
      <c r="K794" s="155"/>
      <c r="L794" s="155"/>
      <c r="M794" s="243"/>
      <c r="N794" s="243"/>
      <c r="O794" s="398" t="s">
        <v>226</v>
      </c>
      <c r="P794" s="326"/>
      <c r="Q794" s="615"/>
      <c r="Z794" s="243"/>
      <c r="AJ794" s="238"/>
      <c r="AK794" s="243"/>
      <c r="AL794" s="243"/>
      <c r="AM794" s="243"/>
      <c r="AN794" s="243"/>
      <c r="AO794" s="243"/>
      <c r="AP794" s="243"/>
      <c r="AQ794" s="243"/>
      <c r="AR794" s="243"/>
      <c r="AS794" s="243"/>
      <c r="AT794" s="243"/>
    </row>
    <row r="795" spans="1:47" s="244" customFormat="1">
      <c r="A795" s="325"/>
      <c r="F795" s="243"/>
      <c r="G795" s="229">
        <f>G775-G794</f>
        <v>-2018643276</v>
      </c>
      <c r="H795" s="155"/>
      <c r="I795" s="155"/>
      <c r="J795" s="155"/>
      <c r="K795" s="155"/>
      <c r="L795" s="155"/>
      <c r="M795" s="243"/>
      <c r="N795" s="243"/>
      <c r="O795" s="400"/>
      <c r="P795" s="397"/>
      <c r="Q795" s="625"/>
      <c r="Z795" s="243"/>
      <c r="AJ795" s="238"/>
      <c r="AK795" s="243"/>
      <c r="AL795" s="243"/>
      <c r="AM795" s="243"/>
      <c r="AN795" s="243"/>
      <c r="AO795" s="243"/>
      <c r="AP795" s="243"/>
      <c r="AQ795" s="243"/>
      <c r="AR795" s="243"/>
      <c r="AS795" s="243"/>
      <c r="AT795" s="243"/>
    </row>
    <row r="796" spans="1:47" s="244" customFormat="1">
      <c r="A796" s="325"/>
      <c r="F796" s="243"/>
      <c r="G796" s="155"/>
      <c r="H796" s="155"/>
      <c r="I796" s="155"/>
      <c r="J796" s="155"/>
      <c r="K796" s="155"/>
      <c r="L796" s="155"/>
      <c r="M796" s="243"/>
      <c r="N796" s="243"/>
      <c r="Q796" s="243"/>
      <c r="Z796" s="243"/>
      <c r="AJ796" s="238"/>
      <c r="AK796" s="243"/>
      <c r="AL796" s="243"/>
      <c r="AM796" s="243"/>
      <c r="AN796" s="243"/>
      <c r="AO796" s="243"/>
      <c r="AP796" s="243"/>
      <c r="AQ796" s="243"/>
      <c r="AR796" s="243"/>
      <c r="AS796" s="243"/>
      <c r="AT796" s="243"/>
    </row>
    <row r="797" spans="1:47" s="244" customFormat="1">
      <c r="A797" s="325"/>
      <c r="F797" s="243"/>
      <c r="G797" s="155"/>
      <c r="H797" s="155"/>
      <c r="I797" s="155"/>
      <c r="J797" s="155"/>
      <c r="K797" s="155"/>
      <c r="L797" s="155"/>
      <c r="M797" s="243"/>
      <c r="N797" s="243"/>
      <c r="Q797" s="243"/>
      <c r="Z797" s="243"/>
      <c r="AJ797" s="238"/>
      <c r="AK797" s="243"/>
      <c r="AL797" s="243"/>
      <c r="AM797" s="243"/>
      <c r="AN797" s="243"/>
      <c r="AO797" s="243"/>
      <c r="AP797" s="243"/>
      <c r="AQ797" s="243"/>
      <c r="AR797" s="243"/>
      <c r="AS797" s="243"/>
      <c r="AT797" s="243"/>
    </row>
    <row r="798" spans="1:47" s="244" customFormat="1">
      <c r="A798" s="325"/>
      <c r="F798" s="243"/>
      <c r="G798" s="155"/>
      <c r="H798" s="155"/>
      <c r="I798" s="155"/>
      <c r="J798" s="155"/>
      <c r="K798" s="155"/>
      <c r="L798" s="155"/>
      <c r="M798" s="243"/>
      <c r="N798" s="243"/>
      <c r="O798" s="279"/>
      <c r="P798" s="279"/>
      <c r="Q798" s="322"/>
      <c r="Z798" s="243"/>
      <c r="AJ798" s="238"/>
      <c r="AK798" s="243"/>
      <c r="AL798" s="243"/>
      <c r="AM798" s="243"/>
      <c r="AN798" s="243"/>
      <c r="AO798" s="243"/>
      <c r="AP798" s="243"/>
      <c r="AQ798" s="243"/>
      <c r="AR798" s="243"/>
      <c r="AS798" s="243"/>
      <c r="AT798" s="243"/>
    </row>
    <row r="799" spans="1:47" s="244" customFormat="1">
      <c r="A799" s="325"/>
      <c r="F799" s="243"/>
      <c r="G799" s="283">
        <v>456035721</v>
      </c>
      <c r="H799" s="283"/>
      <c r="I799" s="155"/>
      <c r="J799" s="155"/>
      <c r="K799" s="155"/>
      <c r="L799" s="155"/>
      <c r="M799" s="243"/>
      <c r="N799" s="243"/>
      <c r="O799" s="280"/>
      <c r="P799" s="280"/>
      <c r="Q799" s="281"/>
      <c r="Z799" s="243"/>
      <c r="AJ799" s="238"/>
      <c r="AK799" s="243"/>
      <c r="AL799" s="243"/>
      <c r="AM799" s="243"/>
      <c r="AN799" s="243"/>
      <c r="AO799" s="243"/>
      <c r="AP799" s="243"/>
      <c r="AQ799" s="243"/>
      <c r="AR799" s="243"/>
      <c r="AS799" s="243"/>
      <c r="AT799" s="243"/>
    </row>
    <row r="800" spans="1:47" s="244" customFormat="1">
      <c r="A800" s="325"/>
      <c r="F800" s="243"/>
      <c r="G800" s="229" t="e">
        <f>#REF!+#REF!</f>
        <v>#REF!</v>
      </c>
      <c r="H800" s="229"/>
      <c r="I800" s="229" t="e">
        <f>I775-#REF!</f>
        <v>#REF!</v>
      </c>
      <c r="J800" s="229"/>
      <c r="K800" s="229"/>
      <c r="L800" s="229" t="e">
        <f>L775-#REF!</f>
        <v>#REF!</v>
      </c>
      <c r="M800" s="281"/>
      <c r="N800" s="281"/>
      <c r="O800" s="230" t="e">
        <f>O775-#REF!</f>
        <v>#REF!</v>
      </c>
      <c r="P800" s="280"/>
      <c r="Q800" s="281"/>
      <c r="X800" s="280" t="e">
        <f>X775-#REF!</f>
        <v>#REF!</v>
      </c>
      <c r="Y800" s="280"/>
      <c r="Z800" s="281"/>
      <c r="AA800" s="280"/>
      <c r="AB800" s="280"/>
      <c r="AC800" s="280"/>
      <c r="AD800" s="280"/>
      <c r="AE800" s="280"/>
      <c r="AF800" s="280"/>
      <c r="AG800" s="280"/>
      <c r="AH800" s="280"/>
      <c r="AJ800" s="238"/>
      <c r="AK800" s="243"/>
      <c r="AL800" s="243"/>
      <c r="AM800" s="243"/>
      <c r="AN800" s="243"/>
      <c r="AO800" s="243"/>
      <c r="AP800" s="243"/>
      <c r="AQ800" s="243"/>
      <c r="AR800" s="243"/>
      <c r="AS800" s="243"/>
      <c r="AT800" s="243"/>
    </row>
    <row r="801" spans="7:45">
      <c r="G801" s="155"/>
      <c r="H801" s="155"/>
      <c r="I801" s="155"/>
      <c r="J801" s="155"/>
      <c r="K801" s="155"/>
      <c r="L801" s="237">
        <v>108279376</v>
      </c>
      <c r="M801" s="237"/>
      <c r="N801" s="237"/>
      <c r="O801" s="228"/>
      <c r="P801" s="228"/>
      <c r="Q801" s="155"/>
      <c r="R801" s="244"/>
      <c r="S801" s="244"/>
      <c r="T801" s="244"/>
      <c r="U801" s="244"/>
      <c r="V801" s="244"/>
      <c r="W801" s="244"/>
      <c r="X801" s="244"/>
      <c r="Y801" s="244"/>
      <c r="Z801" s="243"/>
      <c r="AA801" s="244"/>
      <c r="AB801" s="244"/>
      <c r="AC801" s="244"/>
      <c r="AD801" s="244"/>
      <c r="AE801" s="244"/>
      <c r="AF801" s="244"/>
      <c r="AG801" s="244"/>
      <c r="AH801" s="244"/>
      <c r="AI801" s="244"/>
      <c r="AK801" s="243"/>
      <c r="AL801" s="243"/>
      <c r="AM801" s="243"/>
      <c r="AN801" s="243"/>
      <c r="AO801" s="243"/>
      <c r="AP801" s="243"/>
      <c r="AQ801" s="243"/>
      <c r="AR801" s="243"/>
      <c r="AS801" s="243"/>
    </row>
    <row r="802" spans="7:45">
      <c r="G802" s="229" t="e">
        <f>G775-G800</f>
        <v>#REF!</v>
      </c>
      <c r="H802" s="229"/>
      <c r="I802" s="229" t="e">
        <f>SUM(I800:X800)</f>
        <v>#REF!</v>
      </c>
      <c r="J802" s="229"/>
      <c r="K802" s="229"/>
      <c r="L802" s="283">
        <v>456035721</v>
      </c>
      <c r="M802" s="283"/>
      <c r="N802" s="283"/>
      <c r="O802" s="230" t="e">
        <f>I802-L802</f>
        <v>#REF!</v>
      </c>
      <c r="P802" s="230"/>
      <c r="Q802" s="229"/>
      <c r="R802" s="244"/>
      <c r="S802" s="244"/>
      <c r="T802" s="244"/>
      <c r="U802" s="244"/>
      <c r="V802" s="244"/>
      <c r="W802" s="244"/>
      <c r="X802" s="244"/>
      <c r="Y802" s="244"/>
      <c r="Z802" s="243"/>
      <c r="AA802" s="244"/>
      <c r="AB802" s="244"/>
      <c r="AC802" s="244"/>
      <c r="AD802" s="244"/>
      <c r="AE802" s="244"/>
      <c r="AF802" s="244"/>
      <c r="AG802" s="244"/>
      <c r="AH802" s="244"/>
      <c r="AI802" s="244"/>
      <c r="AK802" s="243"/>
      <c r="AL802" s="243"/>
      <c r="AM802" s="243"/>
      <c r="AN802" s="243"/>
      <c r="AO802" s="243"/>
      <c r="AP802" s="243"/>
      <c r="AQ802" s="243"/>
      <c r="AR802" s="243"/>
      <c r="AS802" s="243"/>
    </row>
    <row r="803" spans="7:45">
      <c r="G803" s="155"/>
      <c r="H803" s="155"/>
      <c r="I803" s="155"/>
      <c r="J803" s="155"/>
      <c r="K803" s="155"/>
      <c r="L803" s="155"/>
      <c r="M803" s="155"/>
      <c r="N803" s="155"/>
      <c r="O803" s="255"/>
      <c r="P803" s="255"/>
      <c r="Q803" s="237"/>
      <c r="R803" s="280"/>
      <c r="S803" s="280"/>
      <c r="T803" s="280"/>
      <c r="U803" s="244"/>
      <c r="V803" s="244"/>
      <c r="W803" s="244"/>
      <c r="X803" s="244"/>
      <c r="Y803" s="244"/>
      <c r="Z803" s="243"/>
      <c r="AA803" s="244"/>
      <c r="AB803" s="244"/>
      <c r="AC803" s="244"/>
      <c r="AD803" s="244"/>
      <c r="AE803" s="244"/>
      <c r="AF803" s="244"/>
      <c r="AG803" s="244"/>
      <c r="AH803" s="244"/>
      <c r="AI803" s="244"/>
      <c r="AK803" s="243"/>
      <c r="AL803" s="243"/>
      <c r="AM803" s="243"/>
      <c r="AN803" s="243"/>
      <c r="AO803" s="243"/>
      <c r="AP803" s="243"/>
      <c r="AQ803" s="243"/>
      <c r="AR803" s="243"/>
      <c r="AS803" s="243"/>
    </row>
    <row r="804" spans="7:45">
      <c r="G804" s="155"/>
      <c r="H804" s="155"/>
      <c r="I804" s="155"/>
      <c r="J804" s="155"/>
      <c r="K804" s="155"/>
      <c r="L804" s="229">
        <v>15647825</v>
      </c>
      <c r="M804" s="229"/>
      <c r="N804" s="229"/>
      <c r="O804" s="255"/>
      <c r="P804" s="255"/>
      <c r="Q804" s="237"/>
      <c r="R804" s="244"/>
      <c r="S804" s="244"/>
      <c r="T804" s="244"/>
      <c r="U804" s="244"/>
      <c r="V804" s="244"/>
      <c r="W804" s="244"/>
      <c r="X804" s="244"/>
      <c r="Y804" s="244"/>
      <c r="Z804" s="243"/>
      <c r="AA804" s="244"/>
      <c r="AB804" s="244"/>
      <c r="AC804" s="244"/>
      <c r="AD804" s="244"/>
      <c r="AE804" s="244"/>
      <c r="AF804" s="244"/>
      <c r="AG804" s="244"/>
      <c r="AH804" s="244"/>
      <c r="AI804" s="244"/>
      <c r="AK804" s="243"/>
      <c r="AL804" s="243"/>
      <c r="AM804" s="243"/>
      <c r="AN804" s="243"/>
      <c r="AO804" s="243"/>
      <c r="AP804" s="243"/>
      <c r="AQ804" s="243"/>
      <c r="AR804" s="243"/>
      <c r="AS804" s="243"/>
    </row>
    <row r="805" spans="7:45">
      <c r="G805" s="155"/>
      <c r="H805" s="155"/>
      <c r="I805" s="155"/>
      <c r="J805" s="155"/>
      <c r="K805" s="155"/>
      <c r="L805" s="229"/>
      <c r="M805" s="229"/>
      <c r="N805" s="229"/>
      <c r="O805" s="255"/>
      <c r="P805" s="255"/>
      <c r="Q805" s="237"/>
      <c r="R805" s="244"/>
      <c r="S805" s="244"/>
      <c r="T805" s="244"/>
      <c r="U805" s="244"/>
      <c r="V805" s="244"/>
      <c r="W805" s="244"/>
      <c r="X805" s="244"/>
      <c r="Y805" s="244"/>
      <c r="Z805" s="243"/>
      <c r="AA805" s="244"/>
      <c r="AB805" s="244"/>
      <c r="AC805" s="244"/>
      <c r="AD805" s="244"/>
      <c r="AE805" s="244"/>
      <c r="AF805" s="244"/>
      <c r="AG805" s="244"/>
      <c r="AH805" s="244"/>
      <c r="AI805" s="244"/>
      <c r="AK805" s="243"/>
      <c r="AL805" s="243"/>
      <c r="AM805" s="243"/>
      <c r="AN805" s="243"/>
      <c r="AO805" s="243"/>
      <c r="AP805" s="243"/>
      <c r="AQ805" s="243"/>
      <c r="AR805" s="243"/>
      <c r="AS805" s="243"/>
    </row>
    <row r="806" spans="7:45">
      <c r="G806" s="155"/>
      <c r="H806" s="155"/>
      <c r="I806" s="229">
        <v>18052520</v>
      </c>
      <c r="J806" s="229"/>
      <c r="K806" s="229"/>
      <c r="L806" s="155"/>
      <c r="M806" s="155"/>
      <c r="N806" s="155"/>
      <c r="O806" s="255"/>
      <c r="P806" s="255"/>
      <c r="Q806" s="237"/>
      <c r="R806" s="244"/>
      <c r="S806" s="244"/>
      <c r="T806" s="244"/>
      <c r="U806" s="244"/>
      <c r="V806" s="244"/>
      <c r="W806" s="244"/>
      <c r="X806" s="244"/>
      <c r="Y806" s="244"/>
      <c r="Z806" s="243"/>
      <c r="AA806" s="244"/>
      <c r="AB806" s="244"/>
      <c r="AC806" s="244"/>
      <c r="AD806" s="244"/>
      <c r="AE806" s="244"/>
      <c r="AF806" s="244"/>
      <c r="AG806" s="244"/>
      <c r="AH806" s="244"/>
      <c r="AI806" s="244"/>
      <c r="AK806" s="243"/>
      <c r="AL806" s="243"/>
      <c r="AM806" s="243"/>
      <c r="AN806" s="243"/>
      <c r="AO806" s="243"/>
      <c r="AP806" s="243"/>
      <c r="AQ806" s="243"/>
      <c r="AR806" s="243"/>
      <c r="AS806" s="243"/>
    </row>
    <row r="807" spans="7:45">
      <c r="G807" s="155"/>
      <c r="H807" s="155"/>
      <c r="I807" s="229" t="e">
        <f>I800-I806</f>
        <v>#REF!</v>
      </c>
      <c r="J807" s="229"/>
      <c r="K807" s="229"/>
      <c r="L807" s="229">
        <f>L801+L804</f>
        <v>123927201</v>
      </c>
      <c r="M807" s="229"/>
      <c r="N807" s="229"/>
      <c r="O807" s="255"/>
      <c r="P807" s="255"/>
      <c r="Q807" s="237"/>
      <c r="R807" s="244"/>
      <c r="S807" s="244"/>
      <c r="T807" s="244"/>
      <c r="U807" s="244"/>
      <c r="V807" s="244"/>
      <c r="W807" s="244"/>
      <c r="X807" s="244"/>
      <c r="Y807" s="244"/>
      <c r="Z807" s="243"/>
      <c r="AA807" s="244"/>
      <c r="AB807" s="244"/>
      <c r="AC807" s="244"/>
      <c r="AD807" s="244"/>
      <c r="AE807" s="244"/>
      <c r="AF807" s="244"/>
      <c r="AG807" s="244"/>
      <c r="AH807" s="244"/>
      <c r="AI807" s="244"/>
      <c r="AK807" s="243"/>
      <c r="AL807" s="243"/>
      <c r="AM807" s="243"/>
      <c r="AN807" s="243"/>
      <c r="AO807" s="243"/>
      <c r="AP807" s="243"/>
      <c r="AQ807" s="243"/>
      <c r="AR807" s="243"/>
      <c r="AS807" s="243"/>
    </row>
    <row r="808" spans="7:45">
      <c r="G808" s="155"/>
      <c r="H808" s="155"/>
      <c r="I808" s="229" t="e">
        <f>I800+L808</f>
        <v>#REF!</v>
      </c>
      <c r="J808" s="229"/>
      <c r="K808" s="229"/>
      <c r="L808" s="229" t="e">
        <f>L807-L800</f>
        <v>#REF!</v>
      </c>
      <c r="M808" s="229"/>
      <c r="N808" s="229"/>
      <c r="O808" s="230"/>
      <c r="P808" s="230"/>
      <c r="Q808" s="229"/>
      <c r="R808" s="244"/>
      <c r="S808" s="244"/>
      <c r="T808" s="244"/>
      <c r="U808" s="244"/>
      <c r="V808" s="244"/>
      <c r="W808" s="244"/>
      <c r="X808" s="244"/>
      <c r="Y808" s="244"/>
      <c r="Z808" s="243"/>
      <c r="AA808" s="244"/>
      <c r="AB808" s="244"/>
      <c r="AC808" s="244"/>
      <c r="AD808" s="244"/>
      <c r="AE808" s="244"/>
      <c r="AF808" s="244"/>
      <c r="AG808" s="244"/>
      <c r="AH808" s="244"/>
      <c r="AI808" s="244"/>
      <c r="AK808" s="243"/>
      <c r="AL808" s="243"/>
      <c r="AM808" s="243"/>
      <c r="AN808" s="243"/>
      <c r="AO808" s="243"/>
      <c r="AP808" s="243"/>
      <c r="AQ808" s="243"/>
      <c r="AR808" s="243"/>
      <c r="AS808" s="243"/>
    </row>
    <row r="809" spans="7:45">
      <c r="G809" s="155"/>
      <c r="H809" s="155"/>
      <c r="I809" s="155"/>
      <c r="J809" s="155"/>
      <c r="K809" s="155"/>
      <c r="L809" s="155"/>
      <c r="M809" s="155"/>
      <c r="N809" s="155"/>
      <c r="O809" s="228"/>
      <c r="P809" s="228"/>
      <c r="Q809" s="155"/>
      <c r="R809" s="244"/>
      <c r="S809" s="244"/>
      <c r="T809" s="244"/>
      <c r="U809" s="244"/>
      <c r="V809" s="244"/>
      <c r="W809" s="244"/>
      <c r="X809" s="244"/>
      <c r="Y809" s="244"/>
      <c r="Z809" s="243"/>
      <c r="AA809" s="244"/>
      <c r="AB809" s="244"/>
      <c r="AC809" s="244"/>
      <c r="AD809" s="244"/>
      <c r="AE809" s="244"/>
      <c r="AF809" s="244"/>
      <c r="AG809" s="244"/>
      <c r="AH809" s="244"/>
      <c r="AI809" s="244"/>
      <c r="AK809" s="243"/>
      <c r="AL809" s="243"/>
      <c r="AM809" s="243"/>
      <c r="AN809" s="243"/>
      <c r="AO809" s="243"/>
      <c r="AP809" s="243"/>
      <c r="AQ809" s="243"/>
      <c r="AR809" s="243"/>
      <c r="AS809" s="243"/>
    </row>
    <row r="810" spans="7:45">
      <c r="G810" s="155"/>
      <c r="H810" s="155"/>
      <c r="I810" s="155"/>
      <c r="J810" s="155"/>
      <c r="K810" s="155"/>
      <c r="L810" s="155"/>
      <c r="M810" s="155"/>
      <c r="N810" s="155"/>
      <c r="O810" s="228"/>
      <c r="P810" s="228"/>
      <c r="Q810" s="155"/>
      <c r="R810" s="244"/>
      <c r="S810" s="244"/>
      <c r="T810" s="244"/>
      <c r="U810" s="244"/>
      <c r="V810" s="244"/>
      <c r="W810" s="244"/>
      <c r="X810" s="244"/>
      <c r="Y810" s="244"/>
      <c r="Z810" s="243"/>
      <c r="AA810" s="244"/>
      <c r="AB810" s="244"/>
      <c r="AC810" s="244"/>
      <c r="AD810" s="244"/>
      <c r="AE810" s="244"/>
      <c r="AF810" s="244"/>
      <c r="AG810" s="244"/>
      <c r="AH810" s="244"/>
    </row>
    <row r="811" spans="7:45">
      <c r="G811" s="155"/>
      <c r="H811" s="155"/>
      <c r="I811" s="229" t="e">
        <f>I806+L808</f>
        <v>#REF!</v>
      </c>
      <c r="J811" s="229"/>
      <c r="K811" s="229"/>
      <c r="L811" s="155"/>
      <c r="M811" s="155"/>
      <c r="N811" s="155"/>
      <c r="O811" s="228"/>
      <c r="P811" s="228"/>
      <c r="Q811" s="155"/>
      <c r="R811" s="244"/>
      <c r="S811" s="244"/>
      <c r="T811" s="244"/>
      <c r="U811" s="244"/>
      <c r="V811" s="244"/>
      <c r="W811" s="244"/>
      <c r="X811" s="244"/>
      <c r="Y811" s="244"/>
      <c r="Z811" s="243"/>
      <c r="AA811" s="244"/>
      <c r="AB811" s="244"/>
      <c r="AC811" s="244"/>
      <c r="AD811" s="244"/>
      <c r="AE811" s="244"/>
      <c r="AF811" s="244"/>
      <c r="AG811" s="244"/>
      <c r="AH811" s="244"/>
    </row>
    <row r="812" spans="7:45">
      <c r="G812" s="155"/>
      <c r="H812" s="155"/>
      <c r="I812" s="229" t="e">
        <f>I811+3800000</f>
        <v>#REF!</v>
      </c>
      <c r="J812" s="229"/>
      <c r="K812" s="229"/>
      <c r="L812" s="155"/>
      <c r="M812" s="155"/>
      <c r="N812" s="155"/>
      <c r="O812" s="228"/>
      <c r="P812" s="228"/>
      <c r="Q812" s="155"/>
      <c r="R812" s="244"/>
      <c r="S812" s="244"/>
      <c r="T812" s="244"/>
      <c r="U812" s="244"/>
      <c r="V812" s="244"/>
      <c r="W812" s="244"/>
      <c r="X812" s="244"/>
      <c r="Y812" s="244"/>
      <c r="Z812" s="243"/>
      <c r="AA812" s="244"/>
      <c r="AB812" s="244"/>
      <c r="AC812" s="244"/>
      <c r="AD812" s="244"/>
      <c r="AE812" s="244"/>
      <c r="AF812" s="244"/>
      <c r="AG812" s="244"/>
      <c r="AH812" s="244"/>
    </row>
    <row r="813" spans="7:45">
      <c r="G813" s="155"/>
      <c r="H813" s="155"/>
      <c r="I813" s="155"/>
      <c r="J813" s="155"/>
      <c r="K813" s="155"/>
      <c r="L813" s="155"/>
      <c r="M813" s="155"/>
      <c r="N813" s="155"/>
      <c r="O813" s="228"/>
      <c r="P813" s="228"/>
      <c r="Q813" s="155"/>
    </row>
  </sheetData>
  <mergeCells count="457">
    <mergeCell ref="K786:L786"/>
    <mergeCell ref="Q781:R781"/>
    <mergeCell ref="T781:U781"/>
    <mergeCell ref="W781:X781"/>
    <mergeCell ref="Z781:AA781"/>
    <mergeCell ref="AC781:AD781"/>
    <mergeCell ref="AF781:AG781"/>
    <mergeCell ref="D750:E750"/>
    <mergeCell ref="D752:E752"/>
    <mergeCell ref="D768:E768"/>
    <mergeCell ref="H781:I781"/>
    <mergeCell ref="K781:L781"/>
    <mergeCell ref="N781:O781"/>
    <mergeCell ref="AC746:AE746"/>
    <mergeCell ref="AF746:AH746"/>
    <mergeCell ref="C749:E749"/>
    <mergeCell ref="A745:A746"/>
    <mergeCell ref="B745:E746"/>
    <mergeCell ref="F745:F746"/>
    <mergeCell ref="G745:G746"/>
    <mergeCell ref="H745:AF745"/>
    <mergeCell ref="K784:L784"/>
    <mergeCell ref="AI745:AI746"/>
    <mergeCell ref="H746:J746"/>
    <mergeCell ref="K746:M746"/>
    <mergeCell ref="N746:P746"/>
    <mergeCell ref="Q746:S746"/>
    <mergeCell ref="Z719:AB719"/>
    <mergeCell ref="AC719:AE719"/>
    <mergeCell ref="AF719:AH719"/>
    <mergeCell ref="C722:E722"/>
    <mergeCell ref="D723:E723"/>
    <mergeCell ref="D726:E726"/>
    <mergeCell ref="F718:F719"/>
    <mergeCell ref="G718:G719"/>
    <mergeCell ref="H718:AF718"/>
    <mergeCell ref="AI718:AI719"/>
    <mergeCell ref="H719:J719"/>
    <mergeCell ref="K719:M719"/>
    <mergeCell ref="N719:P719"/>
    <mergeCell ref="Q719:S719"/>
    <mergeCell ref="T719:V719"/>
    <mergeCell ref="W719:Y719"/>
    <mergeCell ref="T746:V746"/>
    <mergeCell ref="W746:Y746"/>
    <mergeCell ref="Z746:AB746"/>
    <mergeCell ref="B695:E695"/>
    <mergeCell ref="C696:E696"/>
    <mergeCell ref="D697:E697"/>
    <mergeCell ref="D700:E700"/>
    <mergeCell ref="D712:E712"/>
    <mergeCell ref="A718:A719"/>
    <mergeCell ref="B718:E719"/>
    <mergeCell ref="AI691:AI692"/>
    <mergeCell ref="H692:J692"/>
    <mergeCell ref="K692:M692"/>
    <mergeCell ref="N692:P692"/>
    <mergeCell ref="Q692:S692"/>
    <mergeCell ref="T692:V692"/>
    <mergeCell ref="W692:Y692"/>
    <mergeCell ref="Z692:AB692"/>
    <mergeCell ref="AC692:AE692"/>
    <mergeCell ref="AF692:AH692"/>
    <mergeCell ref="C640:E640"/>
    <mergeCell ref="D641:E641"/>
    <mergeCell ref="A691:A692"/>
    <mergeCell ref="B691:E692"/>
    <mergeCell ref="F691:F692"/>
    <mergeCell ref="G691:G692"/>
    <mergeCell ref="H691:AF691"/>
    <mergeCell ref="G636:G637"/>
    <mergeCell ref="H636:AF636"/>
    <mergeCell ref="A636:A637"/>
    <mergeCell ref="AI636:AI637"/>
    <mergeCell ref="H637:J637"/>
    <mergeCell ref="K637:M637"/>
    <mergeCell ref="N637:P637"/>
    <mergeCell ref="Q637:S637"/>
    <mergeCell ref="T637:V637"/>
    <mergeCell ref="W637:Y637"/>
    <mergeCell ref="Z637:AB637"/>
    <mergeCell ref="B608:E608"/>
    <mergeCell ref="C609:E609"/>
    <mergeCell ref="D610:E610"/>
    <mergeCell ref="B636:E637"/>
    <mergeCell ref="F636:F637"/>
    <mergeCell ref="AC637:AE637"/>
    <mergeCell ref="AF637:AH637"/>
    <mergeCell ref="AI604:AI605"/>
    <mergeCell ref="H605:J605"/>
    <mergeCell ref="K605:M605"/>
    <mergeCell ref="N605:P605"/>
    <mergeCell ref="Q605:S605"/>
    <mergeCell ref="T605:V605"/>
    <mergeCell ref="W605:Y605"/>
    <mergeCell ref="Z605:AB605"/>
    <mergeCell ref="AC605:AE605"/>
    <mergeCell ref="AF605:AH605"/>
    <mergeCell ref="B587:E587"/>
    <mergeCell ref="C588:E588"/>
    <mergeCell ref="D589:E589"/>
    <mergeCell ref="A604:A605"/>
    <mergeCell ref="B604:E605"/>
    <mergeCell ref="F604:F605"/>
    <mergeCell ref="G604:G605"/>
    <mergeCell ref="H604:AF604"/>
    <mergeCell ref="G583:G584"/>
    <mergeCell ref="H583:AF583"/>
    <mergeCell ref="A583:A584"/>
    <mergeCell ref="AI583:AI584"/>
    <mergeCell ref="H584:J584"/>
    <mergeCell ref="K584:M584"/>
    <mergeCell ref="N584:P584"/>
    <mergeCell ref="Q584:S584"/>
    <mergeCell ref="T584:V584"/>
    <mergeCell ref="W584:Y584"/>
    <mergeCell ref="Z584:AB584"/>
    <mergeCell ref="B535:E535"/>
    <mergeCell ref="C536:E536"/>
    <mergeCell ref="D539:E539"/>
    <mergeCell ref="B583:E584"/>
    <mergeCell ref="F583:F584"/>
    <mergeCell ref="AC584:AE584"/>
    <mergeCell ref="AF584:AH584"/>
    <mergeCell ref="AI531:AI532"/>
    <mergeCell ref="H532:J532"/>
    <mergeCell ref="K532:M532"/>
    <mergeCell ref="N532:P532"/>
    <mergeCell ref="Q532:S532"/>
    <mergeCell ref="T532:V532"/>
    <mergeCell ref="W532:Y532"/>
    <mergeCell ref="Z532:AB532"/>
    <mergeCell ref="AC532:AE532"/>
    <mergeCell ref="AF532:AH532"/>
    <mergeCell ref="D484:E484"/>
    <mergeCell ref="A531:A532"/>
    <mergeCell ref="B531:E532"/>
    <mergeCell ref="F531:F532"/>
    <mergeCell ref="G531:G532"/>
    <mergeCell ref="H531:AF531"/>
    <mergeCell ref="Z477:AB477"/>
    <mergeCell ref="AC477:AE477"/>
    <mergeCell ref="AF477:AH477"/>
    <mergeCell ref="B480:E480"/>
    <mergeCell ref="C481:E481"/>
    <mergeCell ref="D482:E482"/>
    <mergeCell ref="F476:F477"/>
    <mergeCell ref="G476:G477"/>
    <mergeCell ref="H476:AF476"/>
    <mergeCell ref="A476:A477"/>
    <mergeCell ref="AI476:AI477"/>
    <mergeCell ref="H477:J477"/>
    <mergeCell ref="K477:M477"/>
    <mergeCell ref="N477:P477"/>
    <mergeCell ref="Q477:S477"/>
    <mergeCell ref="T477:V477"/>
    <mergeCell ref="W477:Y477"/>
    <mergeCell ref="B457:E457"/>
    <mergeCell ref="C458:E458"/>
    <mergeCell ref="D459:E459"/>
    <mergeCell ref="D461:E461"/>
    <mergeCell ref="B476:E477"/>
    <mergeCell ref="AI453:AI454"/>
    <mergeCell ref="H454:J454"/>
    <mergeCell ref="K454:M454"/>
    <mergeCell ref="N454:P454"/>
    <mergeCell ref="Q454:S454"/>
    <mergeCell ref="T454:V454"/>
    <mergeCell ref="W454:Y454"/>
    <mergeCell ref="Z454:AB454"/>
    <mergeCell ref="AC454:AE454"/>
    <mergeCell ref="AF454:AH454"/>
    <mergeCell ref="D442:E442"/>
    <mergeCell ref="A453:A454"/>
    <mergeCell ref="B453:E454"/>
    <mergeCell ref="F453:F454"/>
    <mergeCell ref="G453:G454"/>
    <mergeCell ref="H453:AF453"/>
    <mergeCell ref="B426:E426"/>
    <mergeCell ref="C427:E427"/>
    <mergeCell ref="D428:E428"/>
    <mergeCell ref="D430:E430"/>
    <mergeCell ref="C439:E439"/>
    <mergeCell ref="D440:E440"/>
    <mergeCell ref="AI422:AI423"/>
    <mergeCell ref="H423:J423"/>
    <mergeCell ref="K423:M423"/>
    <mergeCell ref="N423:P423"/>
    <mergeCell ref="Q423:S423"/>
    <mergeCell ref="T423:V423"/>
    <mergeCell ref="W423:Y423"/>
    <mergeCell ref="Z423:AB423"/>
    <mergeCell ref="AC423:AE423"/>
    <mergeCell ref="AF423:AH423"/>
    <mergeCell ref="C399:E399"/>
    <mergeCell ref="D400:E400"/>
    <mergeCell ref="A422:A423"/>
    <mergeCell ref="B422:E423"/>
    <mergeCell ref="F422:F423"/>
    <mergeCell ref="G422:G423"/>
    <mergeCell ref="H422:AF422"/>
    <mergeCell ref="F395:F396"/>
    <mergeCell ref="G395:G396"/>
    <mergeCell ref="H395:AF395"/>
    <mergeCell ref="A395:A396"/>
    <mergeCell ref="AI395:AI396"/>
    <mergeCell ref="H396:J396"/>
    <mergeCell ref="K396:M396"/>
    <mergeCell ref="N396:P396"/>
    <mergeCell ref="Q396:S396"/>
    <mergeCell ref="T396:V396"/>
    <mergeCell ref="W396:Y396"/>
    <mergeCell ref="B373:E373"/>
    <mergeCell ref="C374:E374"/>
    <mergeCell ref="D375:E375"/>
    <mergeCell ref="D378:E378"/>
    <mergeCell ref="B395:E396"/>
    <mergeCell ref="Z396:AB396"/>
    <mergeCell ref="AC396:AE396"/>
    <mergeCell ref="AF396:AH396"/>
    <mergeCell ref="AI369:AI370"/>
    <mergeCell ref="H370:J370"/>
    <mergeCell ref="K370:M370"/>
    <mergeCell ref="N370:P370"/>
    <mergeCell ref="Q370:S370"/>
    <mergeCell ref="T370:V370"/>
    <mergeCell ref="W370:Y370"/>
    <mergeCell ref="Z370:AB370"/>
    <mergeCell ref="AC370:AE370"/>
    <mergeCell ref="AF370:AH370"/>
    <mergeCell ref="D344:E344"/>
    <mergeCell ref="A369:A370"/>
    <mergeCell ref="B369:E370"/>
    <mergeCell ref="F369:F370"/>
    <mergeCell ref="G369:G370"/>
    <mergeCell ref="H369:AF369"/>
    <mergeCell ref="Z336:AB336"/>
    <mergeCell ref="AC336:AE336"/>
    <mergeCell ref="AF336:AH336"/>
    <mergeCell ref="B339:E339"/>
    <mergeCell ref="C340:E340"/>
    <mergeCell ref="D341:E341"/>
    <mergeCell ref="F335:F336"/>
    <mergeCell ref="G335:G336"/>
    <mergeCell ref="H335:AF335"/>
    <mergeCell ref="A335:A336"/>
    <mergeCell ref="AI335:AI336"/>
    <mergeCell ref="H336:J336"/>
    <mergeCell ref="K336:M336"/>
    <mergeCell ref="N336:P336"/>
    <mergeCell ref="Q336:S336"/>
    <mergeCell ref="T336:V336"/>
    <mergeCell ref="W336:Y336"/>
    <mergeCell ref="B318:E318"/>
    <mergeCell ref="C319:E319"/>
    <mergeCell ref="D320:E320"/>
    <mergeCell ref="D323:E323"/>
    <mergeCell ref="B335:E336"/>
    <mergeCell ref="AI314:AI315"/>
    <mergeCell ref="H315:J315"/>
    <mergeCell ref="K315:M315"/>
    <mergeCell ref="N315:P315"/>
    <mergeCell ref="Q315:S315"/>
    <mergeCell ref="T315:V315"/>
    <mergeCell ref="W315:Y315"/>
    <mergeCell ref="Z315:AB315"/>
    <mergeCell ref="AC315:AE315"/>
    <mergeCell ref="AF315:AH315"/>
    <mergeCell ref="D291:E291"/>
    <mergeCell ref="A314:A315"/>
    <mergeCell ref="B314:E315"/>
    <mergeCell ref="F314:F315"/>
    <mergeCell ref="G314:G315"/>
    <mergeCell ref="H314:AF314"/>
    <mergeCell ref="B280:E280"/>
    <mergeCell ref="C281:E281"/>
    <mergeCell ref="C282:E282"/>
    <mergeCell ref="C285:E285"/>
    <mergeCell ref="D286:E286"/>
    <mergeCell ref="C290:E290"/>
    <mergeCell ref="C266:E266"/>
    <mergeCell ref="D267:E267"/>
    <mergeCell ref="C270:E270"/>
    <mergeCell ref="D271:E271"/>
    <mergeCell ref="C274:E274"/>
    <mergeCell ref="D275:E275"/>
    <mergeCell ref="AI262:AI263"/>
    <mergeCell ref="H263:J263"/>
    <mergeCell ref="K263:M263"/>
    <mergeCell ref="N263:P263"/>
    <mergeCell ref="Q263:S263"/>
    <mergeCell ref="T263:V263"/>
    <mergeCell ref="W263:Y263"/>
    <mergeCell ref="Z263:AB263"/>
    <mergeCell ref="AC263:AE263"/>
    <mergeCell ref="AF263:AH263"/>
    <mergeCell ref="AC237:AE237"/>
    <mergeCell ref="AF237:AH237"/>
    <mergeCell ref="C241:E241"/>
    <mergeCell ref="D242:E242"/>
    <mergeCell ref="C245:E245"/>
    <mergeCell ref="D246:E246"/>
    <mergeCell ref="A262:A263"/>
    <mergeCell ref="B262:E263"/>
    <mergeCell ref="F262:F263"/>
    <mergeCell ref="G262:G263"/>
    <mergeCell ref="H262:AF262"/>
    <mergeCell ref="D228:E228"/>
    <mergeCell ref="A236:A237"/>
    <mergeCell ref="B236:E237"/>
    <mergeCell ref="F236:F237"/>
    <mergeCell ref="G236:G237"/>
    <mergeCell ref="AI223:AI224"/>
    <mergeCell ref="H224:J224"/>
    <mergeCell ref="K224:M224"/>
    <mergeCell ref="N224:P224"/>
    <mergeCell ref="Q224:S224"/>
    <mergeCell ref="T224:V224"/>
    <mergeCell ref="W224:Y224"/>
    <mergeCell ref="Z224:AB224"/>
    <mergeCell ref="AC224:AE224"/>
    <mergeCell ref="AF224:AH224"/>
    <mergeCell ref="H236:AF236"/>
    <mergeCell ref="AI236:AI237"/>
    <mergeCell ref="H237:J237"/>
    <mergeCell ref="K237:M237"/>
    <mergeCell ref="N237:P237"/>
    <mergeCell ref="Q237:S237"/>
    <mergeCell ref="T237:V237"/>
    <mergeCell ref="W237:Y237"/>
    <mergeCell ref="Z237:AB237"/>
    <mergeCell ref="C213:E213"/>
    <mergeCell ref="D214:E214"/>
    <mergeCell ref="A223:A224"/>
    <mergeCell ref="B223:E224"/>
    <mergeCell ref="F223:F224"/>
    <mergeCell ref="G223:G224"/>
    <mergeCell ref="H223:AF223"/>
    <mergeCell ref="H209:AF209"/>
    <mergeCell ref="C227:E227"/>
    <mergeCell ref="AI209:AI210"/>
    <mergeCell ref="H210:J210"/>
    <mergeCell ref="K210:M210"/>
    <mergeCell ref="N210:P210"/>
    <mergeCell ref="Q210:S210"/>
    <mergeCell ref="T210:V210"/>
    <mergeCell ref="W210:Y210"/>
    <mergeCell ref="Z210:AB210"/>
    <mergeCell ref="AC210:AE210"/>
    <mergeCell ref="AF210:AH210"/>
    <mergeCell ref="F196:F197"/>
    <mergeCell ref="G196:G197"/>
    <mergeCell ref="A209:A210"/>
    <mergeCell ref="B209:E210"/>
    <mergeCell ref="F209:F210"/>
    <mergeCell ref="G209:G210"/>
    <mergeCell ref="C182:E182"/>
    <mergeCell ref="D183:E183"/>
    <mergeCell ref="B190:E190"/>
    <mergeCell ref="C191:E191"/>
    <mergeCell ref="D192:E192"/>
    <mergeCell ref="E196:E197"/>
    <mergeCell ref="C168:E168"/>
    <mergeCell ref="D169:E169"/>
    <mergeCell ref="D172:E172"/>
    <mergeCell ref="D173:E173"/>
    <mergeCell ref="C177:E177"/>
    <mergeCell ref="D178:E178"/>
    <mergeCell ref="T160:V160"/>
    <mergeCell ref="W160:Y160"/>
    <mergeCell ref="Z160:AB160"/>
    <mergeCell ref="AC160:AE160"/>
    <mergeCell ref="AF160:AH160"/>
    <mergeCell ref="D164:E164"/>
    <mergeCell ref="A159:A160"/>
    <mergeCell ref="B159:E160"/>
    <mergeCell ref="F159:F160"/>
    <mergeCell ref="G159:G160"/>
    <mergeCell ref="H159:AF159"/>
    <mergeCell ref="AI159:AI160"/>
    <mergeCell ref="H160:J160"/>
    <mergeCell ref="K160:M160"/>
    <mergeCell ref="N160:P160"/>
    <mergeCell ref="Q160:S160"/>
    <mergeCell ref="D112:E112"/>
    <mergeCell ref="D116:E116"/>
    <mergeCell ref="D121:E121"/>
    <mergeCell ref="D125:E125"/>
    <mergeCell ref="D130:E130"/>
    <mergeCell ref="D132:E132"/>
    <mergeCell ref="T108:V108"/>
    <mergeCell ref="W108:Y108"/>
    <mergeCell ref="Z108:AB108"/>
    <mergeCell ref="AC108:AE108"/>
    <mergeCell ref="AF108:AH108"/>
    <mergeCell ref="C111:E111"/>
    <mergeCell ref="A107:A108"/>
    <mergeCell ref="B107:E108"/>
    <mergeCell ref="F107:F108"/>
    <mergeCell ref="G107:G108"/>
    <mergeCell ref="H107:AF107"/>
    <mergeCell ref="AI107:AI108"/>
    <mergeCell ref="H108:J108"/>
    <mergeCell ref="K108:M108"/>
    <mergeCell ref="N108:P108"/>
    <mergeCell ref="Q108:S108"/>
    <mergeCell ref="C81:E81"/>
    <mergeCell ref="D82:E82"/>
    <mergeCell ref="C85:E85"/>
    <mergeCell ref="D86:E86"/>
    <mergeCell ref="C89:E89"/>
    <mergeCell ref="D90:E90"/>
    <mergeCell ref="Z58:AB58"/>
    <mergeCell ref="AC58:AE58"/>
    <mergeCell ref="AF58:AH58"/>
    <mergeCell ref="C61:E61"/>
    <mergeCell ref="D62:E62"/>
    <mergeCell ref="D71:E71"/>
    <mergeCell ref="F57:F58"/>
    <mergeCell ref="G57:G58"/>
    <mergeCell ref="H57:AF57"/>
    <mergeCell ref="AI57:AI58"/>
    <mergeCell ref="H58:J58"/>
    <mergeCell ref="K58:M58"/>
    <mergeCell ref="N58:P58"/>
    <mergeCell ref="Q58:S58"/>
    <mergeCell ref="T58:V58"/>
    <mergeCell ref="W58:Y58"/>
    <mergeCell ref="D19:E19"/>
    <mergeCell ref="C25:E25"/>
    <mergeCell ref="D26:E26"/>
    <mergeCell ref="C34:E34"/>
    <mergeCell ref="D35:E35"/>
    <mergeCell ref="A57:A58"/>
    <mergeCell ref="B57:E58"/>
    <mergeCell ref="AC8:AE8"/>
    <mergeCell ref="AF8:AH8"/>
    <mergeCell ref="B11:E11"/>
    <mergeCell ref="C12:E12"/>
    <mergeCell ref="D13:E13"/>
    <mergeCell ref="C18:E18"/>
    <mergeCell ref="K8:M8"/>
    <mergeCell ref="N8:P8"/>
    <mergeCell ref="Q8:S8"/>
    <mergeCell ref="T8:V8"/>
    <mergeCell ref="W8:Y8"/>
    <mergeCell ref="Z8:AB8"/>
    <mergeCell ref="A1:AF1"/>
    <mergeCell ref="A2:AF2"/>
    <mergeCell ref="A3:AI3"/>
    <mergeCell ref="A7:A8"/>
    <mergeCell ref="B7:E8"/>
    <mergeCell ref="F7:F8"/>
    <mergeCell ref="G7:G8"/>
    <mergeCell ref="H7:AF7"/>
    <mergeCell ref="AI7:AI8"/>
    <mergeCell ref="H8:J8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P404"/>
  <sheetViews>
    <sheetView tabSelected="1" zoomScale="70" zoomScaleNormal="70" workbookViewId="0">
      <pane xSplit="6" ySplit="6" topLeftCell="G7" activePane="bottomRight" state="frozen"/>
      <selection pane="topRight" activeCell="G1" sqref="G1"/>
      <selection pane="bottomLeft" activeCell="A7" sqref="A7"/>
      <selection pane="bottomRight" activeCell="H81" sqref="H81"/>
    </sheetView>
  </sheetViews>
  <sheetFormatPr defaultRowHeight="12.75"/>
  <cols>
    <col min="1" max="1" width="4.28515625" style="732" customWidth="1"/>
    <col min="2" max="2" width="1.85546875" style="706" customWidth="1"/>
    <col min="3" max="3" width="1.42578125" style="706" customWidth="1"/>
    <col min="4" max="4" width="1" style="706" customWidth="1"/>
    <col min="5" max="5" width="65.5703125" style="706" customWidth="1"/>
    <col min="6" max="6" width="13.5703125" style="710" customWidth="1"/>
    <col min="7" max="7" width="15.7109375" style="706" customWidth="1"/>
    <col min="8" max="8" width="14.7109375" style="706" customWidth="1"/>
    <col min="9" max="9" width="15" style="706" hidden="1" customWidth="1"/>
    <col min="10" max="10" width="14.28515625" style="706" hidden="1" customWidth="1"/>
    <col min="11" max="11" width="14.7109375" style="706" customWidth="1"/>
    <col min="12" max="12" width="14.7109375" style="706" hidden="1" customWidth="1"/>
    <col min="13" max="13" width="13.7109375" style="706" hidden="1" customWidth="1"/>
    <col min="14" max="14" width="15.7109375" style="706" customWidth="1"/>
    <col min="15" max="15" width="18.5703125" style="706" hidden="1" customWidth="1"/>
    <col min="16" max="16" width="16.140625" style="706" hidden="1" customWidth="1"/>
    <col min="17" max="17" width="15.7109375" style="706" customWidth="1"/>
    <col min="18" max="18" width="13.7109375" style="706" hidden="1" customWidth="1"/>
    <col min="19" max="19" width="14.7109375" style="706" hidden="1" customWidth="1"/>
    <col min="20" max="20" width="15.7109375" style="706" customWidth="1"/>
    <col min="21" max="21" width="13.7109375" style="706" hidden="1" customWidth="1"/>
    <col min="22" max="22" width="14.5703125" style="706" hidden="1" customWidth="1"/>
    <col min="23" max="23" width="15.7109375" style="706" customWidth="1"/>
    <col min="24" max="24" width="13.7109375" style="706" hidden="1" customWidth="1"/>
    <col min="25" max="25" width="15.7109375" style="706" customWidth="1"/>
    <col min="26" max="27" width="15.42578125" style="706" hidden="1" customWidth="1"/>
    <col min="28" max="28" width="15.7109375" style="706" customWidth="1"/>
    <col min="29" max="30" width="15.42578125" style="706" hidden="1" customWidth="1"/>
    <col min="31" max="31" width="15.7109375" style="706" customWidth="1"/>
    <col min="32" max="32" width="14.140625" style="706" hidden="1" customWidth="1"/>
    <col min="33" max="33" width="15.42578125" style="706" hidden="1" customWidth="1"/>
    <col min="34" max="34" width="10.42578125" style="706" customWidth="1"/>
    <col min="35" max="35" width="9.140625" style="706"/>
    <col min="36" max="36" width="15.42578125" style="706" hidden="1" customWidth="1"/>
    <col min="37" max="37" width="11.7109375" style="706" hidden="1" customWidth="1"/>
    <col min="38" max="38" width="19" style="706" hidden="1" customWidth="1"/>
    <col min="39" max="39" width="22.140625" style="706" hidden="1" customWidth="1"/>
    <col min="40" max="40" width="14.42578125" style="706" hidden="1" customWidth="1"/>
    <col min="41" max="16384" width="9.140625" style="706"/>
  </cols>
  <sheetData>
    <row r="1" spans="1:40">
      <c r="A1" s="704" t="s">
        <v>388</v>
      </c>
      <c r="B1" s="704"/>
      <c r="C1" s="704"/>
      <c r="D1" s="704"/>
      <c r="E1" s="704"/>
      <c r="F1" s="704"/>
      <c r="G1" s="704"/>
      <c r="H1" s="704"/>
      <c r="I1" s="704"/>
      <c r="J1" s="704"/>
      <c r="K1" s="704"/>
      <c r="L1" s="704"/>
      <c r="M1" s="704"/>
      <c r="N1" s="704"/>
      <c r="O1" s="704"/>
      <c r="P1" s="704"/>
      <c r="Q1" s="704"/>
      <c r="R1" s="704"/>
      <c r="S1" s="704"/>
      <c r="T1" s="704"/>
      <c r="U1" s="704"/>
      <c r="V1" s="704"/>
      <c r="W1" s="704"/>
      <c r="X1" s="704"/>
      <c r="Y1" s="704"/>
      <c r="Z1" s="704"/>
      <c r="AA1" s="704"/>
      <c r="AB1" s="704"/>
      <c r="AC1" s="704"/>
      <c r="AD1" s="704"/>
      <c r="AE1" s="704"/>
      <c r="AF1" s="705"/>
      <c r="AG1" s="705"/>
      <c r="AH1" s="705"/>
    </row>
    <row r="2" spans="1:40">
      <c r="A2" s="704" t="s">
        <v>386</v>
      </c>
      <c r="B2" s="704"/>
      <c r="C2" s="704"/>
      <c r="D2" s="704"/>
      <c r="E2" s="704"/>
      <c r="F2" s="704"/>
      <c r="G2" s="704"/>
      <c r="H2" s="704"/>
      <c r="I2" s="704"/>
      <c r="J2" s="704"/>
      <c r="K2" s="704"/>
      <c r="L2" s="704"/>
      <c r="M2" s="704"/>
      <c r="N2" s="704"/>
      <c r="O2" s="704"/>
      <c r="P2" s="704"/>
      <c r="Q2" s="704"/>
      <c r="R2" s="704"/>
      <c r="S2" s="704"/>
      <c r="T2" s="704"/>
      <c r="U2" s="704"/>
      <c r="V2" s="704"/>
      <c r="W2" s="704"/>
      <c r="X2" s="704"/>
      <c r="Y2" s="704"/>
      <c r="Z2" s="704"/>
      <c r="AA2" s="704"/>
      <c r="AB2" s="704"/>
      <c r="AC2" s="704"/>
      <c r="AD2" s="704"/>
      <c r="AE2" s="704"/>
      <c r="AF2" s="705"/>
      <c r="AG2" s="705"/>
      <c r="AH2" s="705"/>
    </row>
    <row r="3" spans="1:40">
      <c r="A3" s="707"/>
      <c r="B3" s="704"/>
      <c r="C3" s="704"/>
      <c r="D3" s="704"/>
      <c r="E3" s="704"/>
      <c r="F3" s="704"/>
      <c r="G3" s="704"/>
      <c r="H3" s="704"/>
      <c r="I3" s="704"/>
      <c r="J3" s="704"/>
      <c r="K3" s="704"/>
      <c r="L3" s="704"/>
      <c r="M3" s="704"/>
      <c r="N3" s="704"/>
      <c r="O3" s="704"/>
      <c r="P3" s="704"/>
      <c r="Q3" s="704"/>
      <c r="R3" s="704"/>
      <c r="S3" s="704"/>
      <c r="T3" s="704"/>
      <c r="U3" s="704"/>
      <c r="V3" s="704"/>
      <c r="W3" s="704"/>
      <c r="X3" s="704"/>
      <c r="Y3" s="704"/>
      <c r="Z3" s="704"/>
      <c r="AA3" s="704"/>
      <c r="AB3" s="704"/>
      <c r="AC3" s="704"/>
      <c r="AD3" s="704"/>
      <c r="AE3" s="704"/>
      <c r="AF3" s="704"/>
      <c r="AG3" s="704"/>
      <c r="AH3" s="708"/>
      <c r="AJ3" s="709">
        <v>182250</v>
      </c>
    </row>
    <row r="4" spans="1:40">
      <c r="A4" s="752" t="s">
        <v>2</v>
      </c>
      <c r="R4" s="711"/>
      <c r="S4" s="711"/>
      <c r="T4" s="711"/>
      <c r="AJ4" s="709">
        <v>181480</v>
      </c>
    </row>
    <row r="5" spans="1:40" s="705" customFormat="1">
      <c r="A5" s="753" t="s">
        <v>0</v>
      </c>
      <c r="B5" s="753" t="s">
        <v>1</v>
      </c>
      <c r="C5" s="753"/>
      <c r="D5" s="753"/>
      <c r="E5" s="753"/>
      <c r="F5" s="838" t="s">
        <v>3</v>
      </c>
      <c r="G5" s="753" t="s">
        <v>391</v>
      </c>
      <c r="H5" s="753" t="s">
        <v>387</v>
      </c>
      <c r="I5" s="753"/>
      <c r="J5" s="753"/>
      <c r="K5" s="753"/>
      <c r="L5" s="753"/>
      <c r="M5" s="753"/>
      <c r="N5" s="753"/>
      <c r="O5" s="753"/>
      <c r="P5" s="753"/>
      <c r="Q5" s="753"/>
      <c r="R5" s="753"/>
      <c r="S5" s="753"/>
      <c r="T5" s="753"/>
      <c r="U5" s="753"/>
      <c r="V5" s="753"/>
      <c r="W5" s="753"/>
      <c r="X5" s="753"/>
      <c r="Y5" s="753"/>
      <c r="Z5" s="753"/>
      <c r="AA5" s="753"/>
      <c r="AB5" s="753"/>
      <c r="AC5" s="753"/>
      <c r="AD5" s="753"/>
      <c r="AE5" s="753"/>
      <c r="AF5" s="712"/>
      <c r="AG5" s="712"/>
      <c r="AH5" s="754"/>
      <c r="AL5" s="755">
        <f t="shared" ref="AL5" si="0">I5+L5+O5+R5+U5+X5</f>
        <v>0</v>
      </c>
      <c r="AM5" s="756" t="e">
        <f t="shared" ref="AM5" si="1">H5+K5+N5+Q5+T5+W5</f>
        <v>#VALUE!</v>
      </c>
      <c r="AN5" s="705" t="e">
        <f>G5=AM5</f>
        <v>#VALUE!</v>
      </c>
    </row>
    <row r="6" spans="1:40" s="705" customFormat="1">
      <c r="A6" s="753"/>
      <c r="B6" s="753"/>
      <c r="C6" s="753"/>
      <c r="D6" s="753"/>
      <c r="E6" s="753"/>
      <c r="F6" s="838"/>
      <c r="G6" s="753"/>
      <c r="H6" s="753" t="s">
        <v>5</v>
      </c>
      <c r="I6" s="753"/>
      <c r="J6" s="753"/>
      <c r="K6" s="753" t="s">
        <v>240</v>
      </c>
      <c r="L6" s="753"/>
      <c r="M6" s="753"/>
      <c r="N6" s="753" t="s">
        <v>6</v>
      </c>
      <c r="O6" s="753"/>
      <c r="P6" s="753"/>
      <c r="Q6" s="753" t="s">
        <v>273</v>
      </c>
      <c r="R6" s="753"/>
      <c r="S6" s="753"/>
      <c r="T6" s="753" t="s">
        <v>9</v>
      </c>
      <c r="U6" s="753"/>
      <c r="V6" s="753"/>
      <c r="W6" s="753" t="s">
        <v>374</v>
      </c>
      <c r="X6" s="753"/>
      <c r="Y6" s="753" t="s">
        <v>272</v>
      </c>
      <c r="Z6" s="753"/>
      <c r="AA6" s="753"/>
      <c r="AB6" s="753" t="s">
        <v>375</v>
      </c>
      <c r="AC6" s="753"/>
      <c r="AD6" s="753"/>
      <c r="AE6" s="753" t="s">
        <v>376</v>
      </c>
      <c r="AF6" s="753"/>
      <c r="AG6" s="753"/>
      <c r="AH6" s="754"/>
      <c r="AL6" s="755" t="e">
        <f>I6+L6+O6+R6+U6+W6</f>
        <v>#VALUE!</v>
      </c>
      <c r="AM6" s="756" t="e">
        <f>H6+K6+N6+Q6+T6+#REF!</f>
        <v>#VALUE!</v>
      </c>
      <c r="AN6" s="705" t="e">
        <f>G6=AM6</f>
        <v>#VALUE!</v>
      </c>
    </row>
    <row r="7" spans="1:40" s="705" customFormat="1" ht="12.75" customHeight="1">
      <c r="A7" s="887">
        <v>1</v>
      </c>
      <c r="B7" s="888" t="s">
        <v>22</v>
      </c>
      <c r="C7" s="889" t="s">
        <v>13</v>
      </c>
      <c r="D7" s="914"/>
      <c r="E7" s="915"/>
      <c r="F7" s="892" t="s">
        <v>133</v>
      </c>
      <c r="G7" s="750">
        <f>G8</f>
        <v>49810000</v>
      </c>
      <c r="H7" s="750">
        <f>H8</f>
        <v>11010000</v>
      </c>
      <c r="I7" s="750" t="e">
        <f>I8</f>
        <v>#REF!</v>
      </c>
      <c r="J7" s="750" t="e">
        <f>J8</f>
        <v>#REF!</v>
      </c>
      <c r="K7" s="750">
        <f>K8</f>
        <v>0</v>
      </c>
      <c r="L7" s="750" t="e">
        <f>L8</f>
        <v>#REF!</v>
      </c>
      <c r="M7" s="750" t="e">
        <f>M8</f>
        <v>#REF!</v>
      </c>
      <c r="N7" s="750">
        <f>N8</f>
        <v>0</v>
      </c>
      <c r="O7" s="750">
        <f>O8</f>
        <v>0</v>
      </c>
      <c r="P7" s="750">
        <f>P8</f>
        <v>0</v>
      </c>
      <c r="Q7" s="750">
        <f>Q8</f>
        <v>38800000</v>
      </c>
      <c r="R7" s="750">
        <f>R8</f>
        <v>0</v>
      </c>
      <c r="S7" s="750">
        <f>S8</f>
        <v>0</v>
      </c>
      <c r="T7" s="750">
        <f>T8</f>
        <v>0</v>
      </c>
      <c r="U7" s="750">
        <f>U8</f>
        <v>0</v>
      </c>
      <c r="V7" s="750">
        <f>V8</f>
        <v>0</v>
      </c>
      <c r="W7" s="750">
        <f>W8</f>
        <v>0</v>
      </c>
      <c r="X7" s="750">
        <f>X8</f>
        <v>0</v>
      </c>
      <c r="Y7" s="750">
        <f>Y8</f>
        <v>0</v>
      </c>
      <c r="Z7" s="750">
        <f>Z8</f>
        <v>0</v>
      </c>
      <c r="AA7" s="750">
        <f>AA8</f>
        <v>0</v>
      </c>
      <c r="AB7" s="750">
        <f>AB8</f>
        <v>0</v>
      </c>
      <c r="AC7" s="750">
        <f>AC8</f>
        <v>0</v>
      </c>
      <c r="AD7" s="750">
        <f>AD8</f>
        <v>0</v>
      </c>
      <c r="AE7" s="750">
        <f>AE8</f>
        <v>0</v>
      </c>
      <c r="AF7" s="757">
        <f>AF8</f>
        <v>0</v>
      </c>
      <c r="AG7" s="758">
        <f>AG8</f>
        <v>0</v>
      </c>
      <c r="AH7" s="731"/>
      <c r="AI7" s="759"/>
      <c r="AJ7" s="755" t="e">
        <f>SUM(I7:X7)</f>
        <v>#REF!</v>
      </c>
      <c r="AK7" s="719" t="e">
        <f>G7=AJ7</f>
        <v>#REF!</v>
      </c>
      <c r="AL7" s="755" t="e">
        <f t="shared" ref="AL7:AL55" si="2">I7+L7+O7+R7+U7+X7</f>
        <v>#REF!</v>
      </c>
      <c r="AM7" s="756">
        <f>H7+K7+N7+Q7+T7+W7</f>
        <v>49810000</v>
      </c>
      <c r="AN7" s="705" t="b">
        <f>G7=AM7</f>
        <v>1</v>
      </c>
    </row>
    <row r="8" spans="1:40" ht="12.75" hidden="1" customHeight="1">
      <c r="A8" s="840"/>
      <c r="B8" s="841"/>
      <c r="C8" s="842"/>
      <c r="D8" s="885" t="s">
        <v>15</v>
      </c>
      <c r="E8" s="902"/>
      <c r="F8" s="717" t="s">
        <v>130</v>
      </c>
      <c r="G8" s="844">
        <f>SUM(G9:G11)</f>
        <v>49810000</v>
      </c>
      <c r="H8" s="844">
        <f t="shared" ref="H8:AG8" si="3">SUM(H9:H11)</f>
        <v>11010000</v>
      </c>
      <c r="I8" s="844" t="e">
        <f t="shared" si="3"/>
        <v>#REF!</v>
      </c>
      <c r="J8" s="844" t="e">
        <f t="shared" si="3"/>
        <v>#REF!</v>
      </c>
      <c r="K8" s="844">
        <f t="shared" si="3"/>
        <v>0</v>
      </c>
      <c r="L8" s="844" t="e">
        <f t="shared" si="3"/>
        <v>#REF!</v>
      </c>
      <c r="M8" s="844" t="e">
        <f t="shared" si="3"/>
        <v>#REF!</v>
      </c>
      <c r="N8" s="844">
        <f t="shared" si="3"/>
        <v>0</v>
      </c>
      <c r="O8" s="844">
        <f t="shared" si="3"/>
        <v>0</v>
      </c>
      <c r="P8" s="844">
        <f t="shared" si="3"/>
        <v>0</v>
      </c>
      <c r="Q8" s="844">
        <f t="shared" si="3"/>
        <v>38800000</v>
      </c>
      <c r="R8" s="844">
        <f t="shared" si="3"/>
        <v>0</v>
      </c>
      <c r="S8" s="844">
        <f t="shared" si="3"/>
        <v>0</v>
      </c>
      <c r="T8" s="844">
        <f t="shared" si="3"/>
        <v>0</v>
      </c>
      <c r="U8" s="844">
        <f t="shared" si="3"/>
        <v>0</v>
      </c>
      <c r="V8" s="844">
        <f t="shared" si="3"/>
        <v>0</v>
      </c>
      <c r="W8" s="844">
        <f t="shared" si="3"/>
        <v>0</v>
      </c>
      <c r="X8" s="844">
        <f t="shared" si="3"/>
        <v>0</v>
      </c>
      <c r="Y8" s="844">
        <f t="shared" si="3"/>
        <v>0</v>
      </c>
      <c r="Z8" s="844">
        <f t="shared" si="3"/>
        <v>0</v>
      </c>
      <c r="AA8" s="844">
        <f t="shared" si="3"/>
        <v>0</v>
      </c>
      <c r="AB8" s="844">
        <f t="shared" si="3"/>
        <v>0</v>
      </c>
      <c r="AC8" s="844">
        <f t="shared" si="3"/>
        <v>0</v>
      </c>
      <c r="AD8" s="844">
        <f t="shared" si="3"/>
        <v>0</v>
      </c>
      <c r="AE8" s="844">
        <f t="shared" si="3"/>
        <v>0</v>
      </c>
      <c r="AF8" s="746">
        <f t="shared" si="3"/>
        <v>0</v>
      </c>
      <c r="AG8" s="742">
        <f t="shared" si="3"/>
        <v>0</v>
      </c>
      <c r="AH8" s="713"/>
      <c r="AI8" s="713"/>
      <c r="AJ8" s="755" t="e">
        <f t="shared" ref="AJ8" si="4">SUM(I8:X8)</f>
        <v>#REF!</v>
      </c>
      <c r="AK8" s="719" t="e">
        <f>G8=AJ8</f>
        <v>#REF!</v>
      </c>
      <c r="AL8" s="755" t="e">
        <f t="shared" si="2"/>
        <v>#REF!</v>
      </c>
      <c r="AM8" s="756">
        <f t="shared" ref="AM8:AM56" si="5">H8+K8+N8+Q8+T8+W8</f>
        <v>49810000</v>
      </c>
      <c r="AN8" s="705" t="b">
        <f>G8=AM8</f>
        <v>1</v>
      </c>
    </row>
    <row r="9" spans="1:40" s="719" customFormat="1">
      <c r="A9" s="761"/>
      <c r="B9" s="762"/>
      <c r="C9" s="727"/>
      <c r="D9" s="727"/>
      <c r="E9" s="728" t="s">
        <v>16</v>
      </c>
      <c r="F9" s="763" t="s">
        <v>19</v>
      </c>
      <c r="G9" s="764">
        <v>1410000</v>
      </c>
      <c r="H9" s="765">
        <v>410000</v>
      </c>
      <c r="I9" s="765"/>
      <c r="J9" s="765">
        <f>H9-I9</f>
        <v>410000</v>
      </c>
      <c r="K9" s="765"/>
      <c r="L9" s="765" t="e">
        <f>#REF!</f>
        <v>#REF!</v>
      </c>
      <c r="M9" s="765" t="e">
        <f>K9-L9</f>
        <v>#REF!</v>
      </c>
      <c r="N9" s="765"/>
      <c r="O9" s="765"/>
      <c r="P9" s="765">
        <f>N9-O9</f>
        <v>0</v>
      </c>
      <c r="Q9" s="765">
        <v>1000000</v>
      </c>
      <c r="R9" s="765"/>
      <c r="S9" s="765"/>
      <c r="T9" s="765"/>
      <c r="U9" s="765"/>
      <c r="V9" s="765"/>
      <c r="W9" s="765"/>
      <c r="X9" s="765"/>
      <c r="Y9" s="765"/>
      <c r="Z9" s="765"/>
      <c r="AA9" s="765"/>
      <c r="AB9" s="765"/>
      <c r="AC9" s="765"/>
      <c r="AD9" s="765"/>
      <c r="AE9" s="765"/>
      <c r="AF9" s="765"/>
      <c r="AG9" s="766"/>
      <c r="AH9" s="767"/>
      <c r="AI9" s="767"/>
      <c r="AJ9" s="755" t="e">
        <f>SUM(I9:X9)</f>
        <v>#REF!</v>
      </c>
      <c r="AK9" s="719" t="e">
        <f>G9=AJ9</f>
        <v>#REF!</v>
      </c>
      <c r="AL9" s="755" t="e">
        <f t="shared" si="2"/>
        <v>#REF!</v>
      </c>
      <c r="AM9" s="756">
        <f t="shared" si="5"/>
        <v>1410000</v>
      </c>
      <c r="AN9" s="705" t="b">
        <f>G9=AM9</f>
        <v>1</v>
      </c>
    </row>
    <row r="10" spans="1:40" s="719" customFormat="1">
      <c r="A10" s="761"/>
      <c r="B10" s="762"/>
      <c r="C10" s="727"/>
      <c r="D10" s="727"/>
      <c r="E10" s="728" t="s">
        <v>17</v>
      </c>
      <c r="F10" s="763" t="s">
        <v>18</v>
      </c>
      <c r="G10" s="764">
        <v>38400000</v>
      </c>
      <c r="H10" s="765">
        <v>9600000</v>
      </c>
      <c r="I10" s="765" t="e">
        <f>#REF!</f>
        <v>#REF!</v>
      </c>
      <c r="J10" s="765" t="e">
        <f t="shared" ref="J10:J11" si="6">H10-I10</f>
        <v>#REF!</v>
      </c>
      <c r="K10" s="765"/>
      <c r="L10" s="765">
        <v>15887845</v>
      </c>
      <c r="M10" s="765">
        <f t="shared" ref="M10:M11" si="7">K10-L10</f>
        <v>-15887845</v>
      </c>
      <c r="N10" s="765"/>
      <c r="O10" s="765"/>
      <c r="P10" s="765">
        <f t="shared" ref="P10:P11" si="8">N10-O10</f>
        <v>0</v>
      </c>
      <c r="Q10" s="765">
        <v>28800000</v>
      </c>
      <c r="R10" s="765"/>
      <c r="S10" s="765"/>
      <c r="T10" s="765"/>
      <c r="U10" s="765"/>
      <c r="V10" s="765"/>
      <c r="W10" s="765"/>
      <c r="X10" s="765"/>
      <c r="Y10" s="765"/>
      <c r="Z10" s="765"/>
      <c r="AA10" s="765"/>
      <c r="AB10" s="765"/>
      <c r="AC10" s="765"/>
      <c r="AD10" s="765"/>
      <c r="AE10" s="765"/>
      <c r="AF10" s="765"/>
      <c r="AG10" s="766"/>
      <c r="AH10" s="767"/>
      <c r="AI10" s="767"/>
      <c r="AJ10" s="755" t="e">
        <f t="shared" ref="AJ10:AJ97" si="9">SUM(I10:X10)</f>
        <v>#REF!</v>
      </c>
      <c r="AK10" s="719" t="e">
        <f>G10=AJ10</f>
        <v>#REF!</v>
      </c>
      <c r="AL10" s="755" t="e">
        <f t="shared" si="2"/>
        <v>#REF!</v>
      </c>
      <c r="AM10" s="756">
        <f t="shared" si="5"/>
        <v>38400000</v>
      </c>
      <c r="AN10" s="705" t="b">
        <f>G10=AM10</f>
        <v>1</v>
      </c>
    </row>
    <row r="11" spans="1:40" s="719" customFormat="1">
      <c r="A11" s="845"/>
      <c r="B11" s="846"/>
      <c r="C11" s="847"/>
      <c r="D11" s="847"/>
      <c r="E11" s="834" t="s">
        <v>20</v>
      </c>
      <c r="F11" s="848" t="s">
        <v>21</v>
      </c>
      <c r="G11" s="849">
        <v>10000000</v>
      </c>
      <c r="H11" s="850">
        <v>1000000</v>
      </c>
      <c r="I11" s="850" t="e">
        <f>#REF!</f>
        <v>#REF!</v>
      </c>
      <c r="J11" s="850" t="e">
        <f t="shared" si="6"/>
        <v>#REF!</v>
      </c>
      <c r="K11" s="850"/>
      <c r="L11" s="850" t="e">
        <f>#REF!+214500</f>
        <v>#REF!</v>
      </c>
      <c r="M11" s="850" t="e">
        <f t="shared" si="7"/>
        <v>#REF!</v>
      </c>
      <c r="N11" s="850"/>
      <c r="O11" s="850"/>
      <c r="P11" s="850">
        <f t="shared" si="8"/>
        <v>0</v>
      </c>
      <c r="Q11" s="850">
        <v>9000000</v>
      </c>
      <c r="R11" s="850"/>
      <c r="S11" s="850"/>
      <c r="T11" s="850"/>
      <c r="U11" s="850"/>
      <c r="V11" s="850"/>
      <c r="W11" s="850"/>
      <c r="X11" s="850"/>
      <c r="Y11" s="850"/>
      <c r="Z11" s="850"/>
      <c r="AA11" s="850"/>
      <c r="AB11" s="850"/>
      <c r="AC11" s="850"/>
      <c r="AD11" s="850"/>
      <c r="AE11" s="850"/>
      <c r="AF11" s="765"/>
      <c r="AG11" s="766"/>
      <c r="AH11" s="767"/>
      <c r="AI11" s="767"/>
      <c r="AJ11" s="755" t="e">
        <f t="shared" si="9"/>
        <v>#REF!</v>
      </c>
      <c r="AK11" s="719" t="e">
        <f>G11=AJ11</f>
        <v>#REF!</v>
      </c>
      <c r="AL11" s="755" t="e">
        <f t="shared" si="2"/>
        <v>#REF!</v>
      </c>
      <c r="AM11" s="756">
        <f t="shared" si="5"/>
        <v>10000000</v>
      </c>
      <c r="AN11" s="705" t="b">
        <f>G11=AM11</f>
        <v>1</v>
      </c>
    </row>
    <row r="12" spans="1:40">
      <c r="A12" s="714"/>
      <c r="B12" s="715"/>
      <c r="C12" s="713"/>
      <c r="D12" s="713"/>
      <c r="E12" s="716"/>
      <c r="F12" s="717"/>
      <c r="G12" s="743"/>
      <c r="H12" s="743"/>
      <c r="I12" s="743"/>
      <c r="J12" s="743"/>
      <c r="K12" s="743"/>
      <c r="L12" s="743"/>
      <c r="M12" s="743"/>
      <c r="N12" s="743"/>
      <c r="O12" s="743"/>
      <c r="P12" s="743"/>
      <c r="Q12" s="743"/>
      <c r="R12" s="743"/>
      <c r="S12" s="743"/>
      <c r="T12" s="743"/>
      <c r="U12" s="743"/>
      <c r="V12" s="743"/>
      <c r="W12" s="743"/>
      <c r="X12" s="743"/>
      <c r="Y12" s="743"/>
      <c r="Z12" s="743"/>
      <c r="AA12" s="743"/>
      <c r="AB12" s="743"/>
      <c r="AC12" s="743"/>
      <c r="AD12" s="743"/>
      <c r="AE12" s="743"/>
      <c r="AF12" s="746"/>
      <c r="AG12" s="742"/>
      <c r="AH12" s="713"/>
      <c r="AJ12" s="711">
        <f t="shared" si="9"/>
        <v>0</v>
      </c>
      <c r="AK12" s="706" t="b">
        <f>G12=AJ12</f>
        <v>1</v>
      </c>
      <c r="AL12" s="755">
        <f t="shared" si="2"/>
        <v>0</v>
      </c>
      <c r="AM12" s="756">
        <f t="shared" si="5"/>
        <v>0</v>
      </c>
      <c r="AN12" s="705" t="b">
        <f>G12=AM12</f>
        <v>1</v>
      </c>
    </row>
    <row r="13" spans="1:40" s="705" customFormat="1" ht="12.75" customHeight="1">
      <c r="A13" s="887">
        <v>2</v>
      </c>
      <c r="B13" s="888" t="s">
        <v>22</v>
      </c>
      <c r="C13" s="889" t="s">
        <v>23</v>
      </c>
      <c r="D13" s="889"/>
      <c r="E13" s="903"/>
      <c r="F13" s="892" t="s">
        <v>134</v>
      </c>
      <c r="G13" s="750">
        <f>G14</f>
        <v>137800000</v>
      </c>
      <c r="H13" s="750">
        <f t="shared" ref="H13:AG13" si="10">H14</f>
        <v>35500000</v>
      </c>
      <c r="I13" s="750" t="e">
        <f t="shared" si="10"/>
        <v>#REF!</v>
      </c>
      <c r="J13" s="750" t="e">
        <f t="shared" si="10"/>
        <v>#REF!</v>
      </c>
      <c r="K13" s="750">
        <f t="shared" si="10"/>
        <v>17000000</v>
      </c>
      <c r="L13" s="750">
        <f t="shared" si="10"/>
        <v>44150676</v>
      </c>
      <c r="M13" s="750">
        <f t="shared" si="10"/>
        <v>-27150676</v>
      </c>
      <c r="N13" s="750">
        <f t="shared" si="10"/>
        <v>0</v>
      </c>
      <c r="O13" s="750">
        <f t="shared" si="10"/>
        <v>0</v>
      </c>
      <c r="P13" s="750">
        <f t="shared" si="10"/>
        <v>0</v>
      </c>
      <c r="Q13" s="750">
        <f t="shared" si="10"/>
        <v>85300000</v>
      </c>
      <c r="R13" s="750">
        <f t="shared" si="10"/>
        <v>0</v>
      </c>
      <c r="S13" s="750">
        <f t="shared" si="10"/>
        <v>0</v>
      </c>
      <c r="T13" s="750">
        <f t="shared" si="10"/>
        <v>0</v>
      </c>
      <c r="U13" s="750">
        <f t="shared" si="10"/>
        <v>0</v>
      </c>
      <c r="V13" s="750">
        <f t="shared" si="10"/>
        <v>0</v>
      </c>
      <c r="W13" s="750">
        <f t="shared" si="10"/>
        <v>0</v>
      </c>
      <c r="X13" s="750">
        <f t="shared" si="10"/>
        <v>0</v>
      </c>
      <c r="Y13" s="750">
        <f t="shared" si="10"/>
        <v>0</v>
      </c>
      <c r="Z13" s="750">
        <f t="shared" si="10"/>
        <v>0</v>
      </c>
      <c r="AA13" s="750">
        <f t="shared" si="10"/>
        <v>0</v>
      </c>
      <c r="AB13" s="750">
        <f t="shared" si="10"/>
        <v>0</v>
      </c>
      <c r="AC13" s="750">
        <f t="shared" si="10"/>
        <v>0</v>
      </c>
      <c r="AD13" s="750">
        <f t="shared" si="10"/>
        <v>0</v>
      </c>
      <c r="AE13" s="750">
        <f t="shared" si="10"/>
        <v>0</v>
      </c>
      <c r="AF13" s="757">
        <f t="shared" si="10"/>
        <v>0</v>
      </c>
      <c r="AG13" s="768">
        <f t="shared" si="10"/>
        <v>0</v>
      </c>
      <c r="AH13" s="731"/>
      <c r="AI13" s="769"/>
      <c r="AJ13" s="711" t="e">
        <f t="shared" si="9"/>
        <v>#REF!</v>
      </c>
      <c r="AK13" s="706" t="e">
        <f>G13=AJ13</f>
        <v>#REF!</v>
      </c>
      <c r="AL13" s="755" t="e">
        <f t="shared" si="2"/>
        <v>#REF!</v>
      </c>
      <c r="AM13" s="756">
        <f t="shared" si="5"/>
        <v>137800000</v>
      </c>
      <c r="AN13" s="705" t="b">
        <f>G13=AM13</f>
        <v>1</v>
      </c>
    </row>
    <row r="14" spans="1:40" ht="12.75" hidden="1" customHeight="1">
      <c r="A14" s="840"/>
      <c r="B14" s="841"/>
      <c r="C14" s="842"/>
      <c r="D14" s="885" t="s">
        <v>15</v>
      </c>
      <c r="E14" s="902"/>
      <c r="F14" s="717" t="s">
        <v>130</v>
      </c>
      <c r="G14" s="844">
        <f>SUM(G15:G18)</f>
        <v>137800000</v>
      </c>
      <c r="H14" s="844">
        <f t="shared" ref="H14:AG14" si="11">SUM(H15:H18)</f>
        <v>35500000</v>
      </c>
      <c r="I14" s="844" t="e">
        <f t="shared" si="11"/>
        <v>#REF!</v>
      </c>
      <c r="J14" s="844" t="e">
        <f t="shared" si="11"/>
        <v>#REF!</v>
      </c>
      <c r="K14" s="844">
        <f t="shared" si="11"/>
        <v>17000000</v>
      </c>
      <c r="L14" s="844">
        <f t="shared" si="11"/>
        <v>44150676</v>
      </c>
      <c r="M14" s="844">
        <f t="shared" si="11"/>
        <v>-27150676</v>
      </c>
      <c r="N14" s="844">
        <f t="shared" si="11"/>
        <v>0</v>
      </c>
      <c r="O14" s="844">
        <f t="shared" si="11"/>
        <v>0</v>
      </c>
      <c r="P14" s="844">
        <f t="shared" si="11"/>
        <v>0</v>
      </c>
      <c r="Q14" s="844">
        <f t="shared" si="11"/>
        <v>85300000</v>
      </c>
      <c r="R14" s="844">
        <f t="shared" si="11"/>
        <v>0</v>
      </c>
      <c r="S14" s="844">
        <f t="shared" si="11"/>
        <v>0</v>
      </c>
      <c r="T14" s="844">
        <f t="shared" si="11"/>
        <v>0</v>
      </c>
      <c r="U14" s="844">
        <f t="shared" si="11"/>
        <v>0</v>
      </c>
      <c r="V14" s="844">
        <f t="shared" si="11"/>
        <v>0</v>
      </c>
      <c r="W14" s="844">
        <f t="shared" si="11"/>
        <v>0</v>
      </c>
      <c r="X14" s="844">
        <f t="shared" si="11"/>
        <v>0</v>
      </c>
      <c r="Y14" s="844">
        <f t="shared" si="11"/>
        <v>0</v>
      </c>
      <c r="Z14" s="844">
        <f t="shared" si="11"/>
        <v>0</v>
      </c>
      <c r="AA14" s="844">
        <f t="shared" si="11"/>
        <v>0</v>
      </c>
      <c r="AB14" s="844">
        <f t="shared" si="11"/>
        <v>0</v>
      </c>
      <c r="AC14" s="844">
        <f t="shared" si="11"/>
        <v>0</v>
      </c>
      <c r="AD14" s="844">
        <f t="shared" si="11"/>
        <v>0</v>
      </c>
      <c r="AE14" s="844">
        <f t="shared" si="11"/>
        <v>0</v>
      </c>
      <c r="AF14" s="746">
        <f t="shared" si="11"/>
        <v>0</v>
      </c>
      <c r="AG14" s="742">
        <f t="shared" si="11"/>
        <v>0</v>
      </c>
      <c r="AH14" s="713"/>
      <c r="AJ14" s="711" t="e">
        <f t="shared" si="9"/>
        <v>#REF!</v>
      </c>
      <c r="AK14" s="706" t="e">
        <f>G14=AJ14</f>
        <v>#REF!</v>
      </c>
      <c r="AL14" s="755" t="e">
        <f t="shared" si="2"/>
        <v>#REF!</v>
      </c>
      <c r="AM14" s="756">
        <f t="shared" si="5"/>
        <v>137800000</v>
      </c>
      <c r="AN14" s="705" t="b">
        <f>G14=AM14</f>
        <v>1</v>
      </c>
    </row>
    <row r="15" spans="1:40" s="719" customFormat="1">
      <c r="A15" s="761"/>
      <c r="B15" s="762"/>
      <c r="C15" s="727"/>
      <c r="D15" s="727"/>
      <c r="E15" s="728" t="s">
        <v>24</v>
      </c>
      <c r="F15" s="763" t="s">
        <v>25</v>
      </c>
      <c r="G15" s="765">
        <v>15000000</v>
      </c>
      <c r="H15" s="765">
        <v>2500000</v>
      </c>
      <c r="I15" s="765" t="e">
        <f>#REF!</f>
        <v>#REF!</v>
      </c>
      <c r="J15" s="765" t="e">
        <f>H15-I15</f>
        <v>#REF!</v>
      </c>
      <c r="K15" s="765"/>
      <c r="L15" s="765">
        <v>2994021</v>
      </c>
      <c r="M15" s="765">
        <f>K15-L15</f>
        <v>-2994021</v>
      </c>
      <c r="N15" s="765"/>
      <c r="O15" s="765"/>
      <c r="P15" s="765">
        <f>N15-O15</f>
        <v>0</v>
      </c>
      <c r="Q15" s="765">
        <f>G15-H15</f>
        <v>12500000</v>
      </c>
      <c r="R15" s="765"/>
      <c r="S15" s="765"/>
      <c r="T15" s="765"/>
      <c r="U15" s="765"/>
      <c r="V15" s="765"/>
      <c r="W15" s="765"/>
      <c r="X15" s="765"/>
      <c r="Y15" s="765"/>
      <c r="Z15" s="765"/>
      <c r="AA15" s="765"/>
      <c r="AB15" s="765"/>
      <c r="AC15" s="765"/>
      <c r="AD15" s="765"/>
      <c r="AE15" s="765"/>
      <c r="AF15" s="765"/>
      <c r="AG15" s="766"/>
      <c r="AH15" s="767"/>
      <c r="AJ15" s="755" t="e">
        <f t="shared" si="9"/>
        <v>#REF!</v>
      </c>
      <c r="AK15" s="719" t="e">
        <f>G15=AJ15</f>
        <v>#REF!</v>
      </c>
      <c r="AL15" s="755" t="e">
        <f t="shared" si="2"/>
        <v>#REF!</v>
      </c>
      <c r="AM15" s="756">
        <f t="shared" si="5"/>
        <v>15000000</v>
      </c>
      <c r="AN15" s="705" t="b">
        <f>G15=AM15</f>
        <v>1</v>
      </c>
    </row>
    <row r="16" spans="1:40" s="719" customFormat="1">
      <c r="A16" s="761"/>
      <c r="B16" s="762"/>
      <c r="C16" s="727"/>
      <c r="D16" s="727"/>
      <c r="E16" s="728" t="s">
        <v>26</v>
      </c>
      <c r="F16" s="763" t="s">
        <v>27</v>
      </c>
      <c r="G16" s="765">
        <v>16000000</v>
      </c>
      <c r="H16" s="765">
        <v>3000000</v>
      </c>
      <c r="I16" s="765">
        <v>2242800</v>
      </c>
      <c r="J16" s="765">
        <f t="shared" ref="J16:J18" si="12">H16-I16</f>
        <v>757200</v>
      </c>
      <c r="K16" s="765">
        <v>2000000</v>
      </c>
      <c r="L16" s="765"/>
      <c r="M16" s="765">
        <f t="shared" ref="M16:M18" si="13">K16-L16</f>
        <v>2000000</v>
      </c>
      <c r="N16" s="765"/>
      <c r="O16" s="765"/>
      <c r="P16" s="765">
        <f t="shared" ref="P16:P18" si="14">N16-O16</f>
        <v>0</v>
      </c>
      <c r="Q16" s="765">
        <f>G16-H16-K16</f>
        <v>11000000</v>
      </c>
      <c r="R16" s="765"/>
      <c r="S16" s="765"/>
      <c r="T16" s="765"/>
      <c r="U16" s="765"/>
      <c r="V16" s="765"/>
      <c r="W16" s="765"/>
      <c r="X16" s="765"/>
      <c r="Y16" s="765"/>
      <c r="Z16" s="765"/>
      <c r="AA16" s="765"/>
      <c r="AB16" s="765"/>
      <c r="AC16" s="765"/>
      <c r="AD16" s="765"/>
      <c r="AE16" s="765"/>
      <c r="AF16" s="765"/>
      <c r="AG16" s="766"/>
      <c r="AH16" s="767"/>
      <c r="AJ16" s="755">
        <f t="shared" si="9"/>
        <v>18000000</v>
      </c>
      <c r="AK16" s="719" t="b">
        <f>G16=AJ16</f>
        <v>0</v>
      </c>
      <c r="AL16" s="755">
        <f t="shared" si="2"/>
        <v>2242800</v>
      </c>
      <c r="AM16" s="756">
        <f t="shared" si="5"/>
        <v>16000000</v>
      </c>
      <c r="AN16" s="705" t="b">
        <f>G16=AM16</f>
        <v>1</v>
      </c>
    </row>
    <row r="17" spans="1:40" s="719" customFormat="1">
      <c r="A17" s="761"/>
      <c r="B17" s="762"/>
      <c r="C17" s="727"/>
      <c r="D17" s="727"/>
      <c r="E17" s="728" t="s">
        <v>28</v>
      </c>
      <c r="F17" s="763" t="s">
        <v>29</v>
      </c>
      <c r="G17" s="765">
        <v>52800000</v>
      </c>
      <c r="H17" s="765">
        <v>15000000</v>
      </c>
      <c r="I17" s="765" t="e">
        <f>#REF!</f>
        <v>#REF!</v>
      </c>
      <c r="J17" s="765" t="e">
        <f t="shared" si="12"/>
        <v>#REF!</v>
      </c>
      <c r="K17" s="765">
        <v>15000000</v>
      </c>
      <c r="L17" s="765">
        <v>18756655</v>
      </c>
      <c r="M17" s="765">
        <f t="shared" si="13"/>
        <v>-3756655</v>
      </c>
      <c r="N17" s="765"/>
      <c r="O17" s="765"/>
      <c r="P17" s="765">
        <f t="shared" si="14"/>
        <v>0</v>
      </c>
      <c r="Q17" s="765">
        <f>G17-H17-K17</f>
        <v>22800000</v>
      </c>
      <c r="R17" s="765"/>
      <c r="S17" s="765"/>
      <c r="T17" s="765"/>
      <c r="U17" s="765"/>
      <c r="V17" s="765"/>
      <c r="W17" s="765"/>
      <c r="X17" s="765"/>
      <c r="Y17" s="765"/>
      <c r="Z17" s="765"/>
      <c r="AA17" s="765"/>
      <c r="AB17" s="765"/>
      <c r="AC17" s="765"/>
      <c r="AD17" s="765"/>
      <c r="AE17" s="765"/>
      <c r="AF17" s="765"/>
      <c r="AG17" s="766"/>
      <c r="AH17" s="767"/>
      <c r="AJ17" s="755" t="e">
        <f t="shared" si="9"/>
        <v>#REF!</v>
      </c>
      <c r="AK17" s="719" t="e">
        <f>G17=AJ17</f>
        <v>#REF!</v>
      </c>
      <c r="AL17" s="755" t="e">
        <f t="shared" si="2"/>
        <v>#REF!</v>
      </c>
      <c r="AM17" s="756">
        <f t="shared" si="5"/>
        <v>52800000</v>
      </c>
      <c r="AN17" s="705" t="b">
        <f>G17=AM17</f>
        <v>1</v>
      </c>
    </row>
    <row r="18" spans="1:40" s="719" customFormat="1">
      <c r="A18" s="845"/>
      <c r="B18" s="846"/>
      <c r="C18" s="847"/>
      <c r="D18" s="847"/>
      <c r="E18" s="834" t="s">
        <v>17</v>
      </c>
      <c r="F18" s="848" t="s">
        <v>18</v>
      </c>
      <c r="G18" s="850">
        <v>54000000</v>
      </c>
      <c r="H18" s="850">
        <v>15000000</v>
      </c>
      <c r="I18" s="850" t="e">
        <f>#REF!</f>
        <v>#REF!</v>
      </c>
      <c r="J18" s="850" t="e">
        <f t="shared" si="12"/>
        <v>#REF!</v>
      </c>
      <c r="K18" s="850"/>
      <c r="L18" s="850">
        <v>22400000</v>
      </c>
      <c r="M18" s="850">
        <f t="shared" si="13"/>
        <v>-22400000</v>
      </c>
      <c r="N18" s="850"/>
      <c r="O18" s="850"/>
      <c r="P18" s="850">
        <f t="shared" si="14"/>
        <v>0</v>
      </c>
      <c r="Q18" s="850">
        <v>39000000</v>
      </c>
      <c r="R18" s="850"/>
      <c r="S18" s="850"/>
      <c r="T18" s="850"/>
      <c r="U18" s="850"/>
      <c r="V18" s="850"/>
      <c r="W18" s="850"/>
      <c r="X18" s="850"/>
      <c r="Y18" s="850"/>
      <c r="Z18" s="850"/>
      <c r="AA18" s="850"/>
      <c r="AB18" s="850"/>
      <c r="AC18" s="850"/>
      <c r="AD18" s="850"/>
      <c r="AE18" s="850"/>
      <c r="AF18" s="765"/>
      <c r="AG18" s="766"/>
      <c r="AH18" s="767"/>
      <c r="AJ18" s="755" t="e">
        <f t="shared" si="9"/>
        <v>#REF!</v>
      </c>
      <c r="AK18" s="719" t="e">
        <f>G18=AJ18</f>
        <v>#REF!</v>
      </c>
      <c r="AL18" s="755" t="e">
        <f t="shared" si="2"/>
        <v>#REF!</v>
      </c>
      <c r="AM18" s="756">
        <f t="shared" si="5"/>
        <v>54000000</v>
      </c>
      <c r="AN18" s="705" t="b">
        <f>G18=AM18</f>
        <v>1</v>
      </c>
    </row>
    <row r="19" spans="1:40">
      <c r="A19" s="714"/>
      <c r="B19" s="715"/>
      <c r="C19" s="713"/>
      <c r="D19" s="713"/>
      <c r="E19" s="716"/>
      <c r="F19" s="717"/>
      <c r="G19" s="743"/>
      <c r="H19" s="743"/>
      <c r="I19" s="743"/>
      <c r="J19" s="743"/>
      <c r="K19" s="743"/>
      <c r="L19" s="743"/>
      <c r="M19" s="743"/>
      <c r="N19" s="743"/>
      <c r="O19" s="743"/>
      <c r="P19" s="743"/>
      <c r="Q19" s="743"/>
      <c r="R19" s="743"/>
      <c r="S19" s="743"/>
      <c r="T19" s="743"/>
      <c r="U19" s="743"/>
      <c r="V19" s="743"/>
      <c r="W19" s="743"/>
      <c r="X19" s="743"/>
      <c r="Y19" s="743"/>
      <c r="Z19" s="743"/>
      <c r="AA19" s="743"/>
      <c r="AB19" s="743"/>
      <c r="AC19" s="743"/>
      <c r="AD19" s="743"/>
      <c r="AE19" s="743"/>
      <c r="AF19" s="746"/>
      <c r="AG19" s="742"/>
      <c r="AH19" s="713"/>
      <c r="AJ19" s="711">
        <f t="shared" si="9"/>
        <v>0</v>
      </c>
      <c r="AK19" s="706" t="b">
        <f>G19=AJ19</f>
        <v>1</v>
      </c>
      <c r="AL19" s="755">
        <f t="shared" si="2"/>
        <v>0</v>
      </c>
      <c r="AM19" s="756">
        <f t="shared" si="5"/>
        <v>0</v>
      </c>
      <c r="AN19" s="705" t="b">
        <f>G19=AM19</f>
        <v>1</v>
      </c>
    </row>
    <row r="20" spans="1:40" s="705" customFormat="1" ht="12.75" customHeight="1">
      <c r="A20" s="887">
        <v>3</v>
      </c>
      <c r="B20" s="888" t="s">
        <v>22</v>
      </c>
      <c r="C20" s="889" t="s">
        <v>30</v>
      </c>
      <c r="D20" s="889"/>
      <c r="E20" s="903"/>
      <c r="F20" s="892" t="s">
        <v>135</v>
      </c>
      <c r="G20" s="750">
        <f>G21</f>
        <v>246777900</v>
      </c>
      <c r="H20" s="750">
        <f t="shared" ref="H20:AG20" si="15">H21</f>
        <v>75550000</v>
      </c>
      <c r="I20" s="750" t="e">
        <f t="shared" si="15"/>
        <v>#REF!</v>
      </c>
      <c r="J20" s="750" t="e">
        <f t="shared" si="15"/>
        <v>#REF!</v>
      </c>
      <c r="K20" s="750">
        <f t="shared" si="15"/>
        <v>1500000</v>
      </c>
      <c r="L20" s="750" t="e">
        <f t="shared" si="15"/>
        <v>#REF!</v>
      </c>
      <c r="M20" s="750" t="e">
        <f t="shared" si="15"/>
        <v>#REF!</v>
      </c>
      <c r="N20" s="750">
        <f t="shared" si="15"/>
        <v>0</v>
      </c>
      <c r="O20" s="750">
        <f t="shared" si="15"/>
        <v>0</v>
      </c>
      <c r="P20" s="750">
        <f t="shared" si="15"/>
        <v>0</v>
      </c>
      <c r="Q20" s="750">
        <f t="shared" si="15"/>
        <v>169727900</v>
      </c>
      <c r="R20" s="750">
        <f t="shared" si="15"/>
        <v>0</v>
      </c>
      <c r="S20" s="750">
        <f t="shared" si="15"/>
        <v>0</v>
      </c>
      <c r="T20" s="750">
        <f t="shared" si="15"/>
        <v>0</v>
      </c>
      <c r="U20" s="750">
        <f t="shared" si="15"/>
        <v>0</v>
      </c>
      <c r="V20" s="750">
        <f t="shared" si="15"/>
        <v>0</v>
      </c>
      <c r="W20" s="750">
        <f t="shared" si="15"/>
        <v>0</v>
      </c>
      <c r="X20" s="750">
        <f t="shared" si="15"/>
        <v>0</v>
      </c>
      <c r="Y20" s="750">
        <f t="shared" si="15"/>
        <v>0</v>
      </c>
      <c r="Z20" s="750">
        <f t="shared" si="15"/>
        <v>0</v>
      </c>
      <c r="AA20" s="750">
        <f t="shared" si="15"/>
        <v>0</v>
      </c>
      <c r="AB20" s="750">
        <f t="shared" si="15"/>
        <v>0</v>
      </c>
      <c r="AC20" s="750">
        <f t="shared" si="15"/>
        <v>0</v>
      </c>
      <c r="AD20" s="750">
        <f t="shared" si="15"/>
        <v>0</v>
      </c>
      <c r="AE20" s="750">
        <f t="shared" si="15"/>
        <v>0</v>
      </c>
      <c r="AF20" s="757">
        <f t="shared" si="15"/>
        <v>0</v>
      </c>
      <c r="AG20" s="768">
        <f t="shared" si="15"/>
        <v>0</v>
      </c>
      <c r="AH20" s="731"/>
      <c r="AI20" s="769"/>
      <c r="AJ20" s="711" t="e">
        <f t="shared" si="9"/>
        <v>#REF!</v>
      </c>
      <c r="AK20" s="706" t="e">
        <f>G20=AJ20</f>
        <v>#REF!</v>
      </c>
      <c r="AL20" s="755" t="e">
        <f t="shared" si="2"/>
        <v>#REF!</v>
      </c>
      <c r="AM20" s="756">
        <f t="shared" si="5"/>
        <v>246777900</v>
      </c>
      <c r="AN20" s="705" t="b">
        <f>G20=AM20</f>
        <v>1</v>
      </c>
    </row>
    <row r="21" spans="1:40" ht="12.75" hidden="1" customHeight="1">
      <c r="A21" s="840"/>
      <c r="B21" s="841"/>
      <c r="C21" s="842"/>
      <c r="D21" s="885" t="s">
        <v>15</v>
      </c>
      <c r="E21" s="902"/>
      <c r="F21" s="717" t="s">
        <v>130</v>
      </c>
      <c r="G21" s="844">
        <f>SUM(G22:G27)</f>
        <v>246777900</v>
      </c>
      <c r="H21" s="844">
        <f t="shared" ref="H21:AG21" si="16">SUM(H22:H27)</f>
        <v>75550000</v>
      </c>
      <c r="I21" s="844" t="e">
        <f t="shared" si="16"/>
        <v>#REF!</v>
      </c>
      <c r="J21" s="844" t="e">
        <f t="shared" si="16"/>
        <v>#REF!</v>
      </c>
      <c r="K21" s="844">
        <f t="shared" si="16"/>
        <v>1500000</v>
      </c>
      <c r="L21" s="844" t="e">
        <f t="shared" si="16"/>
        <v>#REF!</v>
      </c>
      <c r="M21" s="844" t="e">
        <f t="shared" si="16"/>
        <v>#REF!</v>
      </c>
      <c r="N21" s="844">
        <f t="shared" si="16"/>
        <v>0</v>
      </c>
      <c r="O21" s="844">
        <f t="shared" si="16"/>
        <v>0</v>
      </c>
      <c r="P21" s="844">
        <f t="shared" si="16"/>
        <v>0</v>
      </c>
      <c r="Q21" s="844">
        <f t="shared" si="16"/>
        <v>169727900</v>
      </c>
      <c r="R21" s="844">
        <f t="shared" si="16"/>
        <v>0</v>
      </c>
      <c r="S21" s="844">
        <f t="shared" si="16"/>
        <v>0</v>
      </c>
      <c r="T21" s="844">
        <f t="shared" si="16"/>
        <v>0</v>
      </c>
      <c r="U21" s="844">
        <f t="shared" si="16"/>
        <v>0</v>
      </c>
      <c r="V21" s="844">
        <f t="shared" si="16"/>
        <v>0</v>
      </c>
      <c r="W21" s="844">
        <f t="shared" si="16"/>
        <v>0</v>
      </c>
      <c r="X21" s="844">
        <f t="shared" si="16"/>
        <v>0</v>
      </c>
      <c r="Y21" s="844">
        <f t="shared" si="16"/>
        <v>0</v>
      </c>
      <c r="Z21" s="844">
        <f t="shared" si="16"/>
        <v>0</v>
      </c>
      <c r="AA21" s="844">
        <f t="shared" si="16"/>
        <v>0</v>
      </c>
      <c r="AB21" s="844">
        <f t="shared" si="16"/>
        <v>0</v>
      </c>
      <c r="AC21" s="844">
        <f t="shared" si="16"/>
        <v>0</v>
      </c>
      <c r="AD21" s="844">
        <f t="shared" si="16"/>
        <v>0</v>
      </c>
      <c r="AE21" s="844">
        <f t="shared" si="16"/>
        <v>0</v>
      </c>
      <c r="AF21" s="746">
        <f t="shared" si="16"/>
        <v>0</v>
      </c>
      <c r="AG21" s="742">
        <f t="shared" si="16"/>
        <v>0</v>
      </c>
      <c r="AH21" s="713"/>
      <c r="AJ21" s="711" t="e">
        <f t="shared" si="9"/>
        <v>#REF!</v>
      </c>
      <c r="AK21" s="706" t="e">
        <f>G21=AJ21</f>
        <v>#REF!</v>
      </c>
      <c r="AL21" s="755" t="e">
        <f t="shared" si="2"/>
        <v>#REF!</v>
      </c>
      <c r="AM21" s="756">
        <f t="shared" si="5"/>
        <v>246777900</v>
      </c>
      <c r="AN21" s="705" t="b">
        <f>G21=AM21</f>
        <v>1</v>
      </c>
    </row>
    <row r="22" spans="1:40">
      <c r="A22" s="720"/>
      <c r="B22" s="721"/>
      <c r="C22" s="722"/>
      <c r="D22" s="770"/>
      <c r="E22" s="728" t="s">
        <v>16</v>
      </c>
      <c r="F22" s="763" t="s">
        <v>19</v>
      </c>
      <c r="G22" s="746">
        <v>1050000</v>
      </c>
      <c r="H22" s="746">
        <v>1050000</v>
      </c>
      <c r="I22" s="746"/>
      <c r="J22" s="746"/>
      <c r="K22" s="746"/>
      <c r="L22" s="746"/>
      <c r="M22" s="746"/>
      <c r="N22" s="746"/>
      <c r="O22" s="746"/>
      <c r="P22" s="746">
        <f>N22-O22</f>
        <v>0</v>
      </c>
      <c r="Q22" s="746"/>
      <c r="R22" s="746"/>
      <c r="S22" s="746"/>
      <c r="T22" s="746"/>
      <c r="U22" s="746"/>
      <c r="V22" s="746"/>
      <c r="W22" s="746"/>
      <c r="X22" s="746"/>
      <c r="Y22" s="746"/>
      <c r="Z22" s="746"/>
      <c r="AA22" s="746"/>
      <c r="AB22" s="746"/>
      <c r="AC22" s="746"/>
      <c r="AD22" s="746"/>
      <c r="AE22" s="746"/>
      <c r="AF22" s="746"/>
      <c r="AG22" s="742"/>
      <c r="AH22" s="713"/>
      <c r="AJ22" s="711"/>
      <c r="AL22" s="755"/>
      <c r="AM22" s="756"/>
      <c r="AN22" s="705"/>
    </row>
    <row r="23" spans="1:40" s="719" customFormat="1">
      <c r="A23" s="761"/>
      <c r="B23" s="762"/>
      <c r="C23" s="727"/>
      <c r="D23" s="727"/>
      <c r="E23" s="728" t="s">
        <v>17</v>
      </c>
      <c r="F23" s="763" t="s">
        <v>18</v>
      </c>
      <c r="G23" s="765">
        <v>54000000</v>
      </c>
      <c r="H23" s="765">
        <v>13500000</v>
      </c>
      <c r="I23" s="765" t="e">
        <f>#REF!</f>
        <v>#REF!</v>
      </c>
      <c r="J23" s="765" t="e">
        <f>H23-I23</f>
        <v>#REF!</v>
      </c>
      <c r="K23" s="765"/>
      <c r="L23" s="765">
        <v>11200000</v>
      </c>
      <c r="M23" s="765">
        <f>K23-L23</f>
        <v>-11200000</v>
      </c>
      <c r="N23" s="765"/>
      <c r="O23" s="765"/>
      <c r="P23" s="746">
        <f t="shared" ref="P23:P27" si="17">N23-O23</f>
        <v>0</v>
      </c>
      <c r="Q23" s="765">
        <v>40500000</v>
      </c>
      <c r="R23" s="765"/>
      <c r="S23" s="765"/>
      <c r="T23" s="765"/>
      <c r="U23" s="765"/>
      <c r="V23" s="765"/>
      <c r="W23" s="765"/>
      <c r="X23" s="765"/>
      <c r="Y23" s="765"/>
      <c r="Z23" s="765"/>
      <c r="AA23" s="765"/>
      <c r="AB23" s="765"/>
      <c r="AC23" s="765"/>
      <c r="AD23" s="765"/>
      <c r="AE23" s="765"/>
      <c r="AF23" s="765"/>
      <c r="AG23" s="766"/>
      <c r="AH23" s="767"/>
      <c r="AJ23" s="755" t="e">
        <f t="shared" si="9"/>
        <v>#REF!</v>
      </c>
      <c r="AK23" s="719" t="e">
        <f>G23=AJ23</f>
        <v>#REF!</v>
      </c>
      <c r="AL23" s="755" t="e">
        <f t="shared" si="2"/>
        <v>#REF!</v>
      </c>
      <c r="AM23" s="756">
        <f t="shared" si="5"/>
        <v>54000000</v>
      </c>
      <c r="AN23" s="705" t="b">
        <f>G23=AM23</f>
        <v>1</v>
      </c>
    </row>
    <row r="24" spans="1:40" s="719" customFormat="1">
      <c r="A24" s="761"/>
      <c r="B24" s="762"/>
      <c r="C24" s="727"/>
      <c r="D24" s="727"/>
      <c r="E24" s="728" t="s">
        <v>31</v>
      </c>
      <c r="F24" s="763" t="s">
        <v>32</v>
      </c>
      <c r="G24" s="765">
        <v>9450000</v>
      </c>
      <c r="H24" s="765"/>
      <c r="I24" s="765"/>
      <c r="J24" s="765">
        <f t="shared" ref="J24:J27" si="18">H24-I24</f>
        <v>0</v>
      </c>
      <c r="K24" s="765"/>
      <c r="L24" s="765">
        <v>918000</v>
      </c>
      <c r="M24" s="765">
        <f t="shared" ref="M24:M27" si="19">K24-L24</f>
        <v>-918000</v>
      </c>
      <c r="N24" s="765"/>
      <c r="O24" s="765"/>
      <c r="P24" s="746">
        <f t="shared" si="17"/>
        <v>0</v>
      </c>
      <c r="Q24" s="765">
        <v>9450000</v>
      </c>
      <c r="R24" s="765"/>
      <c r="S24" s="765"/>
      <c r="T24" s="765"/>
      <c r="U24" s="765"/>
      <c r="V24" s="765"/>
      <c r="W24" s="765"/>
      <c r="X24" s="765"/>
      <c r="Y24" s="765"/>
      <c r="Z24" s="765"/>
      <c r="AA24" s="765"/>
      <c r="AB24" s="765"/>
      <c r="AC24" s="765"/>
      <c r="AD24" s="765"/>
      <c r="AE24" s="765"/>
      <c r="AF24" s="765"/>
      <c r="AG24" s="766"/>
      <c r="AH24" s="767"/>
      <c r="AJ24" s="755">
        <f t="shared" si="9"/>
        <v>9450000</v>
      </c>
      <c r="AK24" s="719" t="b">
        <f>G24=AJ24</f>
        <v>1</v>
      </c>
      <c r="AL24" s="755">
        <f t="shared" si="2"/>
        <v>918000</v>
      </c>
      <c r="AM24" s="756">
        <f t="shared" si="5"/>
        <v>9450000</v>
      </c>
      <c r="AN24" s="705" t="b">
        <f>G24=AM24</f>
        <v>1</v>
      </c>
    </row>
    <row r="25" spans="1:40" s="719" customFormat="1">
      <c r="A25" s="761"/>
      <c r="B25" s="762"/>
      <c r="C25" s="727"/>
      <c r="D25" s="727"/>
      <c r="E25" s="728" t="s">
        <v>274</v>
      </c>
      <c r="F25" s="763" t="s">
        <v>60</v>
      </c>
      <c r="G25" s="765">
        <v>3675000</v>
      </c>
      <c r="H25" s="765"/>
      <c r="I25" s="765"/>
      <c r="J25" s="765"/>
      <c r="K25" s="765">
        <v>1500000</v>
      </c>
      <c r="L25" s="765"/>
      <c r="M25" s="765"/>
      <c r="N25" s="765"/>
      <c r="O25" s="765"/>
      <c r="P25" s="746"/>
      <c r="Q25" s="765">
        <f>G25-K25</f>
        <v>2175000</v>
      </c>
      <c r="R25" s="765"/>
      <c r="S25" s="765"/>
      <c r="T25" s="765"/>
      <c r="U25" s="765"/>
      <c r="V25" s="765"/>
      <c r="W25" s="765"/>
      <c r="X25" s="765"/>
      <c r="Y25" s="765"/>
      <c r="Z25" s="765"/>
      <c r="AA25" s="765"/>
      <c r="AB25" s="765"/>
      <c r="AC25" s="765"/>
      <c r="AD25" s="765"/>
      <c r="AE25" s="765"/>
      <c r="AF25" s="765"/>
      <c r="AG25" s="766"/>
      <c r="AH25" s="767"/>
      <c r="AJ25" s="755"/>
      <c r="AL25" s="755"/>
      <c r="AM25" s="756"/>
      <c r="AN25" s="705"/>
    </row>
    <row r="26" spans="1:40" s="719" customFormat="1">
      <c r="A26" s="761"/>
      <c r="B26" s="762"/>
      <c r="C26" s="727"/>
      <c r="D26" s="727"/>
      <c r="E26" s="728" t="s">
        <v>33</v>
      </c>
      <c r="F26" s="763" t="s">
        <v>34</v>
      </c>
      <c r="G26" s="765">
        <v>152280000</v>
      </c>
      <c r="H26" s="765">
        <v>45000000</v>
      </c>
      <c r="I26" s="765" t="e">
        <f>#REF!</f>
        <v>#REF!</v>
      </c>
      <c r="J26" s="765" t="e">
        <f t="shared" si="18"/>
        <v>#REF!</v>
      </c>
      <c r="K26" s="765"/>
      <c r="L26" s="765">
        <v>57555000</v>
      </c>
      <c r="M26" s="765">
        <f t="shared" si="19"/>
        <v>-57555000</v>
      </c>
      <c r="N26" s="765"/>
      <c r="O26" s="765"/>
      <c r="P26" s="746">
        <f t="shared" si="17"/>
        <v>0</v>
      </c>
      <c r="Q26" s="765">
        <v>107280000</v>
      </c>
      <c r="R26" s="765"/>
      <c r="S26" s="765"/>
      <c r="T26" s="765"/>
      <c r="U26" s="765"/>
      <c r="V26" s="765"/>
      <c r="W26" s="765"/>
      <c r="X26" s="765"/>
      <c r="Y26" s="765"/>
      <c r="Z26" s="765"/>
      <c r="AA26" s="765"/>
      <c r="AB26" s="765"/>
      <c r="AC26" s="765"/>
      <c r="AD26" s="765"/>
      <c r="AE26" s="765"/>
      <c r="AF26" s="765"/>
      <c r="AG26" s="766"/>
      <c r="AH26" s="767"/>
      <c r="AJ26" s="755" t="e">
        <f t="shared" si="9"/>
        <v>#REF!</v>
      </c>
      <c r="AK26" s="719" t="e">
        <f>G26=AJ26</f>
        <v>#REF!</v>
      </c>
      <c r="AL26" s="755" t="e">
        <f t="shared" si="2"/>
        <v>#REF!</v>
      </c>
      <c r="AM26" s="756">
        <f t="shared" si="5"/>
        <v>152280000</v>
      </c>
      <c r="AN26" s="705" t="b">
        <f>G26=AM26</f>
        <v>1</v>
      </c>
    </row>
    <row r="27" spans="1:40" s="719" customFormat="1">
      <c r="A27" s="845"/>
      <c r="B27" s="846"/>
      <c r="C27" s="847"/>
      <c r="D27" s="847"/>
      <c r="E27" s="834" t="s">
        <v>20</v>
      </c>
      <c r="F27" s="848" t="s">
        <v>21</v>
      </c>
      <c r="G27" s="850">
        <v>26322900</v>
      </c>
      <c r="H27" s="850">
        <v>16000000</v>
      </c>
      <c r="I27" s="850" t="e">
        <f>#REF!</f>
        <v>#REF!</v>
      </c>
      <c r="J27" s="850" t="e">
        <f t="shared" si="18"/>
        <v>#REF!</v>
      </c>
      <c r="K27" s="850"/>
      <c r="L27" s="850" t="e">
        <f>#REF!+1328600</f>
        <v>#REF!</v>
      </c>
      <c r="M27" s="850" t="e">
        <f t="shared" si="19"/>
        <v>#REF!</v>
      </c>
      <c r="N27" s="850"/>
      <c r="O27" s="850"/>
      <c r="P27" s="836">
        <f t="shared" si="17"/>
        <v>0</v>
      </c>
      <c r="Q27" s="850">
        <v>10322900</v>
      </c>
      <c r="R27" s="850"/>
      <c r="S27" s="850"/>
      <c r="T27" s="850"/>
      <c r="U27" s="850"/>
      <c r="V27" s="850"/>
      <c r="W27" s="850"/>
      <c r="X27" s="850"/>
      <c r="Y27" s="850"/>
      <c r="Z27" s="850"/>
      <c r="AA27" s="850"/>
      <c r="AB27" s="850"/>
      <c r="AC27" s="850"/>
      <c r="AD27" s="850"/>
      <c r="AE27" s="850"/>
      <c r="AF27" s="765"/>
      <c r="AG27" s="766"/>
      <c r="AH27" s="767"/>
      <c r="AJ27" s="755" t="e">
        <f t="shared" si="9"/>
        <v>#REF!</v>
      </c>
      <c r="AK27" s="719" t="e">
        <f>G27=AJ27</f>
        <v>#REF!</v>
      </c>
      <c r="AL27" s="755" t="e">
        <f t="shared" si="2"/>
        <v>#REF!</v>
      </c>
      <c r="AM27" s="756">
        <f t="shared" si="5"/>
        <v>26322900</v>
      </c>
      <c r="AN27" s="705" t="b">
        <f>G27=AM27</f>
        <v>1</v>
      </c>
    </row>
    <row r="28" spans="1:40">
      <c r="A28" s="714"/>
      <c r="B28" s="715"/>
      <c r="C28" s="713"/>
      <c r="D28" s="713"/>
      <c r="E28" s="716"/>
      <c r="F28" s="717"/>
      <c r="G28" s="743"/>
      <c r="H28" s="743"/>
      <c r="I28" s="743"/>
      <c r="J28" s="743"/>
      <c r="K28" s="743"/>
      <c r="L28" s="743"/>
      <c r="M28" s="743"/>
      <c r="N28" s="743"/>
      <c r="O28" s="743"/>
      <c r="P28" s="743"/>
      <c r="Q28" s="743"/>
      <c r="R28" s="743"/>
      <c r="S28" s="743"/>
      <c r="T28" s="743"/>
      <c r="U28" s="743"/>
      <c r="V28" s="743"/>
      <c r="W28" s="743"/>
      <c r="X28" s="743"/>
      <c r="Y28" s="743"/>
      <c r="Z28" s="743"/>
      <c r="AA28" s="743"/>
      <c r="AB28" s="743"/>
      <c r="AC28" s="743"/>
      <c r="AD28" s="743"/>
      <c r="AE28" s="743"/>
      <c r="AF28" s="746"/>
      <c r="AG28" s="742"/>
      <c r="AH28" s="713"/>
      <c r="AJ28" s="711">
        <f t="shared" si="9"/>
        <v>0</v>
      </c>
      <c r="AK28" s="706" t="b">
        <f>G28=AJ28</f>
        <v>1</v>
      </c>
      <c r="AL28" s="755">
        <f t="shared" si="2"/>
        <v>0</v>
      </c>
      <c r="AM28" s="756">
        <f t="shared" si="5"/>
        <v>0</v>
      </c>
      <c r="AN28" s="705" t="b">
        <f>G28=AM28</f>
        <v>1</v>
      </c>
    </row>
    <row r="29" spans="1:40" s="705" customFormat="1" ht="12.75" customHeight="1">
      <c r="A29" s="887">
        <v>4</v>
      </c>
      <c r="B29" s="888" t="s">
        <v>22</v>
      </c>
      <c r="C29" s="889" t="s">
        <v>35</v>
      </c>
      <c r="D29" s="889"/>
      <c r="E29" s="903"/>
      <c r="F29" s="892" t="s">
        <v>136</v>
      </c>
      <c r="G29" s="750">
        <f>G30</f>
        <v>99184000</v>
      </c>
      <c r="H29" s="750">
        <f t="shared" ref="H29:AG29" si="20">H30</f>
        <v>17000000</v>
      </c>
      <c r="I29" s="750" t="e">
        <f t="shared" si="20"/>
        <v>#REF!</v>
      </c>
      <c r="J29" s="750" t="e">
        <f t="shared" si="20"/>
        <v>#REF!</v>
      </c>
      <c r="K29" s="750">
        <f t="shared" si="20"/>
        <v>2384000</v>
      </c>
      <c r="L29" s="750">
        <f t="shared" si="20"/>
        <v>16333300</v>
      </c>
      <c r="M29" s="750">
        <f t="shared" si="20"/>
        <v>-13949300</v>
      </c>
      <c r="N29" s="750">
        <f t="shared" si="20"/>
        <v>0</v>
      </c>
      <c r="O29" s="750">
        <f t="shared" si="20"/>
        <v>0</v>
      </c>
      <c r="P29" s="750">
        <f t="shared" si="20"/>
        <v>0</v>
      </c>
      <c r="Q29" s="750">
        <f t="shared" si="20"/>
        <v>79800000</v>
      </c>
      <c r="R29" s="750">
        <f t="shared" si="20"/>
        <v>0</v>
      </c>
      <c r="S29" s="750">
        <f t="shared" si="20"/>
        <v>0</v>
      </c>
      <c r="T29" s="750">
        <f t="shared" si="20"/>
        <v>0</v>
      </c>
      <c r="U29" s="750">
        <f t="shared" si="20"/>
        <v>0</v>
      </c>
      <c r="V29" s="750">
        <f t="shared" si="20"/>
        <v>0</v>
      </c>
      <c r="W29" s="750">
        <f t="shared" si="20"/>
        <v>0</v>
      </c>
      <c r="X29" s="750">
        <f t="shared" si="20"/>
        <v>0</v>
      </c>
      <c r="Y29" s="750">
        <f t="shared" si="20"/>
        <v>0</v>
      </c>
      <c r="Z29" s="750">
        <f t="shared" si="20"/>
        <v>0</v>
      </c>
      <c r="AA29" s="750">
        <f t="shared" si="20"/>
        <v>0</v>
      </c>
      <c r="AB29" s="750">
        <f t="shared" si="20"/>
        <v>0</v>
      </c>
      <c r="AC29" s="750">
        <f t="shared" si="20"/>
        <v>0</v>
      </c>
      <c r="AD29" s="750">
        <f t="shared" si="20"/>
        <v>0</v>
      </c>
      <c r="AE29" s="750">
        <f t="shared" si="20"/>
        <v>0</v>
      </c>
      <c r="AF29" s="757">
        <f t="shared" si="20"/>
        <v>0</v>
      </c>
      <c r="AG29" s="768">
        <f t="shared" si="20"/>
        <v>0</v>
      </c>
      <c r="AH29" s="731"/>
      <c r="AI29" s="769"/>
      <c r="AJ29" s="711" t="e">
        <f t="shared" si="9"/>
        <v>#REF!</v>
      </c>
      <c r="AK29" s="706" t="e">
        <f>G29=AJ29</f>
        <v>#REF!</v>
      </c>
      <c r="AL29" s="755" t="e">
        <f t="shared" si="2"/>
        <v>#REF!</v>
      </c>
      <c r="AM29" s="756">
        <f t="shared" si="5"/>
        <v>99184000</v>
      </c>
      <c r="AN29" s="705" t="b">
        <f>G29=AM29</f>
        <v>1</v>
      </c>
    </row>
    <row r="30" spans="1:40" ht="12.75" hidden="1" customHeight="1">
      <c r="A30" s="840"/>
      <c r="B30" s="841"/>
      <c r="C30" s="842"/>
      <c r="D30" s="885" t="s">
        <v>15</v>
      </c>
      <c r="E30" s="902"/>
      <c r="F30" s="717" t="s">
        <v>130</v>
      </c>
      <c r="G30" s="844">
        <f>SUM(G31:G33)</f>
        <v>99184000</v>
      </c>
      <c r="H30" s="844">
        <f t="shared" ref="H30:AG30" si="21">SUM(H31:H33)</f>
        <v>17000000</v>
      </c>
      <c r="I30" s="844" t="e">
        <f t="shared" si="21"/>
        <v>#REF!</v>
      </c>
      <c r="J30" s="844" t="e">
        <f t="shared" si="21"/>
        <v>#REF!</v>
      </c>
      <c r="K30" s="844">
        <f t="shared" si="21"/>
        <v>2384000</v>
      </c>
      <c r="L30" s="844">
        <f t="shared" si="21"/>
        <v>16333300</v>
      </c>
      <c r="M30" s="844">
        <f t="shared" si="21"/>
        <v>-13949300</v>
      </c>
      <c r="N30" s="844">
        <f t="shared" si="21"/>
        <v>0</v>
      </c>
      <c r="O30" s="844">
        <f t="shared" si="21"/>
        <v>0</v>
      </c>
      <c r="P30" s="844">
        <f t="shared" si="21"/>
        <v>0</v>
      </c>
      <c r="Q30" s="844">
        <f t="shared" si="21"/>
        <v>79800000</v>
      </c>
      <c r="R30" s="844">
        <f t="shared" si="21"/>
        <v>0</v>
      </c>
      <c r="S30" s="844">
        <f t="shared" si="21"/>
        <v>0</v>
      </c>
      <c r="T30" s="844">
        <f t="shared" si="21"/>
        <v>0</v>
      </c>
      <c r="U30" s="844">
        <f t="shared" si="21"/>
        <v>0</v>
      </c>
      <c r="V30" s="844">
        <f t="shared" si="21"/>
        <v>0</v>
      </c>
      <c r="W30" s="844">
        <f t="shared" si="21"/>
        <v>0</v>
      </c>
      <c r="X30" s="844">
        <f t="shared" si="21"/>
        <v>0</v>
      </c>
      <c r="Y30" s="844">
        <f t="shared" si="21"/>
        <v>0</v>
      </c>
      <c r="Z30" s="844">
        <f t="shared" si="21"/>
        <v>0</v>
      </c>
      <c r="AA30" s="844">
        <f t="shared" si="21"/>
        <v>0</v>
      </c>
      <c r="AB30" s="844">
        <f t="shared" si="21"/>
        <v>0</v>
      </c>
      <c r="AC30" s="844">
        <f t="shared" si="21"/>
        <v>0</v>
      </c>
      <c r="AD30" s="844">
        <f t="shared" si="21"/>
        <v>0</v>
      </c>
      <c r="AE30" s="844">
        <f t="shared" si="21"/>
        <v>0</v>
      </c>
      <c r="AF30" s="746">
        <f t="shared" si="21"/>
        <v>0</v>
      </c>
      <c r="AG30" s="742">
        <f t="shared" si="21"/>
        <v>0</v>
      </c>
      <c r="AH30" s="713"/>
      <c r="AJ30" s="711" t="e">
        <f t="shared" si="9"/>
        <v>#REF!</v>
      </c>
      <c r="AK30" s="706" t="e">
        <f>G30=AJ30</f>
        <v>#REF!</v>
      </c>
      <c r="AL30" s="755" t="e">
        <f t="shared" si="2"/>
        <v>#REF!</v>
      </c>
      <c r="AM30" s="756">
        <f t="shared" si="5"/>
        <v>99184000</v>
      </c>
      <c r="AN30" s="705" t="b">
        <f>G30=AM30</f>
        <v>1</v>
      </c>
    </row>
    <row r="31" spans="1:40" s="719" customFormat="1">
      <c r="A31" s="761"/>
      <c r="B31" s="762"/>
      <c r="C31" s="727"/>
      <c r="D31" s="727"/>
      <c r="E31" s="728" t="s">
        <v>17</v>
      </c>
      <c r="F31" s="763" t="s">
        <v>18</v>
      </c>
      <c r="G31" s="765">
        <v>61800000</v>
      </c>
      <c r="H31" s="765">
        <v>12000000</v>
      </c>
      <c r="I31" s="765" t="e">
        <f>#REF!</f>
        <v>#REF!</v>
      </c>
      <c r="J31" s="765" t="e">
        <f>H31-I31</f>
        <v>#REF!</v>
      </c>
      <c r="K31" s="765"/>
      <c r="L31" s="765">
        <v>16333300</v>
      </c>
      <c r="M31" s="765">
        <f>K31-L31</f>
        <v>-16333300</v>
      </c>
      <c r="N31" s="765"/>
      <c r="O31" s="765"/>
      <c r="P31" s="765">
        <f>N31-O31</f>
        <v>0</v>
      </c>
      <c r="Q31" s="765">
        <v>49800000</v>
      </c>
      <c r="R31" s="765"/>
      <c r="S31" s="765"/>
      <c r="T31" s="765"/>
      <c r="U31" s="765"/>
      <c r="V31" s="765"/>
      <c r="W31" s="765"/>
      <c r="X31" s="765"/>
      <c r="Y31" s="765"/>
      <c r="Z31" s="765"/>
      <c r="AA31" s="765"/>
      <c r="AB31" s="765"/>
      <c r="AC31" s="765"/>
      <c r="AD31" s="765"/>
      <c r="AE31" s="765"/>
      <c r="AF31" s="765"/>
      <c r="AG31" s="766"/>
      <c r="AH31" s="767"/>
      <c r="AJ31" s="755" t="e">
        <f t="shared" si="9"/>
        <v>#REF!</v>
      </c>
      <c r="AK31" s="719" t="e">
        <f>G31=AJ31</f>
        <v>#REF!</v>
      </c>
      <c r="AL31" s="755" t="e">
        <f t="shared" si="2"/>
        <v>#REF!</v>
      </c>
      <c r="AM31" s="756">
        <f t="shared" si="5"/>
        <v>61800000</v>
      </c>
      <c r="AN31" s="705" t="b">
        <f>G31=AM31</f>
        <v>1</v>
      </c>
    </row>
    <row r="32" spans="1:40" s="719" customFormat="1">
      <c r="A32" s="761"/>
      <c r="B32" s="762"/>
      <c r="C32" s="727"/>
      <c r="D32" s="727"/>
      <c r="E32" s="728" t="s">
        <v>36</v>
      </c>
      <c r="F32" s="771" t="s">
        <v>37</v>
      </c>
      <c r="G32" s="765">
        <v>2384000</v>
      </c>
      <c r="H32" s="765"/>
      <c r="I32" s="765"/>
      <c r="J32" s="765">
        <f t="shared" ref="J32:J33" si="22">H32-I32</f>
        <v>0</v>
      </c>
      <c r="K32" s="765">
        <f>G32</f>
        <v>2384000</v>
      </c>
      <c r="L32" s="765"/>
      <c r="M32" s="765">
        <f t="shared" ref="M32:M33" si="23">K32-L32</f>
        <v>2384000</v>
      </c>
      <c r="N32" s="765"/>
      <c r="O32" s="765"/>
      <c r="P32" s="765">
        <f t="shared" ref="P32:P33" si="24">N32-O32</f>
        <v>0</v>
      </c>
      <c r="Q32" s="765"/>
      <c r="R32" s="765"/>
      <c r="S32" s="765"/>
      <c r="T32" s="765"/>
      <c r="U32" s="765"/>
      <c r="V32" s="765"/>
      <c r="W32" s="765"/>
      <c r="X32" s="765"/>
      <c r="Y32" s="765"/>
      <c r="Z32" s="765"/>
      <c r="AA32" s="765"/>
      <c r="AB32" s="765"/>
      <c r="AC32" s="765"/>
      <c r="AD32" s="765"/>
      <c r="AE32" s="765"/>
      <c r="AF32" s="765"/>
      <c r="AG32" s="766"/>
      <c r="AH32" s="767"/>
      <c r="AJ32" s="755">
        <f t="shared" si="9"/>
        <v>4768000</v>
      </c>
      <c r="AK32" s="719" t="b">
        <f>G32=AJ32</f>
        <v>0</v>
      </c>
      <c r="AL32" s="755">
        <f t="shared" si="2"/>
        <v>0</v>
      </c>
      <c r="AM32" s="756">
        <f t="shared" si="5"/>
        <v>2384000</v>
      </c>
      <c r="AN32" s="705" t="b">
        <f>G32=AM32</f>
        <v>1</v>
      </c>
    </row>
    <row r="33" spans="1:40" s="719" customFormat="1">
      <c r="A33" s="845"/>
      <c r="B33" s="846"/>
      <c r="C33" s="847"/>
      <c r="D33" s="847"/>
      <c r="E33" s="834" t="s">
        <v>38</v>
      </c>
      <c r="F33" s="848" t="s">
        <v>39</v>
      </c>
      <c r="G33" s="850">
        <v>35000000</v>
      </c>
      <c r="H33" s="850">
        <v>5000000</v>
      </c>
      <c r="I33" s="850">
        <v>1457000</v>
      </c>
      <c r="J33" s="850">
        <f t="shared" si="22"/>
        <v>3543000</v>
      </c>
      <c r="K33" s="850"/>
      <c r="L33" s="850"/>
      <c r="M33" s="850">
        <f t="shared" si="23"/>
        <v>0</v>
      </c>
      <c r="N33" s="850"/>
      <c r="O33" s="850"/>
      <c r="P33" s="850">
        <f t="shared" si="24"/>
        <v>0</v>
      </c>
      <c r="Q33" s="850">
        <v>30000000</v>
      </c>
      <c r="R33" s="850"/>
      <c r="S33" s="850"/>
      <c r="T33" s="850"/>
      <c r="U33" s="850"/>
      <c r="V33" s="850"/>
      <c r="W33" s="850"/>
      <c r="X33" s="850"/>
      <c r="Y33" s="850"/>
      <c r="Z33" s="850"/>
      <c r="AA33" s="850"/>
      <c r="AB33" s="850"/>
      <c r="AC33" s="850"/>
      <c r="AD33" s="850"/>
      <c r="AE33" s="850"/>
      <c r="AF33" s="765"/>
      <c r="AG33" s="766"/>
      <c r="AH33" s="767"/>
      <c r="AJ33" s="755">
        <f t="shared" si="9"/>
        <v>35000000</v>
      </c>
      <c r="AK33" s="719" t="b">
        <f>G33=AJ33</f>
        <v>1</v>
      </c>
      <c r="AL33" s="755">
        <f t="shared" si="2"/>
        <v>1457000</v>
      </c>
      <c r="AM33" s="756">
        <f t="shared" si="5"/>
        <v>35000000</v>
      </c>
      <c r="AN33" s="705" t="b">
        <f>G33=AM33</f>
        <v>1</v>
      </c>
    </row>
    <row r="34" spans="1:40">
      <c r="A34" s="714"/>
      <c r="B34" s="715"/>
      <c r="C34" s="713"/>
      <c r="D34" s="713"/>
      <c r="E34" s="716"/>
      <c r="F34" s="717"/>
      <c r="G34" s="743"/>
      <c r="H34" s="743"/>
      <c r="I34" s="743"/>
      <c r="J34" s="743"/>
      <c r="K34" s="743"/>
      <c r="L34" s="743"/>
      <c r="M34" s="743"/>
      <c r="N34" s="743"/>
      <c r="O34" s="743"/>
      <c r="P34" s="743"/>
      <c r="Q34" s="743"/>
      <c r="R34" s="743"/>
      <c r="S34" s="743"/>
      <c r="T34" s="743"/>
      <c r="U34" s="743"/>
      <c r="V34" s="743"/>
      <c r="W34" s="743"/>
      <c r="X34" s="743"/>
      <c r="Y34" s="743"/>
      <c r="Z34" s="743"/>
      <c r="AA34" s="743"/>
      <c r="AB34" s="743"/>
      <c r="AC34" s="743"/>
      <c r="AD34" s="743"/>
      <c r="AE34" s="743"/>
      <c r="AF34" s="746"/>
      <c r="AG34" s="742"/>
      <c r="AH34" s="713"/>
      <c r="AJ34" s="711">
        <f t="shared" si="9"/>
        <v>0</v>
      </c>
      <c r="AK34" s="706" t="b">
        <f>G34=AJ34</f>
        <v>1</v>
      </c>
      <c r="AL34" s="755">
        <f t="shared" si="2"/>
        <v>0</v>
      </c>
      <c r="AM34" s="756">
        <f t="shared" si="5"/>
        <v>0</v>
      </c>
      <c r="AN34" s="705" t="b">
        <f>G34=AM34</f>
        <v>1</v>
      </c>
    </row>
    <row r="35" spans="1:40" s="705" customFormat="1" ht="12.75" customHeight="1">
      <c r="A35" s="887">
        <v>5</v>
      </c>
      <c r="B35" s="888" t="s">
        <v>22</v>
      </c>
      <c r="C35" s="889" t="s">
        <v>40</v>
      </c>
      <c r="D35" s="889"/>
      <c r="E35" s="903"/>
      <c r="F35" s="892" t="s">
        <v>137</v>
      </c>
      <c r="G35" s="750">
        <f>G36+G45</f>
        <v>608106701</v>
      </c>
      <c r="H35" s="750">
        <f t="shared" ref="H35:AG35" si="25">H36+H45</f>
        <v>70900000</v>
      </c>
      <c r="I35" s="750" t="e">
        <f t="shared" si="25"/>
        <v>#REF!</v>
      </c>
      <c r="J35" s="750" t="e">
        <f t="shared" si="25"/>
        <v>#REF!</v>
      </c>
      <c r="K35" s="750">
        <f t="shared" si="25"/>
        <v>7444000</v>
      </c>
      <c r="L35" s="750" t="e">
        <f t="shared" si="25"/>
        <v>#REF!</v>
      </c>
      <c r="M35" s="750" t="e">
        <f t="shared" si="25"/>
        <v>#REF!</v>
      </c>
      <c r="N35" s="750">
        <f t="shared" si="25"/>
        <v>0</v>
      </c>
      <c r="O35" s="750">
        <f t="shared" si="25"/>
        <v>0</v>
      </c>
      <c r="P35" s="750">
        <f t="shared" si="25"/>
        <v>0</v>
      </c>
      <c r="Q35" s="750">
        <f t="shared" si="25"/>
        <v>529762701</v>
      </c>
      <c r="R35" s="750">
        <f t="shared" si="25"/>
        <v>0</v>
      </c>
      <c r="S35" s="750">
        <f t="shared" si="25"/>
        <v>0</v>
      </c>
      <c r="T35" s="750">
        <f t="shared" si="25"/>
        <v>0</v>
      </c>
      <c r="U35" s="750">
        <f t="shared" si="25"/>
        <v>0</v>
      </c>
      <c r="V35" s="750">
        <f t="shared" si="25"/>
        <v>0</v>
      </c>
      <c r="W35" s="750">
        <f t="shared" si="25"/>
        <v>0</v>
      </c>
      <c r="X35" s="750">
        <f t="shared" si="25"/>
        <v>0</v>
      </c>
      <c r="Y35" s="750">
        <f t="shared" si="25"/>
        <v>0</v>
      </c>
      <c r="Z35" s="750">
        <f t="shared" si="25"/>
        <v>0</v>
      </c>
      <c r="AA35" s="750">
        <f t="shared" si="25"/>
        <v>0</v>
      </c>
      <c r="AB35" s="750">
        <f t="shared" si="25"/>
        <v>0</v>
      </c>
      <c r="AC35" s="750">
        <f t="shared" si="25"/>
        <v>0</v>
      </c>
      <c r="AD35" s="750">
        <f t="shared" si="25"/>
        <v>0</v>
      </c>
      <c r="AE35" s="750">
        <f t="shared" si="25"/>
        <v>0</v>
      </c>
      <c r="AF35" s="757">
        <f t="shared" si="25"/>
        <v>0</v>
      </c>
      <c r="AG35" s="768">
        <f t="shared" si="25"/>
        <v>0</v>
      </c>
      <c r="AH35" s="731"/>
      <c r="AI35" s="769"/>
      <c r="AJ35" s="711" t="e">
        <f t="shared" si="9"/>
        <v>#REF!</v>
      </c>
      <c r="AK35" s="706" t="e">
        <f>G35=AJ35</f>
        <v>#REF!</v>
      </c>
      <c r="AL35" s="755" t="e">
        <f t="shared" si="2"/>
        <v>#REF!</v>
      </c>
      <c r="AM35" s="756">
        <f t="shared" si="5"/>
        <v>608106701</v>
      </c>
      <c r="AN35" s="705" t="b">
        <f>G35=AM35</f>
        <v>1</v>
      </c>
    </row>
    <row r="36" spans="1:40" ht="12.75" hidden="1" customHeight="1">
      <c r="A36" s="840"/>
      <c r="B36" s="841"/>
      <c r="C36" s="842"/>
      <c r="D36" s="885" t="s">
        <v>14</v>
      </c>
      <c r="E36" s="902"/>
      <c r="F36" s="717" t="s">
        <v>131</v>
      </c>
      <c r="G36" s="844">
        <f>SUM(G37:G44)</f>
        <v>400050000</v>
      </c>
      <c r="H36" s="844">
        <f t="shared" ref="H36:AG36" si="26">SUM(H37:H44)</f>
        <v>45800000</v>
      </c>
      <c r="I36" s="844" t="e">
        <f t="shared" si="26"/>
        <v>#REF!</v>
      </c>
      <c r="J36" s="844" t="e">
        <f t="shared" si="26"/>
        <v>#REF!</v>
      </c>
      <c r="K36" s="844">
        <f t="shared" si="26"/>
        <v>0</v>
      </c>
      <c r="L36" s="844">
        <f t="shared" si="26"/>
        <v>124360000</v>
      </c>
      <c r="M36" s="844">
        <f t="shared" si="26"/>
        <v>-124360000</v>
      </c>
      <c r="N36" s="844">
        <f t="shared" si="26"/>
        <v>0</v>
      </c>
      <c r="O36" s="844">
        <f t="shared" si="26"/>
        <v>0</v>
      </c>
      <c r="P36" s="844">
        <f t="shared" si="26"/>
        <v>0</v>
      </c>
      <c r="Q36" s="844">
        <f t="shared" si="26"/>
        <v>354250000</v>
      </c>
      <c r="R36" s="844">
        <f t="shared" si="26"/>
        <v>0</v>
      </c>
      <c r="S36" s="844">
        <f t="shared" si="26"/>
        <v>0</v>
      </c>
      <c r="T36" s="844">
        <f t="shared" si="26"/>
        <v>0</v>
      </c>
      <c r="U36" s="844">
        <f t="shared" si="26"/>
        <v>0</v>
      </c>
      <c r="V36" s="844">
        <f t="shared" si="26"/>
        <v>0</v>
      </c>
      <c r="W36" s="844">
        <f t="shared" si="26"/>
        <v>0</v>
      </c>
      <c r="X36" s="844">
        <f t="shared" si="26"/>
        <v>0</v>
      </c>
      <c r="Y36" s="844">
        <f t="shared" si="26"/>
        <v>0</v>
      </c>
      <c r="Z36" s="844">
        <f t="shared" si="26"/>
        <v>0</v>
      </c>
      <c r="AA36" s="844">
        <f t="shared" si="26"/>
        <v>0</v>
      </c>
      <c r="AB36" s="844">
        <f t="shared" si="26"/>
        <v>0</v>
      </c>
      <c r="AC36" s="844">
        <f t="shared" si="26"/>
        <v>0</v>
      </c>
      <c r="AD36" s="844">
        <f t="shared" si="26"/>
        <v>0</v>
      </c>
      <c r="AE36" s="844">
        <f t="shared" si="26"/>
        <v>0</v>
      </c>
      <c r="AF36" s="746">
        <f t="shared" si="26"/>
        <v>0</v>
      </c>
      <c r="AG36" s="742">
        <f t="shared" si="26"/>
        <v>0</v>
      </c>
      <c r="AH36" s="713"/>
      <c r="AJ36" s="711" t="e">
        <f t="shared" si="9"/>
        <v>#REF!</v>
      </c>
      <c r="AK36" s="706" t="e">
        <f>G36=AJ36</f>
        <v>#REF!</v>
      </c>
      <c r="AL36" s="755" t="e">
        <f t="shared" si="2"/>
        <v>#REF!</v>
      </c>
      <c r="AM36" s="756">
        <f t="shared" si="5"/>
        <v>400050000</v>
      </c>
      <c r="AN36" s="705" t="b">
        <f>G36=AM36</f>
        <v>1</v>
      </c>
    </row>
    <row r="37" spans="1:40" s="719" customFormat="1" ht="17.25" customHeight="1">
      <c r="A37" s="761"/>
      <c r="B37" s="762"/>
      <c r="C37" s="727"/>
      <c r="D37" s="727"/>
      <c r="E37" s="730" t="s">
        <v>41</v>
      </c>
      <c r="F37" s="763" t="s">
        <v>42</v>
      </c>
      <c r="G37" s="765">
        <v>19200000</v>
      </c>
      <c r="H37" s="765">
        <v>3200000</v>
      </c>
      <c r="I37" s="765" t="e">
        <f>#REF!</f>
        <v>#REF!</v>
      </c>
      <c r="J37" s="765" t="e">
        <f>H37-I37</f>
        <v>#REF!</v>
      </c>
      <c r="K37" s="765"/>
      <c r="L37" s="765">
        <v>5400000</v>
      </c>
      <c r="M37" s="765">
        <f>K37-L37</f>
        <v>-5400000</v>
      </c>
      <c r="N37" s="765"/>
      <c r="O37" s="765"/>
      <c r="P37" s="765">
        <f>N37-O37</f>
        <v>0</v>
      </c>
      <c r="Q37" s="765">
        <f>G37-H37</f>
        <v>16000000</v>
      </c>
      <c r="R37" s="765"/>
      <c r="S37" s="765"/>
      <c r="T37" s="765"/>
      <c r="U37" s="765"/>
      <c r="V37" s="765"/>
      <c r="W37" s="765"/>
      <c r="X37" s="765"/>
      <c r="Y37" s="765"/>
      <c r="Z37" s="765"/>
      <c r="AA37" s="765"/>
      <c r="AB37" s="765"/>
      <c r="AC37" s="765"/>
      <c r="AD37" s="765"/>
      <c r="AE37" s="765"/>
      <c r="AF37" s="765"/>
      <c r="AG37" s="766"/>
      <c r="AH37" s="767"/>
      <c r="AJ37" s="755" t="e">
        <f t="shared" si="9"/>
        <v>#REF!</v>
      </c>
      <c r="AK37" s="719" t="e">
        <f>G37=AJ37</f>
        <v>#REF!</v>
      </c>
      <c r="AL37" s="755" t="e">
        <f t="shared" si="2"/>
        <v>#REF!</v>
      </c>
      <c r="AM37" s="756">
        <f t="shared" si="5"/>
        <v>19200000</v>
      </c>
      <c r="AN37" s="705" t="b">
        <f>G37=AM37</f>
        <v>1</v>
      </c>
    </row>
    <row r="38" spans="1:40" s="719" customFormat="1">
      <c r="A38" s="761"/>
      <c r="B38" s="762"/>
      <c r="C38" s="727"/>
      <c r="D38" s="727"/>
      <c r="E38" s="728" t="s">
        <v>43</v>
      </c>
      <c r="F38" s="763" t="s">
        <v>44</v>
      </c>
      <c r="G38" s="765">
        <v>87600000</v>
      </c>
      <c r="H38" s="765">
        <v>7800000</v>
      </c>
      <c r="I38" s="765" t="e">
        <f>#REF!</f>
        <v>#REF!</v>
      </c>
      <c r="J38" s="765" t="e">
        <f t="shared" ref="J38:J52" si="27">H38-I38</f>
        <v>#REF!</v>
      </c>
      <c r="K38" s="765"/>
      <c r="L38" s="765">
        <v>20200000</v>
      </c>
      <c r="M38" s="765">
        <f t="shared" ref="M38:M44" si="28">K38-L38</f>
        <v>-20200000</v>
      </c>
      <c r="N38" s="765"/>
      <c r="O38" s="765"/>
      <c r="P38" s="765">
        <f t="shared" ref="P38:P44" si="29">N38-O38</f>
        <v>0</v>
      </c>
      <c r="Q38" s="765">
        <f>G38-H38</f>
        <v>79800000</v>
      </c>
      <c r="R38" s="765"/>
      <c r="S38" s="765"/>
      <c r="T38" s="765"/>
      <c r="U38" s="765"/>
      <c r="V38" s="765"/>
      <c r="W38" s="765"/>
      <c r="X38" s="765"/>
      <c r="Y38" s="765"/>
      <c r="Z38" s="765"/>
      <c r="AA38" s="765"/>
      <c r="AB38" s="765"/>
      <c r="AC38" s="765"/>
      <c r="AD38" s="765"/>
      <c r="AE38" s="765"/>
      <c r="AF38" s="765"/>
      <c r="AG38" s="766"/>
      <c r="AH38" s="767"/>
      <c r="AJ38" s="755" t="e">
        <f t="shared" si="9"/>
        <v>#REF!</v>
      </c>
      <c r="AK38" s="719" t="e">
        <f>G38=AJ38</f>
        <v>#REF!</v>
      </c>
      <c r="AL38" s="755" t="e">
        <f t="shared" si="2"/>
        <v>#REF!</v>
      </c>
      <c r="AM38" s="756">
        <f t="shared" si="5"/>
        <v>87600000</v>
      </c>
      <c r="AN38" s="705" t="b">
        <f>G38=AM38</f>
        <v>1</v>
      </c>
    </row>
    <row r="39" spans="1:40" s="719" customFormat="1" ht="15.75" customHeight="1">
      <c r="A39" s="761"/>
      <c r="B39" s="762"/>
      <c r="C39" s="727"/>
      <c r="D39" s="727"/>
      <c r="E39" s="728" t="s">
        <v>45</v>
      </c>
      <c r="F39" s="763" t="s">
        <v>46</v>
      </c>
      <c r="G39" s="765">
        <v>69000000</v>
      </c>
      <c r="H39" s="765">
        <v>9700000</v>
      </c>
      <c r="I39" s="765" t="e">
        <f>#REF!</f>
        <v>#REF!</v>
      </c>
      <c r="J39" s="765" t="e">
        <f t="shared" si="27"/>
        <v>#REF!</v>
      </c>
      <c r="K39" s="765"/>
      <c r="L39" s="765">
        <v>20700000</v>
      </c>
      <c r="M39" s="765">
        <f t="shared" si="28"/>
        <v>-20700000</v>
      </c>
      <c r="N39" s="765"/>
      <c r="O39" s="765"/>
      <c r="P39" s="765">
        <f t="shared" si="29"/>
        <v>0</v>
      </c>
      <c r="Q39" s="765">
        <f>G39-H39</f>
        <v>59300000</v>
      </c>
      <c r="R39" s="765"/>
      <c r="S39" s="765"/>
      <c r="T39" s="765"/>
      <c r="U39" s="765"/>
      <c r="V39" s="765"/>
      <c r="W39" s="765"/>
      <c r="X39" s="765"/>
      <c r="Y39" s="765"/>
      <c r="Z39" s="765"/>
      <c r="AA39" s="765"/>
      <c r="AB39" s="765"/>
      <c r="AC39" s="765"/>
      <c r="AD39" s="765"/>
      <c r="AE39" s="765"/>
      <c r="AF39" s="765"/>
      <c r="AG39" s="766"/>
      <c r="AH39" s="767"/>
      <c r="AJ39" s="755" t="e">
        <f t="shared" si="9"/>
        <v>#REF!</v>
      </c>
      <c r="AK39" s="719" t="e">
        <f>G39=AJ39</f>
        <v>#REF!</v>
      </c>
      <c r="AL39" s="755" t="e">
        <f t="shared" si="2"/>
        <v>#REF!</v>
      </c>
      <c r="AM39" s="756">
        <f t="shared" si="5"/>
        <v>69000000</v>
      </c>
      <c r="AN39" s="705" t="b">
        <f>G39=AM39</f>
        <v>1</v>
      </c>
    </row>
    <row r="40" spans="1:40" s="719" customFormat="1">
      <c r="A40" s="761"/>
      <c r="B40" s="762"/>
      <c r="C40" s="727"/>
      <c r="D40" s="727"/>
      <c r="E40" s="728" t="s">
        <v>47</v>
      </c>
      <c r="F40" s="763" t="s">
        <v>48</v>
      </c>
      <c r="G40" s="765">
        <v>3600000</v>
      </c>
      <c r="H40" s="765">
        <v>900000</v>
      </c>
      <c r="I40" s="765" t="e">
        <f>#REF!</f>
        <v>#REF!</v>
      </c>
      <c r="J40" s="765" t="e">
        <f t="shared" si="27"/>
        <v>#REF!</v>
      </c>
      <c r="K40" s="765"/>
      <c r="L40" s="765">
        <v>27900000</v>
      </c>
      <c r="M40" s="765">
        <f t="shared" si="28"/>
        <v>-27900000</v>
      </c>
      <c r="N40" s="765"/>
      <c r="O40" s="765"/>
      <c r="P40" s="765">
        <f t="shared" si="29"/>
        <v>0</v>
      </c>
      <c r="Q40" s="765">
        <v>2700000</v>
      </c>
      <c r="R40" s="765"/>
      <c r="S40" s="765"/>
      <c r="T40" s="765"/>
      <c r="U40" s="765"/>
      <c r="V40" s="765"/>
      <c r="W40" s="765"/>
      <c r="X40" s="765"/>
      <c r="Y40" s="765"/>
      <c r="Z40" s="765"/>
      <c r="AA40" s="765"/>
      <c r="AB40" s="765"/>
      <c r="AC40" s="765"/>
      <c r="AD40" s="765"/>
      <c r="AE40" s="765"/>
      <c r="AF40" s="765"/>
      <c r="AG40" s="766"/>
      <c r="AH40" s="767"/>
      <c r="AJ40" s="755" t="e">
        <f t="shared" si="9"/>
        <v>#REF!</v>
      </c>
      <c r="AK40" s="719" t="e">
        <f>G40=AJ40</f>
        <v>#REF!</v>
      </c>
      <c r="AL40" s="755" t="e">
        <f t="shared" si="2"/>
        <v>#REF!</v>
      </c>
      <c r="AM40" s="756">
        <f t="shared" si="5"/>
        <v>3600000</v>
      </c>
      <c r="AN40" s="705" t="b">
        <f>G40=AM40</f>
        <v>1</v>
      </c>
    </row>
    <row r="41" spans="1:40" s="719" customFormat="1">
      <c r="A41" s="761"/>
      <c r="B41" s="762"/>
      <c r="C41" s="727"/>
      <c r="D41" s="727"/>
      <c r="E41" s="728" t="s">
        <v>49</v>
      </c>
      <c r="F41" s="763" t="s">
        <v>50</v>
      </c>
      <c r="G41" s="765">
        <v>38400000</v>
      </c>
      <c r="H41" s="765">
        <v>3200000</v>
      </c>
      <c r="I41" s="765" t="e">
        <f>#REF!</f>
        <v>#REF!</v>
      </c>
      <c r="J41" s="765" t="e">
        <f t="shared" si="27"/>
        <v>#REF!</v>
      </c>
      <c r="K41" s="765"/>
      <c r="L41" s="765">
        <v>8400000</v>
      </c>
      <c r="M41" s="765">
        <f t="shared" si="28"/>
        <v>-8400000</v>
      </c>
      <c r="N41" s="765"/>
      <c r="O41" s="765"/>
      <c r="P41" s="765">
        <f t="shared" si="29"/>
        <v>0</v>
      </c>
      <c r="Q41" s="765">
        <f>G41-H41</f>
        <v>35200000</v>
      </c>
      <c r="R41" s="765"/>
      <c r="S41" s="765"/>
      <c r="T41" s="765"/>
      <c r="U41" s="765"/>
      <c r="V41" s="765"/>
      <c r="W41" s="765"/>
      <c r="X41" s="765"/>
      <c r="Y41" s="765"/>
      <c r="Z41" s="765"/>
      <c r="AA41" s="765"/>
      <c r="AB41" s="765"/>
      <c r="AC41" s="765"/>
      <c r="AD41" s="765"/>
      <c r="AE41" s="765"/>
      <c r="AF41" s="765"/>
      <c r="AG41" s="766"/>
      <c r="AH41" s="767"/>
      <c r="AJ41" s="755" t="e">
        <f t="shared" si="9"/>
        <v>#REF!</v>
      </c>
      <c r="AK41" s="719" t="e">
        <f>G41=AJ41</f>
        <v>#REF!</v>
      </c>
      <c r="AL41" s="755" t="e">
        <f t="shared" si="2"/>
        <v>#REF!</v>
      </c>
      <c r="AM41" s="756">
        <f t="shared" si="5"/>
        <v>38400000</v>
      </c>
      <c r="AN41" s="705" t="b">
        <f>G41=AM41</f>
        <v>1</v>
      </c>
    </row>
    <row r="42" spans="1:40" s="719" customFormat="1" ht="15" customHeight="1">
      <c r="A42" s="761"/>
      <c r="B42" s="762"/>
      <c r="C42" s="727"/>
      <c r="D42" s="727"/>
      <c r="E42" s="728" t="s">
        <v>51</v>
      </c>
      <c r="F42" s="763" t="s">
        <v>52</v>
      </c>
      <c r="G42" s="765">
        <v>19650000</v>
      </c>
      <c r="H42" s="765">
        <v>2200000</v>
      </c>
      <c r="I42" s="765" t="e">
        <f>#REF!</f>
        <v>#REF!</v>
      </c>
      <c r="J42" s="765" t="e">
        <f t="shared" si="27"/>
        <v>#REF!</v>
      </c>
      <c r="K42" s="765"/>
      <c r="L42" s="765">
        <v>5400000</v>
      </c>
      <c r="M42" s="765">
        <f t="shared" si="28"/>
        <v>-5400000</v>
      </c>
      <c r="N42" s="765"/>
      <c r="O42" s="765"/>
      <c r="P42" s="765">
        <f t="shared" si="29"/>
        <v>0</v>
      </c>
      <c r="Q42" s="765">
        <f>G42-H42</f>
        <v>17450000</v>
      </c>
      <c r="R42" s="765"/>
      <c r="S42" s="765"/>
      <c r="T42" s="765"/>
      <c r="U42" s="765"/>
      <c r="V42" s="765"/>
      <c r="W42" s="765"/>
      <c r="X42" s="765"/>
      <c r="Y42" s="765"/>
      <c r="Z42" s="765"/>
      <c r="AA42" s="765"/>
      <c r="AB42" s="765"/>
      <c r="AC42" s="765"/>
      <c r="AD42" s="765"/>
      <c r="AE42" s="765"/>
      <c r="AF42" s="765"/>
      <c r="AG42" s="766"/>
      <c r="AH42" s="767"/>
      <c r="AJ42" s="755" t="e">
        <f t="shared" si="9"/>
        <v>#REF!</v>
      </c>
      <c r="AK42" s="719" t="e">
        <f>G42=AJ42</f>
        <v>#REF!</v>
      </c>
      <c r="AL42" s="755" t="e">
        <f t="shared" si="2"/>
        <v>#REF!</v>
      </c>
      <c r="AM42" s="756">
        <f t="shared" si="5"/>
        <v>19650000</v>
      </c>
      <c r="AN42" s="705" t="b">
        <f>G42=AM42</f>
        <v>1</v>
      </c>
    </row>
    <row r="43" spans="1:40" s="719" customFormat="1" ht="15" customHeight="1">
      <c r="A43" s="761"/>
      <c r="B43" s="762"/>
      <c r="C43" s="727"/>
      <c r="D43" s="727"/>
      <c r="E43" s="728" t="s">
        <v>53</v>
      </c>
      <c r="F43" s="763" t="s">
        <v>54</v>
      </c>
      <c r="G43" s="765">
        <v>22800000</v>
      </c>
      <c r="H43" s="765">
        <v>3800000</v>
      </c>
      <c r="I43" s="765" t="e">
        <f>#REF!</f>
        <v>#REF!</v>
      </c>
      <c r="J43" s="765" t="e">
        <f>H43-I43</f>
        <v>#REF!</v>
      </c>
      <c r="K43" s="765"/>
      <c r="L43" s="765">
        <v>10200000</v>
      </c>
      <c r="M43" s="765">
        <f t="shared" si="28"/>
        <v>-10200000</v>
      </c>
      <c r="N43" s="765"/>
      <c r="O43" s="765"/>
      <c r="P43" s="765">
        <f t="shared" si="29"/>
        <v>0</v>
      </c>
      <c r="Q43" s="765">
        <f>G43-H43</f>
        <v>19000000</v>
      </c>
      <c r="R43" s="765"/>
      <c r="S43" s="765"/>
      <c r="T43" s="765"/>
      <c r="U43" s="765"/>
      <c r="V43" s="765"/>
      <c r="W43" s="765"/>
      <c r="X43" s="765"/>
      <c r="Y43" s="765"/>
      <c r="Z43" s="765"/>
      <c r="AA43" s="765"/>
      <c r="AB43" s="765"/>
      <c r="AC43" s="765"/>
      <c r="AD43" s="765"/>
      <c r="AE43" s="765"/>
      <c r="AF43" s="765"/>
      <c r="AG43" s="766"/>
      <c r="AH43" s="767"/>
      <c r="AJ43" s="755" t="e">
        <f t="shared" si="9"/>
        <v>#REF!</v>
      </c>
      <c r="AK43" s="719" t="e">
        <f>G43=AJ43</f>
        <v>#REF!</v>
      </c>
      <c r="AL43" s="755" t="e">
        <f t="shared" si="2"/>
        <v>#REF!</v>
      </c>
      <c r="AM43" s="756">
        <f t="shared" si="5"/>
        <v>22800000</v>
      </c>
      <c r="AN43" s="705" t="b">
        <f>G43=AM43</f>
        <v>1</v>
      </c>
    </row>
    <row r="44" spans="1:40" s="719" customFormat="1">
      <c r="A44" s="772"/>
      <c r="B44" s="773"/>
      <c r="C44" s="774"/>
      <c r="D44" s="727"/>
      <c r="E44" s="775" t="s">
        <v>166</v>
      </c>
      <c r="F44" s="776" t="s">
        <v>167</v>
      </c>
      <c r="G44" s="777">
        <v>139800000</v>
      </c>
      <c r="H44" s="765">
        <v>15000000</v>
      </c>
      <c r="I44" s="778"/>
      <c r="J44" s="765">
        <f t="shared" si="27"/>
        <v>15000000</v>
      </c>
      <c r="K44" s="765"/>
      <c r="L44" s="765">
        <v>26160000</v>
      </c>
      <c r="M44" s="765">
        <f t="shared" si="28"/>
        <v>-26160000</v>
      </c>
      <c r="N44" s="765"/>
      <c r="O44" s="778"/>
      <c r="P44" s="765">
        <f t="shared" si="29"/>
        <v>0</v>
      </c>
      <c r="Q44" s="778">
        <f>G44-H44</f>
        <v>124800000</v>
      </c>
      <c r="R44" s="778"/>
      <c r="S44" s="778"/>
      <c r="T44" s="778"/>
      <c r="U44" s="778"/>
      <c r="V44" s="778"/>
      <c r="W44" s="778"/>
      <c r="X44" s="778"/>
      <c r="Y44" s="778"/>
      <c r="Z44" s="778"/>
      <c r="AA44" s="778"/>
      <c r="AB44" s="778"/>
      <c r="AC44" s="778"/>
      <c r="AD44" s="778"/>
      <c r="AE44" s="778"/>
      <c r="AF44" s="778"/>
      <c r="AG44" s="779"/>
      <c r="AH44" s="767"/>
      <c r="AJ44" s="755">
        <f t="shared" si="9"/>
        <v>139800000</v>
      </c>
      <c r="AL44" s="755">
        <f t="shared" si="2"/>
        <v>26160000</v>
      </c>
      <c r="AM44" s="756">
        <f t="shared" si="5"/>
        <v>139800000</v>
      </c>
      <c r="AN44" s="705" t="b">
        <f>G44=AM44</f>
        <v>1</v>
      </c>
    </row>
    <row r="45" spans="1:40" ht="12.75" hidden="1" customHeight="1">
      <c r="A45" s="780"/>
      <c r="B45" s="781"/>
      <c r="C45" s="782"/>
      <c r="D45" s="723" t="s">
        <v>15</v>
      </c>
      <c r="E45" s="783"/>
      <c r="F45" s="760" t="s">
        <v>130</v>
      </c>
      <c r="G45" s="784">
        <f>SUM(G46:G53)</f>
        <v>208056701</v>
      </c>
      <c r="H45" s="784">
        <f t="shared" ref="H45:AE45" si="30">SUM(H46:H53)</f>
        <v>25100000</v>
      </c>
      <c r="I45" s="784" t="e">
        <f t="shared" si="30"/>
        <v>#REF!</v>
      </c>
      <c r="J45" s="784" t="e">
        <f t="shared" si="30"/>
        <v>#REF!</v>
      </c>
      <c r="K45" s="784">
        <f t="shared" si="30"/>
        <v>7444000</v>
      </c>
      <c r="L45" s="784" t="e">
        <f t="shared" si="30"/>
        <v>#REF!</v>
      </c>
      <c r="M45" s="784" t="e">
        <f t="shared" si="30"/>
        <v>#REF!</v>
      </c>
      <c r="N45" s="784">
        <f t="shared" si="30"/>
        <v>0</v>
      </c>
      <c r="O45" s="784">
        <f t="shared" si="30"/>
        <v>0</v>
      </c>
      <c r="P45" s="784">
        <f t="shared" si="30"/>
        <v>0</v>
      </c>
      <c r="Q45" s="784">
        <f t="shared" si="30"/>
        <v>175512701</v>
      </c>
      <c r="R45" s="784">
        <f t="shared" si="30"/>
        <v>0</v>
      </c>
      <c r="S45" s="784">
        <f t="shared" si="30"/>
        <v>0</v>
      </c>
      <c r="T45" s="784">
        <f t="shared" si="30"/>
        <v>0</v>
      </c>
      <c r="U45" s="784">
        <f t="shared" si="30"/>
        <v>0</v>
      </c>
      <c r="V45" s="784">
        <f t="shared" si="30"/>
        <v>0</v>
      </c>
      <c r="W45" s="784">
        <f t="shared" si="30"/>
        <v>0</v>
      </c>
      <c r="X45" s="784">
        <f t="shared" si="30"/>
        <v>0</v>
      </c>
      <c r="Y45" s="784">
        <f t="shared" si="30"/>
        <v>0</v>
      </c>
      <c r="Z45" s="784">
        <f t="shared" si="30"/>
        <v>0</v>
      </c>
      <c r="AA45" s="784">
        <f t="shared" si="30"/>
        <v>0</v>
      </c>
      <c r="AB45" s="784">
        <f t="shared" si="30"/>
        <v>0</v>
      </c>
      <c r="AC45" s="784">
        <f t="shared" si="30"/>
        <v>0</v>
      </c>
      <c r="AD45" s="784">
        <f t="shared" si="30"/>
        <v>0</v>
      </c>
      <c r="AE45" s="784">
        <f t="shared" si="30"/>
        <v>0</v>
      </c>
      <c r="AF45" s="784">
        <f t="shared" ref="AF45:AG45" si="31">SUM(AF46:AF52)</f>
        <v>0</v>
      </c>
      <c r="AG45" s="785">
        <f t="shared" si="31"/>
        <v>0</v>
      </c>
      <c r="AH45" s="713"/>
      <c r="AJ45" s="711" t="e">
        <f t="shared" si="9"/>
        <v>#REF!</v>
      </c>
      <c r="AK45" s="706" t="e">
        <f>G45=AJ45</f>
        <v>#REF!</v>
      </c>
      <c r="AL45" s="755" t="e">
        <f t="shared" si="2"/>
        <v>#REF!</v>
      </c>
      <c r="AM45" s="756">
        <f t="shared" si="5"/>
        <v>208056701</v>
      </c>
      <c r="AN45" s="705" t="b">
        <f>G45=AM45</f>
        <v>1</v>
      </c>
    </row>
    <row r="46" spans="1:40" s="719" customFormat="1">
      <c r="A46" s="772"/>
      <c r="B46" s="773"/>
      <c r="C46" s="774"/>
      <c r="D46" s="774"/>
      <c r="E46" s="767" t="s">
        <v>55</v>
      </c>
      <c r="F46" s="763" t="s">
        <v>56</v>
      </c>
      <c r="G46" s="778">
        <v>25853000</v>
      </c>
      <c r="H46" s="765">
        <v>4000000</v>
      </c>
      <c r="I46" s="778" t="e">
        <f>#REF!</f>
        <v>#REF!</v>
      </c>
      <c r="J46" s="765" t="e">
        <f t="shared" si="27"/>
        <v>#REF!</v>
      </c>
      <c r="K46" s="765"/>
      <c r="L46" s="765">
        <v>3165290</v>
      </c>
      <c r="M46" s="778">
        <f>K46-L46</f>
        <v>-3165290</v>
      </c>
      <c r="N46" s="778"/>
      <c r="O46" s="778"/>
      <c r="P46" s="778">
        <f>N46-O46</f>
        <v>0</v>
      </c>
      <c r="Q46" s="778">
        <f>G46-H46</f>
        <v>21853000</v>
      </c>
      <c r="R46" s="778"/>
      <c r="S46" s="778"/>
      <c r="T46" s="778"/>
      <c r="U46" s="778"/>
      <c r="V46" s="778"/>
      <c r="W46" s="778"/>
      <c r="X46" s="778"/>
      <c r="Y46" s="778"/>
      <c r="Z46" s="778"/>
      <c r="AA46" s="778"/>
      <c r="AB46" s="778"/>
      <c r="AC46" s="778"/>
      <c r="AD46" s="778"/>
      <c r="AE46" s="778"/>
      <c r="AF46" s="778"/>
      <c r="AG46" s="779"/>
      <c r="AH46" s="767"/>
      <c r="AJ46" s="755" t="e">
        <f t="shared" si="9"/>
        <v>#REF!</v>
      </c>
      <c r="AK46" s="719" t="e">
        <f>G46=AJ46</f>
        <v>#REF!</v>
      </c>
      <c r="AL46" s="755" t="e">
        <f t="shared" si="2"/>
        <v>#REF!</v>
      </c>
      <c r="AM46" s="756">
        <f t="shared" si="5"/>
        <v>25853000</v>
      </c>
      <c r="AN46" s="705" t="b">
        <f>G46=AM46</f>
        <v>1</v>
      </c>
    </row>
    <row r="47" spans="1:40" s="719" customFormat="1">
      <c r="A47" s="772"/>
      <c r="B47" s="773"/>
      <c r="C47" s="774"/>
      <c r="D47" s="774"/>
      <c r="E47" s="786" t="s">
        <v>16</v>
      </c>
      <c r="F47" s="787" t="s">
        <v>19</v>
      </c>
      <c r="G47" s="778">
        <v>1800000</v>
      </c>
      <c r="H47" s="765"/>
      <c r="I47" s="778">
        <v>1000000</v>
      </c>
      <c r="J47" s="765">
        <f t="shared" si="27"/>
        <v>-1000000</v>
      </c>
      <c r="K47" s="765">
        <f t="shared" ref="K47" si="32">G47-H47</f>
        <v>1800000</v>
      </c>
      <c r="L47" s="765">
        <v>950000</v>
      </c>
      <c r="M47" s="778">
        <f t="shared" ref="M47:M52" si="33">K47-L47</f>
        <v>850000</v>
      </c>
      <c r="N47" s="778"/>
      <c r="O47" s="778"/>
      <c r="P47" s="778">
        <f t="shared" ref="P47:P52" si="34">N47-O47</f>
        <v>0</v>
      </c>
      <c r="Q47" s="778"/>
      <c r="R47" s="778"/>
      <c r="S47" s="778"/>
      <c r="T47" s="778"/>
      <c r="U47" s="778"/>
      <c r="V47" s="778"/>
      <c r="W47" s="778"/>
      <c r="X47" s="778"/>
      <c r="Y47" s="778"/>
      <c r="Z47" s="778"/>
      <c r="AA47" s="778"/>
      <c r="AB47" s="778"/>
      <c r="AC47" s="778"/>
      <c r="AD47" s="778"/>
      <c r="AE47" s="778"/>
      <c r="AF47" s="778"/>
      <c r="AG47" s="779"/>
      <c r="AH47" s="767"/>
      <c r="AJ47" s="755">
        <f t="shared" si="9"/>
        <v>3600000</v>
      </c>
      <c r="AK47" s="719" t="b">
        <f>G47=AJ47</f>
        <v>0</v>
      </c>
      <c r="AL47" s="755">
        <f t="shared" si="2"/>
        <v>1950000</v>
      </c>
      <c r="AM47" s="756">
        <f t="shared" si="5"/>
        <v>1800000</v>
      </c>
      <c r="AN47" s="705" t="b">
        <f>G47=AM47</f>
        <v>1</v>
      </c>
    </row>
    <row r="48" spans="1:40" s="719" customFormat="1">
      <c r="A48" s="772"/>
      <c r="B48" s="773"/>
      <c r="C48" s="774"/>
      <c r="D48" s="774"/>
      <c r="E48" s="767" t="s">
        <v>57</v>
      </c>
      <c r="F48" s="788" t="s">
        <v>58</v>
      </c>
      <c r="G48" s="778">
        <v>3997000</v>
      </c>
      <c r="H48" s="765">
        <v>500000</v>
      </c>
      <c r="I48" s="778" t="e">
        <f>#REF!</f>
        <v>#REF!</v>
      </c>
      <c r="J48" s="765" t="e">
        <f t="shared" si="27"/>
        <v>#REF!</v>
      </c>
      <c r="K48" s="765"/>
      <c r="L48" s="765">
        <v>704000</v>
      </c>
      <c r="M48" s="778">
        <f t="shared" si="33"/>
        <v>-704000</v>
      </c>
      <c r="N48" s="778"/>
      <c r="O48" s="778"/>
      <c r="P48" s="778">
        <f t="shared" si="34"/>
        <v>0</v>
      </c>
      <c r="Q48" s="778">
        <v>3497000</v>
      </c>
      <c r="R48" s="778"/>
      <c r="S48" s="778"/>
      <c r="T48" s="778"/>
      <c r="U48" s="778"/>
      <c r="V48" s="778"/>
      <c r="W48" s="778"/>
      <c r="X48" s="778"/>
      <c r="Y48" s="778"/>
      <c r="Z48" s="778"/>
      <c r="AA48" s="778"/>
      <c r="AB48" s="778"/>
      <c r="AC48" s="778"/>
      <c r="AD48" s="778"/>
      <c r="AE48" s="778"/>
      <c r="AF48" s="778"/>
      <c r="AG48" s="779"/>
      <c r="AH48" s="767"/>
      <c r="AJ48" s="755" t="e">
        <f>SUM(I48:X48)</f>
        <v>#REF!</v>
      </c>
      <c r="AK48" s="719" t="e">
        <f>G48=AJ48</f>
        <v>#REF!</v>
      </c>
      <c r="AL48" s="755" t="e">
        <f t="shared" si="2"/>
        <v>#REF!</v>
      </c>
      <c r="AM48" s="756">
        <f t="shared" si="5"/>
        <v>3997000</v>
      </c>
      <c r="AN48" s="705" t="b">
        <f>G48=AM48</f>
        <v>1</v>
      </c>
    </row>
    <row r="49" spans="1:40" s="719" customFormat="1">
      <c r="A49" s="772"/>
      <c r="B49" s="773"/>
      <c r="C49" s="774"/>
      <c r="D49" s="774"/>
      <c r="E49" s="729" t="s">
        <v>17</v>
      </c>
      <c r="F49" s="788" t="s">
        <v>18</v>
      </c>
      <c r="G49" s="778">
        <v>123600000</v>
      </c>
      <c r="H49" s="765">
        <v>20600000</v>
      </c>
      <c r="I49" s="778" t="e">
        <f>#REF!</f>
        <v>#REF!</v>
      </c>
      <c r="J49" s="765" t="e">
        <f t="shared" si="27"/>
        <v>#REF!</v>
      </c>
      <c r="K49" s="765"/>
      <c r="L49" s="765">
        <v>17533300</v>
      </c>
      <c r="M49" s="778">
        <f t="shared" si="33"/>
        <v>-17533300</v>
      </c>
      <c r="N49" s="778"/>
      <c r="O49" s="778"/>
      <c r="P49" s="778">
        <f t="shared" si="34"/>
        <v>0</v>
      </c>
      <c r="Q49" s="778">
        <f>G49-H49</f>
        <v>103000000</v>
      </c>
      <c r="R49" s="778"/>
      <c r="S49" s="778"/>
      <c r="T49" s="778"/>
      <c r="U49" s="778"/>
      <c r="V49" s="778"/>
      <c r="W49" s="778"/>
      <c r="X49" s="778"/>
      <c r="Y49" s="778"/>
      <c r="Z49" s="778"/>
      <c r="AA49" s="778"/>
      <c r="AB49" s="778"/>
      <c r="AC49" s="778"/>
      <c r="AD49" s="778"/>
      <c r="AE49" s="778"/>
      <c r="AF49" s="778"/>
      <c r="AG49" s="779"/>
      <c r="AH49" s="767"/>
      <c r="AJ49" s="755" t="e">
        <f t="shared" si="9"/>
        <v>#REF!</v>
      </c>
      <c r="AK49" s="719" t="e">
        <f>G49=AJ49</f>
        <v>#REF!</v>
      </c>
      <c r="AL49" s="755" t="e">
        <f t="shared" si="2"/>
        <v>#REF!</v>
      </c>
      <c r="AM49" s="756">
        <f t="shared" si="5"/>
        <v>123600000</v>
      </c>
      <c r="AN49" s="705" t="b">
        <f>G49=AM49</f>
        <v>1</v>
      </c>
    </row>
    <row r="50" spans="1:40" s="719" customFormat="1">
      <c r="A50" s="772"/>
      <c r="B50" s="773"/>
      <c r="C50" s="774"/>
      <c r="D50" s="774"/>
      <c r="E50" s="729" t="s">
        <v>31</v>
      </c>
      <c r="F50" s="788" t="s">
        <v>32</v>
      </c>
      <c r="G50" s="778">
        <v>4244000</v>
      </c>
      <c r="H50" s="765"/>
      <c r="I50" s="778" t="e">
        <f>#REF!</f>
        <v>#REF!</v>
      </c>
      <c r="J50" s="765" t="e">
        <f t="shared" si="27"/>
        <v>#REF!</v>
      </c>
      <c r="K50" s="765">
        <v>1244000</v>
      </c>
      <c r="L50" s="765">
        <v>1453000</v>
      </c>
      <c r="M50" s="778">
        <f t="shared" si="33"/>
        <v>-209000</v>
      </c>
      <c r="N50" s="778"/>
      <c r="O50" s="778"/>
      <c r="P50" s="778">
        <f t="shared" si="34"/>
        <v>0</v>
      </c>
      <c r="Q50" s="778">
        <v>3000000</v>
      </c>
      <c r="R50" s="778"/>
      <c r="S50" s="778"/>
      <c r="T50" s="778"/>
      <c r="U50" s="778"/>
      <c r="V50" s="778"/>
      <c r="W50" s="778"/>
      <c r="X50" s="778"/>
      <c r="Y50" s="778"/>
      <c r="Z50" s="778"/>
      <c r="AA50" s="778"/>
      <c r="AB50" s="778"/>
      <c r="AC50" s="778"/>
      <c r="AD50" s="778"/>
      <c r="AE50" s="778"/>
      <c r="AF50" s="778"/>
      <c r="AG50" s="779"/>
      <c r="AH50" s="767"/>
      <c r="AJ50" s="755" t="e">
        <f t="shared" si="9"/>
        <v>#REF!</v>
      </c>
      <c r="AK50" s="719" t="e">
        <f>G50=AJ50</f>
        <v>#REF!</v>
      </c>
      <c r="AL50" s="755" t="e">
        <f t="shared" si="2"/>
        <v>#REF!</v>
      </c>
      <c r="AM50" s="756">
        <f t="shared" si="5"/>
        <v>4244000</v>
      </c>
      <c r="AN50" s="705" t="b">
        <f>G50=AM50</f>
        <v>1</v>
      </c>
    </row>
    <row r="51" spans="1:40" s="719" customFormat="1">
      <c r="A51" s="772"/>
      <c r="B51" s="773"/>
      <c r="C51" s="774"/>
      <c r="D51" s="774"/>
      <c r="E51" s="729" t="s">
        <v>59</v>
      </c>
      <c r="F51" s="788" t="s">
        <v>60</v>
      </c>
      <c r="G51" s="778">
        <v>6400000</v>
      </c>
      <c r="H51" s="765"/>
      <c r="I51" s="778" t="e">
        <f>#REF!</f>
        <v>#REF!</v>
      </c>
      <c r="J51" s="765" t="e">
        <f t="shared" si="27"/>
        <v>#REF!</v>
      </c>
      <c r="K51" s="765">
        <v>2400000</v>
      </c>
      <c r="L51" s="765" t="e">
        <f>#REF!+670560</f>
        <v>#REF!</v>
      </c>
      <c r="M51" s="778" t="e">
        <f t="shared" si="33"/>
        <v>#REF!</v>
      </c>
      <c r="N51" s="778"/>
      <c r="O51" s="778"/>
      <c r="P51" s="778">
        <f t="shared" si="34"/>
        <v>0</v>
      </c>
      <c r="Q51" s="778">
        <v>4000000</v>
      </c>
      <c r="R51" s="778"/>
      <c r="S51" s="778"/>
      <c r="T51" s="778"/>
      <c r="U51" s="778"/>
      <c r="V51" s="778"/>
      <c r="W51" s="778"/>
      <c r="X51" s="778"/>
      <c r="Y51" s="778"/>
      <c r="Z51" s="778"/>
      <c r="AA51" s="778"/>
      <c r="AB51" s="778"/>
      <c r="AC51" s="778"/>
      <c r="AD51" s="778"/>
      <c r="AE51" s="778"/>
      <c r="AF51" s="778"/>
      <c r="AG51" s="779"/>
      <c r="AH51" s="767"/>
      <c r="AJ51" s="755" t="e">
        <f t="shared" si="9"/>
        <v>#REF!</v>
      </c>
      <c r="AK51" s="719" t="e">
        <f>G51=AJ51</f>
        <v>#REF!</v>
      </c>
      <c r="AL51" s="755" t="e">
        <f t="shared" si="2"/>
        <v>#REF!</v>
      </c>
      <c r="AM51" s="756">
        <f t="shared" si="5"/>
        <v>6400000</v>
      </c>
      <c r="AN51" s="705" t="b">
        <f>G51=AM51</f>
        <v>1</v>
      </c>
    </row>
    <row r="52" spans="1:40" s="719" customFormat="1">
      <c r="A52" s="772"/>
      <c r="B52" s="773"/>
      <c r="C52" s="774"/>
      <c r="D52" s="774"/>
      <c r="E52" s="729" t="s">
        <v>61</v>
      </c>
      <c r="F52" s="788" t="s">
        <v>62</v>
      </c>
      <c r="G52" s="778">
        <v>9162701</v>
      </c>
      <c r="H52" s="765"/>
      <c r="I52" s="778"/>
      <c r="J52" s="765">
        <f t="shared" si="27"/>
        <v>0</v>
      </c>
      <c r="K52" s="765">
        <v>2000000</v>
      </c>
      <c r="L52" s="765" t="e">
        <f>#REF!+925000</f>
        <v>#REF!</v>
      </c>
      <c r="M52" s="778" t="e">
        <f t="shared" si="33"/>
        <v>#REF!</v>
      </c>
      <c r="N52" s="778"/>
      <c r="O52" s="778"/>
      <c r="P52" s="778">
        <f t="shared" si="34"/>
        <v>0</v>
      </c>
      <c r="Q52" s="778">
        <v>7162701</v>
      </c>
      <c r="R52" s="778"/>
      <c r="S52" s="778"/>
      <c r="T52" s="778"/>
      <c r="U52" s="778"/>
      <c r="V52" s="778"/>
      <c r="W52" s="778"/>
      <c r="X52" s="778"/>
      <c r="Y52" s="778"/>
      <c r="Z52" s="778"/>
      <c r="AA52" s="778"/>
      <c r="AB52" s="778"/>
      <c r="AC52" s="778"/>
      <c r="AD52" s="778"/>
      <c r="AE52" s="778"/>
      <c r="AF52" s="778"/>
      <c r="AG52" s="779"/>
      <c r="AH52" s="767"/>
      <c r="AJ52" s="755" t="e">
        <f t="shared" si="9"/>
        <v>#REF!</v>
      </c>
      <c r="AK52" s="719" t="e">
        <f>G52=AJ52</f>
        <v>#REF!</v>
      </c>
      <c r="AL52" s="755" t="e">
        <f t="shared" si="2"/>
        <v>#REF!</v>
      </c>
      <c r="AM52" s="756">
        <f t="shared" si="5"/>
        <v>9162701</v>
      </c>
      <c r="AN52" s="705" t="b">
        <f>G52=AM52</f>
        <v>1</v>
      </c>
    </row>
    <row r="53" spans="1:40" s="719" customFormat="1">
      <c r="A53" s="845"/>
      <c r="B53" s="846"/>
      <c r="C53" s="847"/>
      <c r="D53" s="847"/>
      <c r="E53" s="834" t="s">
        <v>275</v>
      </c>
      <c r="F53" s="848" t="s">
        <v>276</v>
      </c>
      <c r="G53" s="850">
        <v>33000000</v>
      </c>
      <c r="H53" s="850"/>
      <c r="I53" s="850"/>
      <c r="J53" s="850"/>
      <c r="K53" s="850"/>
      <c r="L53" s="850"/>
      <c r="M53" s="850"/>
      <c r="N53" s="850"/>
      <c r="O53" s="850"/>
      <c r="P53" s="850"/>
      <c r="Q53" s="850">
        <v>33000000</v>
      </c>
      <c r="R53" s="850"/>
      <c r="S53" s="850"/>
      <c r="T53" s="850"/>
      <c r="U53" s="850"/>
      <c r="V53" s="850"/>
      <c r="W53" s="850"/>
      <c r="X53" s="850"/>
      <c r="Y53" s="850"/>
      <c r="Z53" s="850"/>
      <c r="AA53" s="850"/>
      <c r="AB53" s="850"/>
      <c r="AC53" s="850"/>
      <c r="AD53" s="850"/>
      <c r="AE53" s="850"/>
      <c r="AF53" s="778"/>
      <c r="AG53" s="779"/>
      <c r="AH53" s="767"/>
      <c r="AJ53" s="755"/>
      <c r="AL53" s="755"/>
      <c r="AM53" s="756"/>
      <c r="AN53" s="705"/>
    </row>
    <row r="54" spans="1:40">
      <c r="A54" s="714"/>
      <c r="B54" s="715"/>
      <c r="C54" s="713"/>
      <c r="D54" s="713"/>
      <c r="E54" s="716"/>
      <c r="F54" s="717"/>
      <c r="G54" s="743"/>
      <c r="H54" s="743"/>
      <c r="I54" s="743"/>
      <c r="J54" s="743"/>
      <c r="K54" s="743"/>
      <c r="L54" s="743"/>
      <c r="M54" s="743"/>
      <c r="N54" s="743"/>
      <c r="O54" s="743"/>
      <c r="P54" s="743"/>
      <c r="Q54" s="743"/>
      <c r="R54" s="743"/>
      <c r="S54" s="743"/>
      <c r="T54" s="743"/>
      <c r="U54" s="743"/>
      <c r="V54" s="743"/>
      <c r="W54" s="743"/>
      <c r="X54" s="743"/>
      <c r="Y54" s="743"/>
      <c r="Z54" s="743"/>
      <c r="AA54" s="743"/>
      <c r="AB54" s="743"/>
      <c r="AC54" s="743"/>
      <c r="AD54" s="743"/>
      <c r="AE54" s="743"/>
      <c r="AF54" s="784"/>
      <c r="AG54" s="790"/>
      <c r="AH54" s="713"/>
      <c r="AJ54" s="711">
        <f t="shared" si="9"/>
        <v>0</v>
      </c>
      <c r="AK54" s="706" t="b">
        <f>G54=AJ54</f>
        <v>1</v>
      </c>
      <c r="AL54" s="755">
        <f t="shared" si="2"/>
        <v>0</v>
      </c>
      <c r="AM54" s="756">
        <f t="shared" si="5"/>
        <v>0</v>
      </c>
      <c r="AN54" s="705" t="b">
        <f>G54=AM54</f>
        <v>1</v>
      </c>
    </row>
    <row r="55" spans="1:40" s="705" customFormat="1" ht="12.75" customHeight="1">
      <c r="A55" s="887">
        <v>6</v>
      </c>
      <c r="B55" s="888" t="s">
        <v>22</v>
      </c>
      <c r="C55" s="889" t="s">
        <v>63</v>
      </c>
      <c r="D55" s="889"/>
      <c r="E55" s="903"/>
      <c r="F55" s="892" t="s">
        <v>138</v>
      </c>
      <c r="G55" s="750">
        <f>G56</f>
        <v>20139500</v>
      </c>
      <c r="H55" s="750">
        <f t="shared" ref="H55:AG55" si="35">H56</f>
        <v>10000000</v>
      </c>
      <c r="I55" s="750" t="e">
        <f t="shared" si="35"/>
        <v>#REF!</v>
      </c>
      <c r="J55" s="750" t="e">
        <f t="shared" si="35"/>
        <v>#REF!</v>
      </c>
      <c r="K55" s="750">
        <f t="shared" si="35"/>
        <v>0</v>
      </c>
      <c r="L55" s="750" t="e">
        <f t="shared" si="35"/>
        <v>#REF!</v>
      </c>
      <c r="M55" s="750" t="e">
        <f t="shared" si="35"/>
        <v>#REF!</v>
      </c>
      <c r="N55" s="750">
        <f t="shared" si="35"/>
        <v>0</v>
      </c>
      <c r="O55" s="750">
        <f t="shared" si="35"/>
        <v>0</v>
      </c>
      <c r="P55" s="750">
        <f t="shared" si="35"/>
        <v>0</v>
      </c>
      <c r="Q55" s="750">
        <f t="shared" si="35"/>
        <v>10139500</v>
      </c>
      <c r="R55" s="750">
        <f t="shared" si="35"/>
        <v>0</v>
      </c>
      <c r="S55" s="750">
        <f t="shared" si="35"/>
        <v>0</v>
      </c>
      <c r="T55" s="750">
        <f t="shared" si="35"/>
        <v>0</v>
      </c>
      <c r="U55" s="750">
        <f t="shared" si="35"/>
        <v>0</v>
      </c>
      <c r="V55" s="750">
        <f t="shared" si="35"/>
        <v>0</v>
      </c>
      <c r="W55" s="750">
        <f t="shared" si="35"/>
        <v>0</v>
      </c>
      <c r="X55" s="750">
        <f t="shared" si="35"/>
        <v>0</v>
      </c>
      <c r="Y55" s="750">
        <f t="shared" si="35"/>
        <v>0</v>
      </c>
      <c r="Z55" s="750">
        <f t="shared" si="35"/>
        <v>0</v>
      </c>
      <c r="AA55" s="750">
        <f t="shared" si="35"/>
        <v>0</v>
      </c>
      <c r="AB55" s="750">
        <f t="shared" si="35"/>
        <v>0</v>
      </c>
      <c r="AC55" s="750">
        <f t="shared" si="35"/>
        <v>0</v>
      </c>
      <c r="AD55" s="750">
        <f t="shared" si="35"/>
        <v>0</v>
      </c>
      <c r="AE55" s="750">
        <f t="shared" si="35"/>
        <v>0</v>
      </c>
      <c r="AF55" s="744">
        <f t="shared" si="35"/>
        <v>0</v>
      </c>
      <c r="AG55" s="739">
        <f t="shared" si="35"/>
        <v>0</v>
      </c>
      <c r="AH55" s="731"/>
      <c r="AI55" s="769"/>
      <c r="AJ55" s="756" t="e">
        <f t="shared" si="9"/>
        <v>#REF!</v>
      </c>
      <c r="AK55" s="705" t="e">
        <f>G55=AJ55</f>
        <v>#REF!</v>
      </c>
      <c r="AL55" s="755" t="e">
        <f t="shared" si="2"/>
        <v>#REF!</v>
      </c>
      <c r="AM55" s="756">
        <f t="shared" si="5"/>
        <v>20139500</v>
      </c>
      <c r="AN55" s="705" t="b">
        <f>G55=AM55</f>
        <v>1</v>
      </c>
    </row>
    <row r="56" spans="1:40" ht="12.75" hidden="1" customHeight="1">
      <c r="A56" s="714"/>
      <c r="B56" s="715"/>
      <c r="C56" s="713"/>
      <c r="D56" s="885" t="s">
        <v>15</v>
      </c>
      <c r="E56" s="886"/>
      <c r="F56" s="717" t="s">
        <v>130</v>
      </c>
      <c r="G56" s="743">
        <f t="shared" ref="G56:AG56" si="36">SUM(G57:G57)</f>
        <v>20139500</v>
      </c>
      <c r="H56" s="743">
        <f t="shared" si="36"/>
        <v>10000000</v>
      </c>
      <c r="I56" s="743" t="e">
        <f t="shared" si="36"/>
        <v>#REF!</v>
      </c>
      <c r="J56" s="743" t="e">
        <f t="shared" si="36"/>
        <v>#REF!</v>
      </c>
      <c r="K56" s="743">
        <f t="shared" si="36"/>
        <v>0</v>
      </c>
      <c r="L56" s="743" t="e">
        <f t="shared" si="36"/>
        <v>#REF!</v>
      </c>
      <c r="M56" s="743" t="e">
        <f t="shared" si="36"/>
        <v>#REF!</v>
      </c>
      <c r="N56" s="743">
        <f t="shared" si="36"/>
        <v>0</v>
      </c>
      <c r="O56" s="743">
        <f t="shared" si="36"/>
        <v>0</v>
      </c>
      <c r="P56" s="743">
        <f t="shared" si="36"/>
        <v>0</v>
      </c>
      <c r="Q56" s="743">
        <f t="shared" si="36"/>
        <v>10139500</v>
      </c>
      <c r="R56" s="743">
        <f t="shared" si="36"/>
        <v>0</v>
      </c>
      <c r="S56" s="743">
        <f t="shared" si="36"/>
        <v>0</v>
      </c>
      <c r="T56" s="743">
        <f t="shared" si="36"/>
        <v>0</v>
      </c>
      <c r="U56" s="743">
        <f t="shared" si="36"/>
        <v>0</v>
      </c>
      <c r="V56" s="743">
        <f t="shared" si="36"/>
        <v>0</v>
      </c>
      <c r="W56" s="743">
        <f t="shared" si="36"/>
        <v>0</v>
      </c>
      <c r="X56" s="743">
        <f t="shared" si="36"/>
        <v>0</v>
      </c>
      <c r="Y56" s="743">
        <f t="shared" si="36"/>
        <v>0</v>
      </c>
      <c r="Z56" s="743">
        <f t="shared" si="36"/>
        <v>0</v>
      </c>
      <c r="AA56" s="743">
        <f t="shared" si="36"/>
        <v>0</v>
      </c>
      <c r="AB56" s="743">
        <f t="shared" si="36"/>
        <v>0</v>
      </c>
      <c r="AC56" s="743">
        <f t="shared" si="36"/>
        <v>0</v>
      </c>
      <c r="AD56" s="743">
        <f t="shared" si="36"/>
        <v>0</v>
      </c>
      <c r="AE56" s="743">
        <f t="shared" si="36"/>
        <v>0</v>
      </c>
      <c r="AF56" s="784">
        <f t="shared" si="36"/>
        <v>0</v>
      </c>
      <c r="AG56" s="785">
        <f t="shared" si="36"/>
        <v>0</v>
      </c>
      <c r="AH56" s="713"/>
      <c r="AJ56" s="711" t="e">
        <f t="shared" si="9"/>
        <v>#REF!</v>
      </c>
      <c r="AK56" s="706" t="e">
        <f>G56=AJ56</f>
        <v>#REF!</v>
      </c>
      <c r="AL56" s="755" t="e">
        <f>I56+L56+O56+R56+U56+X56</f>
        <v>#REF!</v>
      </c>
      <c r="AM56" s="756">
        <f t="shared" si="5"/>
        <v>20139500</v>
      </c>
      <c r="AN56" s="705" t="b">
        <f>G56=AM56</f>
        <v>1</v>
      </c>
    </row>
    <row r="57" spans="1:40" s="719" customFormat="1">
      <c r="A57" s="845"/>
      <c r="B57" s="846"/>
      <c r="C57" s="847"/>
      <c r="D57" s="847"/>
      <c r="E57" s="834" t="s">
        <v>64</v>
      </c>
      <c r="F57" s="848" t="s">
        <v>65</v>
      </c>
      <c r="G57" s="850">
        <v>20139500</v>
      </c>
      <c r="H57" s="850">
        <v>10000000</v>
      </c>
      <c r="I57" s="850" t="e">
        <f>#REF!</f>
        <v>#REF!</v>
      </c>
      <c r="J57" s="850" t="e">
        <f>H57-I57</f>
        <v>#REF!</v>
      </c>
      <c r="K57" s="850"/>
      <c r="L57" s="850" t="e">
        <f>#REF!</f>
        <v>#REF!</v>
      </c>
      <c r="M57" s="850" t="e">
        <f>K57-L57</f>
        <v>#REF!</v>
      </c>
      <c r="N57" s="850"/>
      <c r="O57" s="850"/>
      <c r="P57" s="850">
        <f>N57-O57</f>
        <v>0</v>
      </c>
      <c r="Q57" s="850">
        <v>10139500</v>
      </c>
      <c r="R57" s="850"/>
      <c r="S57" s="850"/>
      <c r="T57" s="850"/>
      <c r="U57" s="850"/>
      <c r="V57" s="850"/>
      <c r="W57" s="850"/>
      <c r="X57" s="850"/>
      <c r="Y57" s="850"/>
      <c r="Z57" s="850"/>
      <c r="AA57" s="850"/>
      <c r="AB57" s="850"/>
      <c r="AC57" s="850"/>
      <c r="AD57" s="850"/>
      <c r="AE57" s="850"/>
      <c r="AF57" s="778"/>
      <c r="AG57" s="779"/>
      <c r="AH57" s="767"/>
      <c r="AJ57" s="755" t="e">
        <f t="shared" si="9"/>
        <v>#REF!</v>
      </c>
      <c r="AK57" s="719" t="e">
        <f>G57=AJ57</f>
        <v>#REF!</v>
      </c>
      <c r="AL57" s="755" t="e">
        <f>I57+L57+O57+R57+U57+X57</f>
        <v>#REF!</v>
      </c>
      <c r="AM57" s="756">
        <f>H57+K57+N57+Q57+T57+W57</f>
        <v>20139500</v>
      </c>
      <c r="AN57" s="705" t="b">
        <f>G57=AM57</f>
        <v>1</v>
      </c>
    </row>
    <row r="58" spans="1:40">
      <c r="A58" s="714"/>
      <c r="B58" s="715"/>
      <c r="C58" s="713"/>
      <c r="D58" s="713"/>
      <c r="E58" s="716"/>
      <c r="F58" s="717"/>
      <c r="G58" s="743"/>
      <c r="H58" s="743"/>
      <c r="I58" s="743"/>
      <c r="J58" s="743"/>
      <c r="K58" s="743"/>
      <c r="L58" s="743">
        <f t="shared" ref="L58:L62" si="37">G58-I58</f>
        <v>0</v>
      </c>
      <c r="M58" s="743"/>
      <c r="N58" s="743"/>
      <c r="O58" s="743"/>
      <c r="P58" s="743"/>
      <c r="Q58" s="743"/>
      <c r="R58" s="743"/>
      <c r="S58" s="743"/>
      <c r="T58" s="743"/>
      <c r="U58" s="743"/>
      <c r="V58" s="743"/>
      <c r="W58" s="743"/>
      <c r="X58" s="743"/>
      <c r="Y58" s="743"/>
      <c r="Z58" s="743"/>
      <c r="AA58" s="743"/>
      <c r="AB58" s="743"/>
      <c r="AC58" s="743"/>
      <c r="AD58" s="743"/>
      <c r="AE58" s="743"/>
      <c r="AF58" s="784"/>
      <c r="AG58" s="790"/>
      <c r="AH58" s="713"/>
      <c r="AJ58" s="711">
        <f t="shared" si="9"/>
        <v>0</v>
      </c>
      <c r="AK58" s="706" t="b">
        <f>G58=AJ58</f>
        <v>1</v>
      </c>
      <c r="AL58" s="755">
        <f>I58+L58+O58+R58+U58+X58</f>
        <v>0</v>
      </c>
      <c r="AM58" s="756">
        <f>H58+K58+N58+Q58+T58+W58</f>
        <v>0</v>
      </c>
      <c r="AN58" s="705" t="b">
        <f>G58=AM58</f>
        <v>1</v>
      </c>
    </row>
    <row r="59" spans="1:40" s="705" customFormat="1" ht="12.75" customHeight="1">
      <c r="A59" s="887">
        <v>7</v>
      </c>
      <c r="B59" s="888" t="s">
        <v>22</v>
      </c>
      <c r="C59" s="889" t="s">
        <v>66</v>
      </c>
      <c r="D59" s="889"/>
      <c r="E59" s="903"/>
      <c r="F59" s="892" t="s">
        <v>139</v>
      </c>
      <c r="G59" s="750">
        <f t="shared" ref="G59:V60" si="38">G60</f>
        <v>46799200</v>
      </c>
      <c r="H59" s="750">
        <f t="shared" si="38"/>
        <v>6000000</v>
      </c>
      <c r="I59" s="750" t="e">
        <f t="shared" si="38"/>
        <v>#REF!</v>
      </c>
      <c r="J59" s="750" t="e">
        <f t="shared" si="38"/>
        <v>#REF!</v>
      </c>
      <c r="K59" s="750">
        <f t="shared" si="38"/>
        <v>0</v>
      </c>
      <c r="L59" s="750">
        <f t="shared" si="38"/>
        <v>0</v>
      </c>
      <c r="M59" s="750">
        <f t="shared" si="38"/>
        <v>0</v>
      </c>
      <c r="N59" s="750">
        <f t="shared" si="38"/>
        <v>0</v>
      </c>
      <c r="O59" s="750">
        <f t="shared" si="38"/>
        <v>0</v>
      </c>
      <c r="P59" s="750">
        <f t="shared" si="38"/>
        <v>0</v>
      </c>
      <c r="Q59" s="750">
        <f t="shared" si="38"/>
        <v>40799200</v>
      </c>
      <c r="R59" s="750">
        <f t="shared" si="38"/>
        <v>0</v>
      </c>
      <c r="S59" s="750">
        <f t="shared" si="38"/>
        <v>0</v>
      </c>
      <c r="T59" s="750">
        <f t="shared" si="38"/>
        <v>0</v>
      </c>
      <c r="U59" s="750">
        <f t="shared" si="38"/>
        <v>0</v>
      </c>
      <c r="V59" s="750">
        <f t="shared" si="38"/>
        <v>0</v>
      </c>
      <c r="W59" s="750">
        <f t="shared" ref="W59:AG60" si="39">W60</f>
        <v>0</v>
      </c>
      <c r="X59" s="750">
        <f t="shared" si="39"/>
        <v>0</v>
      </c>
      <c r="Y59" s="750">
        <f t="shared" si="39"/>
        <v>0</v>
      </c>
      <c r="Z59" s="750">
        <f t="shared" si="39"/>
        <v>0</v>
      </c>
      <c r="AA59" s="750">
        <f t="shared" si="39"/>
        <v>0</v>
      </c>
      <c r="AB59" s="750">
        <f t="shared" si="39"/>
        <v>0</v>
      </c>
      <c r="AC59" s="750">
        <f t="shared" si="39"/>
        <v>0</v>
      </c>
      <c r="AD59" s="750">
        <f t="shared" si="39"/>
        <v>0</v>
      </c>
      <c r="AE59" s="750">
        <f t="shared" si="39"/>
        <v>0</v>
      </c>
      <c r="AF59" s="744">
        <f t="shared" si="39"/>
        <v>0</v>
      </c>
      <c r="AG59" s="739">
        <f t="shared" si="39"/>
        <v>0</v>
      </c>
      <c r="AH59" s="731"/>
      <c r="AI59" s="769"/>
      <c r="AJ59" s="756" t="e">
        <f t="shared" si="9"/>
        <v>#REF!</v>
      </c>
      <c r="AK59" s="705" t="e">
        <f>G59=AJ59</f>
        <v>#REF!</v>
      </c>
      <c r="AL59" s="755" t="e">
        <f>I59+L59+O59+R59+U59+X59</f>
        <v>#REF!</v>
      </c>
      <c r="AM59" s="756">
        <f>H59+K59+N59+Q59+T59+W59</f>
        <v>46799200</v>
      </c>
      <c r="AN59" s="705" t="b">
        <f>G59=AM59</f>
        <v>1</v>
      </c>
    </row>
    <row r="60" spans="1:40" ht="12.75" hidden="1" customHeight="1">
      <c r="A60" s="714"/>
      <c r="B60" s="715"/>
      <c r="C60" s="713"/>
      <c r="D60" s="885" t="s">
        <v>15</v>
      </c>
      <c r="E60" s="886"/>
      <c r="F60" s="717" t="s">
        <v>130</v>
      </c>
      <c r="G60" s="743">
        <f t="shared" si="38"/>
        <v>46799200</v>
      </c>
      <c r="H60" s="743">
        <f t="shared" si="38"/>
        <v>6000000</v>
      </c>
      <c r="I60" s="743" t="e">
        <f t="shared" si="38"/>
        <v>#REF!</v>
      </c>
      <c r="J60" s="743" t="e">
        <f t="shared" si="38"/>
        <v>#REF!</v>
      </c>
      <c r="K60" s="743">
        <f t="shared" si="38"/>
        <v>0</v>
      </c>
      <c r="L60" s="743">
        <f t="shared" si="38"/>
        <v>0</v>
      </c>
      <c r="M60" s="743">
        <f t="shared" si="38"/>
        <v>0</v>
      </c>
      <c r="N60" s="743">
        <f t="shared" si="38"/>
        <v>0</v>
      </c>
      <c r="O60" s="743">
        <f t="shared" si="38"/>
        <v>0</v>
      </c>
      <c r="P60" s="743">
        <f t="shared" si="38"/>
        <v>0</v>
      </c>
      <c r="Q60" s="743">
        <f t="shared" si="38"/>
        <v>40799200</v>
      </c>
      <c r="R60" s="743">
        <f t="shared" si="38"/>
        <v>0</v>
      </c>
      <c r="S60" s="743">
        <f t="shared" si="38"/>
        <v>0</v>
      </c>
      <c r="T60" s="743">
        <f t="shared" si="38"/>
        <v>0</v>
      </c>
      <c r="U60" s="743">
        <f t="shared" si="38"/>
        <v>0</v>
      </c>
      <c r="V60" s="743">
        <f t="shared" si="38"/>
        <v>0</v>
      </c>
      <c r="W60" s="743">
        <f t="shared" si="39"/>
        <v>0</v>
      </c>
      <c r="X60" s="743">
        <f t="shared" si="39"/>
        <v>0</v>
      </c>
      <c r="Y60" s="743">
        <f t="shared" si="39"/>
        <v>0</v>
      </c>
      <c r="Z60" s="743">
        <f t="shared" si="39"/>
        <v>0</v>
      </c>
      <c r="AA60" s="743">
        <f t="shared" si="39"/>
        <v>0</v>
      </c>
      <c r="AB60" s="743">
        <f t="shared" si="39"/>
        <v>0</v>
      </c>
      <c r="AC60" s="743">
        <f t="shared" si="39"/>
        <v>0</v>
      </c>
      <c r="AD60" s="743">
        <f t="shared" si="39"/>
        <v>0</v>
      </c>
      <c r="AE60" s="743">
        <f t="shared" si="39"/>
        <v>0</v>
      </c>
      <c r="AF60" s="784">
        <f t="shared" si="39"/>
        <v>0</v>
      </c>
      <c r="AG60" s="785">
        <f t="shared" si="39"/>
        <v>0</v>
      </c>
      <c r="AH60" s="713"/>
      <c r="AJ60" s="711" t="e">
        <f t="shared" si="9"/>
        <v>#REF!</v>
      </c>
      <c r="AK60" s="706" t="e">
        <f>G60=AJ60</f>
        <v>#REF!</v>
      </c>
      <c r="AL60" s="755" t="e">
        <f>I60+L60+O60+R60+U60+X60</f>
        <v>#REF!</v>
      </c>
      <c r="AM60" s="756">
        <f>H60+K60+N60+Q60+T60+W60</f>
        <v>46799200</v>
      </c>
      <c r="AN60" s="705" t="b">
        <f>G60=AM60</f>
        <v>1</v>
      </c>
    </row>
    <row r="61" spans="1:40" s="719" customFormat="1">
      <c r="A61" s="845"/>
      <c r="B61" s="846"/>
      <c r="C61" s="847"/>
      <c r="D61" s="847"/>
      <c r="E61" s="834" t="s">
        <v>55</v>
      </c>
      <c r="F61" s="848" t="s">
        <v>56</v>
      </c>
      <c r="G61" s="850">
        <v>46799200</v>
      </c>
      <c r="H61" s="850">
        <v>6000000</v>
      </c>
      <c r="I61" s="850" t="e">
        <f>#REF!+4302980</f>
        <v>#REF!</v>
      </c>
      <c r="J61" s="850" t="e">
        <f>H61-I61</f>
        <v>#REF!</v>
      </c>
      <c r="K61" s="850"/>
      <c r="L61" s="850"/>
      <c r="M61" s="850">
        <f>K61-L61</f>
        <v>0</v>
      </c>
      <c r="N61" s="850"/>
      <c r="O61" s="850"/>
      <c r="P61" s="850">
        <f>N61-O61</f>
        <v>0</v>
      </c>
      <c r="Q61" s="850">
        <f>G61-H61</f>
        <v>40799200</v>
      </c>
      <c r="R61" s="850"/>
      <c r="S61" s="850"/>
      <c r="T61" s="850"/>
      <c r="U61" s="850"/>
      <c r="V61" s="850"/>
      <c r="W61" s="850"/>
      <c r="X61" s="850"/>
      <c r="Y61" s="850"/>
      <c r="Z61" s="850"/>
      <c r="AA61" s="850"/>
      <c r="AB61" s="850"/>
      <c r="AC61" s="850"/>
      <c r="AD61" s="850"/>
      <c r="AE61" s="850"/>
      <c r="AF61" s="778"/>
      <c r="AG61" s="779"/>
      <c r="AH61" s="767"/>
      <c r="AJ61" s="755" t="e">
        <f t="shared" si="9"/>
        <v>#REF!</v>
      </c>
      <c r="AK61" s="719" t="e">
        <f>G61=AJ61</f>
        <v>#REF!</v>
      </c>
      <c r="AL61" s="755" t="e">
        <f>I61+L61+O61+R61+U61+X61</f>
        <v>#REF!</v>
      </c>
      <c r="AM61" s="756">
        <f>H61+K61+N61+Q61+T61+W61</f>
        <v>46799200</v>
      </c>
      <c r="AN61" s="705" t="b">
        <f>G61=AM61</f>
        <v>1</v>
      </c>
    </row>
    <row r="62" spans="1:40">
      <c r="A62" s="714"/>
      <c r="B62" s="715"/>
      <c r="C62" s="713"/>
      <c r="D62" s="713"/>
      <c r="E62" s="716"/>
      <c r="F62" s="717"/>
      <c r="G62" s="743"/>
      <c r="H62" s="743"/>
      <c r="I62" s="743"/>
      <c r="J62" s="743"/>
      <c r="K62" s="743"/>
      <c r="L62" s="743">
        <f t="shared" si="37"/>
        <v>0</v>
      </c>
      <c r="M62" s="743"/>
      <c r="N62" s="743"/>
      <c r="O62" s="743"/>
      <c r="P62" s="743"/>
      <c r="Q62" s="743"/>
      <c r="R62" s="743"/>
      <c r="S62" s="743"/>
      <c r="T62" s="743"/>
      <c r="U62" s="743"/>
      <c r="V62" s="743"/>
      <c r="W62" s="743"/>
      <c r="X62" s="743"/>
      <c r="Y62" s="743"/>
      <c r="Z62" s="743"/>
      <c r="AA62" s="743"/>
      <c r="AB62" s="743"/>
      <c r="AC62" s="743"/>
      <c r="AD62" s="743"/>
      <c r="AE62" s="743"/>
      <c r="AF62" s="784"/>
      <c r="AG62" s="790"/>
      <c r="AH62" s="713"/>
      <c r="AJ62" s="711">
        <f t="shared" si="9"/>
        <v>0</v>
      </c>
      <c r="AK62" s="706" t="b">
        <f>G62=AJ62</f>
        <v>1</v>
      </c>
      <c r="AL62" s="755">
        <f>I62+L62+O62+R62+U62+X62</f>
        <v>0</v>
      </c>
      <c r="AM62" s="756">
        <f>H62+K62+N62+Q62+T62+W62</f>
        <v>0</v>
      </c>
      <c r="AN62" s="705" t="b">
        <f>G62=AM62</f>
        <v>1</v>
      </c>
    </row>
    <row r="63" spans="1:40" s="705" customFormat="1" ht="12.75" customHeight="1">
      <c r="A63" s="887">
        <v>8</v>
      </c>
      <c r="B63" s="888" t="s">
        <v>22</v>
      </c>
      <c r="C63" s="889" t="s">
        <v>67</v>
      </c>
      <c r="D63" s="890"/>
      <c r="E63" s="891"/>
      <c r="F63" s="892" t="s">
        <v>140</v>
      </c>
      <c r="G63" s="750">
        <f>G64</f>
        <v>27890000</v>
      </c>
      <c r="H63" s="750">
        <f t="shared" ref="H63:AG63" si="40">H64</f>
        <v>2400000</v>
      </c>
      <c r="I63" s="750" t="e">
        <f t="shared" si="40"/>
        <v>#REF!</v>
      </c>
      <c r="J63" s="750" t="e">
        <f t="shared" si="40"/>
        <v>#REF!</v>
      </c>
      <c r="K63" s="750">
        <f t="shared" si="40"/>
        <v>0</v>
      </c>
      <c r="L63" s="750">
        <f t="shared" si="40"/>
        <v>0</v>
      </c>
      <c r="M63" s="750">
        <f t="shared" si="40"/>
        <v>0</v>
      </c>
      <c r="N63" s="750">
        <f t="shared" si="40"/>
        <v>0</v>
      </c>
      <c r="O63" s="750">
        <f t="shared" si="40"/>
        <v>0</v>
      </c>
      <c r="P63" s="750">
        <f t="shared" si="40"/>
        <v>0</v>
      </c>
      <c r="Q63" s="750">
        <f t="shared" si="40"/>
        <v>25490000</v>
      </c>
      <c r="R63" s="750">
        <f t="shared" si="40"/>
        <v>0</v>
      </c>
      <c r="S63" s="750">
        <f t="shared" si="40"/>
        <v>0</v>
      </c>
      <c r="T63" s="750">
        <f t="shared" si="40"/>
        <v>0</v>
      </c>
      <c r="U63" s="750">
        <f t="shared" si="40"/>
        <v>0</v>
      </c>
      <c r="V63" s="750">
        <f t="shared" si="40"/>
        <v>0</v>
      </c>
      <c r="W63" s="750">
        <f t="shared" si="40"/>
        <v>0</v>
      </c>
      <c r="X63" s="750">
        <f t="shared" si="40"/>
        <v>0</v>
      </c>
      <c r="Y63" s="750">
        <f t="shared" si="40"/>
        <v>0</v>
      </c>
      <c r="Z63" s="750">
        <f t="shared" si="40"/>
        <v>0</v>
      </c>
      <c r="AA63" s="750">
        <f t="shared" si="40"/>
        <v>0</v>
      </c>
      <c r="AB63" s="750">
        <f t="shared" si="40"/>
        <v>0</v>
      </c>
      <c r="AC63" s="750">
        <f t="shared" si="40"/>
        <v>0</v>
      </c>
      <c r="AD63" s="750">
        <f t="shared" si="40"/>
        <v>0</v>
      </c>
      <c r="AE63" s="750">
        <f t="shared" si="40"/>
        <v>0</v>
      </c>
      <c r="AF63" s="744">
        <f t="shared" si="40"/>
        <v>0</v>
      </c>
      <c r="AG63" s="739">
        <f t="shared" si="40"/>
        <v>0</v>
      </c>
      <c r="AH63" s="731"/>
      <c r="AI63" s="769"/>
      <c r="AJ63" s="756" t="e">
        <f t="shared" si="9"/>
        <v>#REF!</v>
      </c>
      <c r="AK63" s="705" t="e">
        <f>G63=AJ63</f>
        <v>#REF!</v>
      </c>
      <c r="AL63" s="755" t="e">
        <f>I63+L63+O63+R63+U63+X63</f>
        <v>#REF!</v>
      </c>
      <c r="AM63" s="756">
        <f>H63+K63+N63+Q63+T63+W63</f>
        <v>27890000</v>
      </c>
      <c r="AN63" s="705" t="b">
        <f>G63=AM63</f>
        <v>1</v>
      </c>
    </row>
    <row r="64" spans="1:40" ht="12.75" hidden="1" customHeight="1">
      <c r="A64" s="714"/>
      <c r="B64" s="715"/>
      <c r="C64" s="713"/>
      <c r="D64" s="885" t="s">
        <v>15</v>
      </c>
      <c r="E64" s="886"/>
      <c r="F64" s="717" t="s">
        <v>130</v>
      </c>
      <c r="G64" s="743">
        <f t="shared" ref="G64:AG64" si="41">SUM(G65:G66)</f>
        <v>27890000</v>
      </c>
      <c r="H64" s="743">
        <f t="shared" si="41"/>
        <v>2400000</v>
      </c>
      <c r="I64" s="743" t="e">
        <f t="shared" si="41"/>
        <v>#REF!</v>
      </c>
      <c r="J64" s="743" t="e">
        <f t="shared" si="41"/>
        <v>#REF!</v>
      </c>
      <c r="K64" s="743">
        <f t="shared" si="41"/>
        <v>0</v>
      </c>
      <c r="L64" s="743">
        <f t="shared" si="41"/>
        <v>0</v>
      </c>
      <c r="M64" s="743">
        <f t="shared" si="41"/>
        <v>0</v>
      </c>
      <c r="N64" s="743">
        <f t="shared" si="41"/>
        <v>0</v>
      </c>
      <c r="O64" s="743">
        <f t="shared" si="41"/>
        <v>0</v>
      </c>
      <c r="P64" s="743">
        <f t="shared" si="41"/>
        <v>0</v>
      </c>
      <c r="Q64" s="743">
        <f t="shared" si="41"/>
        <v>25490000</v>
      </c>
      <c r="R64" s="743">
        <f t="shared" si="41"/>
        <v>0</v>
      </c>
      <c r="S64" s="743">
        <f t="shared" si="41"/>
        <v>0</v>
      </c>
      <c r="T64" s="743">
        <f t="shared" si="41"/>
        <v>0</v>
      </c>
      <c r="U64" s="743">
        <f t="shared" si="41"/>
        <v>0</v>
      </c>
      <c r="V64" s="743">
        <f t="shared" si="41"/>
        <v>0</v>
      </c>
      <c r="W64" s="743">
        <f t="shared" si="41"/>
        <v>0</v>
      </c>
      <c r="X64" s="743">
        <f t="shared" si="41"/>
        <v>0</v>
      </c>
      <c r="Y64" s="743">
        <f t="shared" si="41"/>
        <v>0</v>
      </c>
      <c r="Z64" s="743">
        <f t="shared" si="41"/>
        <v>0</v>
      </c>
      <c r="AA64" s="743">
        <f t="shared" si="41"/>
        <v>0</v>
      </c>
      <c r="AB64" s="743">
        <f t="shared" si="41"/>
        <v>0</v>
      </c>
      <c r="AC64" s="743">
        <f t="shared" si="41"/>
        <v>0</v>
      </c>
      <c r="AD64" s="743">
        <f t="shared" si="41"/>
        <v>0</v>
      </c>
      <c r="AE64" s="743">
        <f t="shared" si="41"/>
        <v>0</v>
      </c>
      <c r="AF64" s="784">
        <f t="shared" si="41"/>
        <v>0</v>
      </c>
      <c r="AG64" s="785">
        <f t="shared" si="41"/>
        <v>0</v>
      </c>
      <c r="AH64" s="713"/>
      <c r="AJ64" s="711" t="e">
        <f t="shared" si="9"/>
        <v>#REF!</v>
      </c>
      <c r="AK64" s="706" t="e">
        <f>G64=AJ64</f>
        <v>#REF!</v>
      </c>
      <c r="AL64" s="755" t="e">
        <f>I64+L64+O64+R64+U64+X64</f>
        <v>#REF!</v>
      </c>
      <c r="AM64" s="756">
        <f>H64+K64+N64+Q64+T64+W64</f>
        <v>27890000</v>
      </c>
      <c r="AN64" s="705" t="b">
        <f>G64=AM64</f>
        <v>1</v>
      </c>
    </row>
    <row r="65" spans="1:40" s="719" customFormat="1">
      <c r="A65" s="772"/>
      <c r="B65" s="773"/>
      <c r="C65" s="774"/>
      <c r="D65" s="774"/>
      <c r="E65" s="729" t="s">
        <v>31</v>
      </c>
      <c r="F65" s="788" t="s">
        <v>32</v>
      </c>
      <c r="G65" s="778">
        <v>20518000</v>
      </c>
      <c r="H65" s="778">
        <v>1500000</v>
      </c>
      <c r="I65" s="778" t="e">
        <f>#REF!</f>
        <v>#REF!</v>
      </c>
      <c r="J65" s="778" t="e">
        <f>H65-I65</f>
        <v>#REF!</v>
      </c>
      <c r="K65" s="778"/>
      <c r="L65" s="765"/>
      <c r="M65" s="778"/>
      <c r="N65" s="778"/>
      <c r="O65" s="778"/>
      <c r="P65" s="784">
        <f t="shared" ref="P65:P66" si="42">N65-O65</f>
        <v>0</v>
      </c>
      <c r="Q65" s="778">
        <f>G65-H65</f>
        <v>19018000</v>
      </c>
      <c r="R65" s="778"/>
      <c r="S65" s="778"/>
      <c r="T65" s="778"/>
      <c r="U65" s="778"/>
      <c r="V65" s="778"/>
      <c r="W65" s="778"/>
      <c r="X65" s="778"/>
      <c r="Y65" s="778"/>
      <c r="Z65" s="778"/>
      <c r="AA65" s="778"/>
      <c r="AB65" s="778"/>
      <c r="AC65" s="778"/>
      <c r="AD65" s="778"/>
      <c r="AE65" s="778"/>
      <c r="AF65" s="778"/>
      <c r="AG65" s="779"/>
      <c r="AH65" s="767"/>
      <c r="AJ65" s="755" t="e">
        <f t="shared" si="9"/>
        <v>#REF!</v>
      </c>
      <c r="AK65" s="719" t="e">
        <f>G65=AJ65</f>
        <v>#REF!</v>
      </c>
      <c r="AL65" s="755" t="e">
        <f>I65+L65+O65+R65+U65+X65</f>
        <v>#REF!</v>
      </c>
      <c r="AM65" s="756">
        <f>H65+K65+N65+Q65+T65+W65</f>
        <v>20518000</v>
      </c>
      <c r="AN65" s="705" t="b">
        <f>G65=AM65</f>
        <v>1</v>
      </c>
    </row>
    <row r="66" spans="1:40" s="719" customFormat="1">
      <c r="A66" s="845"/>
      <c r="B66" s="846"/>
      <c r="C66" s="847"/>
      <c r="D66" s="847"/>
      <c r="E66" s="834" t="s">
        <v>59</v>
      </c>
      <c r="F66" s="848" t="s">
        <v>60</v>
      </c>
      <c r="G66" s="850">
        <v>7372000</v>
      </c>
      <c r="H66" s="850">
        <v>900000</v>
      </c>
      <c r="I66" s="850" t="e">
        <f>#REF!</f>
        <v>#REF!</v>
      </c>
      <c r="J66" s="850" t="e">
        <f>H66-I66</f>
        <v>#REF!</v>
      </c>
      <c r="K66" s="850"/>
      <c r="L66" s="850"/>
      <c r="M66" s="850"/>
      <c r="N66" s="850"/>
      <c r="O66" s="850"/>
      <c r="P66" s="836">
        <f t="shared" si="42"/>
        <v>0</v>
      </c>
      <c r="Q66" s="850">
        <f>G66-H66</f>
        <v>6472000</v>
      </c>
      <c r="R66" s="850"/>
      <c r="S66" s="850"/>
      <c r="T66" s="850"/>
      <c r="U66" s="850"/>
      <c r="V66" s="850"/>
      <c r="W66" s="850"/>
      <c r="X66" s="850"/>
      <c r="Y66" s="850"/>
      <c r="Z66" s="850"/>
      <c r="AA66" s="850"/>
      <c r="AB66" s="850"/>
      <c r="AC66" s="850"/>
      <c r="AD66" s="850"/>
      <c r="AE66" s="850"/>
      <c r="AF66" s="778"/>
      <c r="AG66" s="779"/>
      <c r="AH66" s="767"/>
      <c r="AJ66" s="755" t="e">
        <f t="shared" si="9"/>
        <v>#REF!</v>
      </c>
      <c r="AK66" s="719" t="e">
        <f>G66=AJ66</f>
        <v>#REF!</v>
      </c>
      <c r="AL66" s="755" t="e">
        <f>I66+L66+O66+R66+U66+X66</f>
        <v>#REF!</v>
      </c>
      <c r="AM66" s="756">
        <f>H66+K66+N66+Q66+T66+W66</f>
        <v>7372000</v>
      </c>
      <c r="AN66" s="705" t="b">
        <f>G66=AM66</f>
        <v>1</v>
      </c>
    </row>
    <row r="67" spans="1:40">
      <c r="A67" s="714"/>
      <c r="B67" s="715"/>
      <c r="C67" s="713"/>
      <c r="D67" s="713"/>
      <c r="E67" s="716"/>
      <c r="F67" s="717"/>
      <c r="G67" s="743"/>
      <c r="H67" s="743"/>
      <c r="I67" s="743"/>
      <c r="J67" s="743"/>
      <c r="K67" s="743"/>
      <c r="L67" s="743"/>
      <c r="M67" s="743"/>
      <c r="N67" s="743"/>
      <c r="O67" s="743"/>
      <c r="P67" s="743"/>
      <c r="Q67" s="743"/>
      <c r="R67" s="743"/>
      <c r="S67" s="743"/>
      <c r="T67" s="743"/>
      <c r="U67" s="743"/>
      <c r="V67" s="743"/>
      <c r="W67" s="743"/>
      <c r="X67" s="743"/>
      <c r="Y67" s="743"/>
      <c r="Z67" s="743"/>
      <c r="AA67" s="743"/>
      <c r="AB67" s="743"/>
      <c r="AC67" s="743"/>
      <c r="AD67" s="743"/>
      <c r="AE67" s="743"/>
      <c r="AF67" s="784"/>
      <c r="AG67" s="790"/>
      <c r="AH67" s="713"/>
      <c r="AJ67" s="711">
        <f t="shared" si="9"/>
        <v>0</v>
      </c>
      <c r="AK67" s="706" t="b">
        <f>G67=AJ67</f>
        <v>1</v>
      </c>
      <c r="AL67" s="755">
        <f>I67+L67+O67+R67+U67+X67</f>
        <v>0</v>
      </c>
      <c r="AM67" s="756">
        <f>H67+K67+N67+Q67+T67+W67</f>
        <v>0</v>
      </c>
      <c r="AN67" s="705" t="b">
        <f>G67=AM67</f>
        <v>1</v>
      </c>
    </row>
    <row r="68" spans="1:40" s="705" customFormat="1" ht="12.75" customHeight="1">
      <c r="A68" s="887">
        <v>9</v>
      </c>
      <c r="B68" s="888" t="s">
        <v>22</v>
      </c>
      <c r="C68" s="889" t="s">
        <v>68</v>
      </c>
      <c r="D68" s="890"/>
      <c r="E68" s="891"/>
      <c r="F68" s="892" t="s">
        <v>141</v>
      </c>
      <c r="G68" s="750">
        <f>G69+G73+G78+G82+G87+G89</f>
        <v>297000000</v>
      </c>
      <c r="H68" s="750">
        <f t="shared" ref="H68:AG68" si="43">H69+H73+H78+H82+H87+H89</f>
        <v>22500000</v>
      </c>
      <c r="I68" s="750">
        <f t="shared" si="43"/>
        <v>199565850</v>
      </c>
      <c r="J68" s="750">
        <f t="shared" si="43"/>
        <v>-199565850</v>
      </c>
      <c r="K68" s="750">
        <f>K69+K73+K78+K82+K87+K89</f>
        <v>0</v>
      </c>
      <c r="L68" s="750">
        <f t="shared" si="43"/>
        <v>0</v>
      </c>
      <c r="M68" s="750">
        <f t="shared" si="43"/>
        <v>0</v>
      </c>
      <c r="N68" s="750">
        <f>N69+N73+N78+N82+N87+N89</f>
        <v>274500000</v>
      </c>
      <c r="O68" s="750">
        <f t="shared" si="43"/>
        <v>0</v>
      </c>
      <c r="P68" s="750">
        <f t="shared" si="43"/>
        <v>149500000</v>
      </c>
      <c r="Q68" s="750">
        <f t="shared" si="43"/>
        <v>0</v>
      </c>
      <c r="R68" s="750">
        <f t="shared" si="43"/>
        <v>0</v>
      </c>
      <c r="S68" s="750">
        <f t="shared" si="43"/>
        <v>0</v>
      </c>
      <c r="T68" s="750">
        <f t="shared" si="43"/>
        <v>0</v>
      </c>
      <c r="U68" s="750">
        <f t="shared" si="43"/>
        <v>0</v>
      </c>
      <c r="V68" s="750">
        <f t="shared" si="43"/>
        <v>0</v>
      </c>
      <c r="W68" s="750">
        <f t="shared" si="43"/>
        <v>0</v>
      </c>
      <c r="X68" s="750">
        <f t="shared" si="43"/>
        <v>0</v>
      </c>
      <c r="Y68" s="750">
        <f t="shared" si="43"/>
        <v>0</v>
      </c>
      <c r="Z68" s="750">
        <f t="shared" si="43"/>
        <v>0</v>
      </c>
      <c r="AA68" s="750">
        <f t="shared" si="43"/>
        <v>0</v>
      </c>
      <c r="AB68" s="750">
        <f t="shared" si="43"/>
        <v>0</v>
      </c>
      <c r="AC68" s="750">
        <f t="shared" si="43"/>
        <v>0</v>
      </c>
      <c r="AD68" s="750">
        <f t="shared" si="43"/>
        <v>0</v>
      </c>
      <c r="AE68" s="750">
        <f t="shared" si="43"/>
        <v>0</v>
      </c>
      <c r="AF68" s="744">
        <f t="shared" si="43"/>
        <v>0</v>
      </c>
      <c r="AG68" s="739">
        <f t="shared" si="43"/>
        <v>0</v>
      </c>
      <c r="AH68" s="731"/>
      <c r="AI68" s="769"/>
      <c r="AJ68" s="756">
        <f t="shared" si="9"/>
        <v>424000000</v>
      </c>
      <c r="AK68" s="705" t="b">
        <f>G68=AJ68</f>
        <v>0</v>
      </c>
      <c r="AL68" s="755">
        <f>I68+L68+O68+R68+U68+X68</f>
        <v>199565850</v>
      </c>
      <c r="AM68" s="756">
        <f>H68+K68+N68+Q68+T68+W68</f>
        <v>297000000</v>
      </c>
      <c r="AN68" s="705" t="b">
        <f>G68=AM68</f>
        <v>1</v>
      </c>
    </row>
    <row r="69" spans="1:40" s="705" customFormat="1" ht="12.75" hidden="1" customHeight="1">
      <c r="A69" s="718"/>
      <c r="B69" s="895"/>
      <c r="C69" s="868"/>
      <c r="D69" s="885" t="s">
        <v>279</v>
      </c>
      <c r="E69" s="886"/>
      <c r="F69" s="717" t="s">
        <v>285</v>
      </c>
      <c r="G69" s="853">
        <f>SUM(G70:G72)</f>
        <v>29500000</v>
      </c>
      <c r="H69" s="853">
        <f t="shared" ref="H69:N69" si="44">SUM(H70:H72)</f>
        <v>15000000</v>
      </c>
      <c r="I69" s="853">
        <f t="shared" si="44"/>
        <v>133043900</v>
      </c>
      <c r="J69" s="853">
        <f t="shared" si="44"/>
        <v>-133043900</v>
      </c>
      <c r="K69" s="853">
        <f t="shared" si="44"/>
        <v>0</v>
      </c>
      <c r="L69" s="853">
        <f t="shared" si="44"/>
        <v>0</v>
      </c>
      <c r="M69" s="853">
        <f t="shared" si="44"/>
        <v>0</v>
      </c>
      <c r="N69" s="853">
        <f t="shared" si="44"/>
        <v>14500000</v>
      </c>
      <c r="O69" s="862">
        <f t="shared" ref="O69:AG69" si="45">O71</f>
        <v>0</v>
      </c>
      <c r="P69" s="862">
        <f t="shared" si="45"/>
        <v>4500000</v>
      </c>
      <c r="Q69" s="862">
        <f t="shared" si="45"/>
        <v>0</v>
      </c>
      <c r="R69" s="862">
        <f t="shared" si="45"/>
        <v>0</v>
      </c>
      <c r="S69" s="862">
        <f t="shared" si="45"/>
        <v>0</v>
      </c>
      <c r="T69" s="862">
        <f t="shared" si="45"/>
        <v>0</v>
      </c>
      <c r="U69" s="862">
        <f t="shared" si="45"/>
        <v>0</v>
      </c>
      <c r="V69" s="862">
        <f t="shared" si="45"/>
        <v>0</v>
      </c>
      <c r="W69" s="862">
        <f t="shared" si="45"/>
        <v>0</v>
      </c>
      <c r="X69" s="862">
        <f t="shared" si="45"/>
        <v>0</v>
      </c>
      <c r="Y69" s="862">
        <f t="shared" si="45"/>
        <v>0</v>
      </c>
      <c r="Z69" s="862">
        <f t="shared" si="45"/>
        <v>0</v>
      </c>
      <c r="AA69" s="862">
        <f t="shared" si="45"/>
        <v>0</v>
      </c>
      <c r="AB69" s="862">
        <f t="shared" si="45"/>
        <v>0</v>
      </c>
      <c r="AC69" s="862">
        <f t="shared" si="45"/>
        <v>0</v>
      </c>
      <c r="AD69" s="862">
        <f t="shared" si="45"/>
        <v>0</v>
      </c>
      <c r="AE69" s="862">
        <f t="shared" si="45"/>
        <v>0</v>
      </c>
      <c r="AF69" s="794">
        <f t="shared" si="45"/>
        <v>0</v>
      </c>
      <c r="AG69" s="795">
        <f t="shared" si="45"/>
        <v>0</v>
      </c>
      <c r="AH69" s="731"/>
      <c r="AI69" s="769"/>
      <c r="AJ69" s="756"/>
      <c r="AL69" s="755"/>
      <c r="AM69" s="756"/>
    </row>
    <row r="70" spans="1:40" s="705" customFormat="1">
      <c r="A70" s="791"/>
      <c r="B70" s="792"/>
      <c r="C70" s="793"/>
      <c r="D70" s="796"/>
      <c r="E70" s="797" t="s">
        <v>278</v>
      </c>
      <c r="F70" s="760" t="s">
        <v>277</v>
      </c>
      <c r="G70" s="778">
        <v>10000000</v>
      </c>
      <c r="H70" s="794"/>
      <c r="I70" s="794"/>
      <c r="J70" s="794"/>
      <c r="K70" s="778"/>
      <c r="L70" s="778"/>
      <c r="M70" s="778"/>
      <c r="N70" s="778">
        <f>G70-H70-K70</f>
        <v>10000000</v>
      </c>
      <c r="O70" s="778"/>
      <c r="P70" s="778"/>
      <c r="Q70" s="778"/>
      <c r="R70" s="778"/>
      <c r="S70" s="778"/>
      <c r="T70" s="778"/>
      <c r="U70" s="778"/>
      <c r="V70" s="778"/>
      <c r="W70" s="778"/>
      <c r="X70" s="778"/>
      <c r="Y70" s="778"/>
      <c r="Z70" s="778"/>
      <c r="AA70" s="778"/>
      <c r="AB70" s="778"/>
      <c r="AC70" s="778"/>
      <c r="AD70" s="778"/>
      <c r="AE70" s="778"/>
      <c r="AF70" s="794"/>
      <c r="AG70" s="795"/>
      <c r="AH70" s="731"/>
      <c r="AI70" s="769"/>
      <c r="AJ70" s="756"/>
      <c r="AL70" s="755"/>
      <c r="AM70" s="756"/>
    </row>
    <row r="71" spans="1:40" s="719" customFormat="1">
      <c r="A71" s="772"/>
      <c r="B71" s="798"/>
      <c r="C71" s="799"/>
      <c r="D71" s="799"/>
      <c r="E71" s="729" t="s">
        <v>281</v>
      </c>
      <c r="F71" s="788" t="s">
        <v>280</v>
      </c>
      <c r="G71" s="778">
        <v>4500000</v>
      </c>
      <c r="H71" s="778"/>
      <c r="I71" s="778"/>
      <c r="J71" s="778">
        <f>H71-I71</f>
        <v>0</v>
      </c>
      <c r="K71" s="778"/>
      <c r="L71" s="778"/>
      <c r="M71" s="778"/>
      <c r="N71" s="778">
        <f t="shared" ref="N71" si="46">G71-H71-K71</f>
        <v>4500000</v>
      </c>
      <c r="O71" s="778"/>
      <c r="P71" s="778">
        <f>N71-O71</f>
        <v>4500000</v>
      </c>
      <c r="Q71" s="778"/>
      <c r="R71" s="778"/>
      <c r="S71" s="778"/>
      <c r="T71" s="778"/>
      <c r="U71" s="778"/>
      <c r="V71" s="778"/>
      <c r="W71" s="778"/>
      <c r="X71" s="778"/>
      <c r="Y71" s="778"/>
      <c r="Z71" s="778"/>
      <c r="AA71" s="778"/>
      <c r="AB71" s="778"/>
      <c r="AC71" s="778"/>
      <c r="AD71" s="778"/>
      <c r="AE71" s="778"/>
      <c r="AF71" s="778"/>
      <c r="AG71" s="800"/>
      <c r="AH71" s="767"/>
      <c r="AI71" s="801"/>
      <c r="AJ71" s="755"/>
      <c r="AL71" s="755"/>
      <c r="AM71" s="755"/>
    </row>
    <row r="72" spans="1:40">
      <c r="A72" s="780"/>
      <c r="B72" s="781"/>
      <c r="C72" s="782"/>
      <c r="D72" s="713"/>
      <c r="E72" s="722" t="s">
        <v>283</v>
      </c>
      <c r="F72" s="760" t="s">
        <v>282</v>
      </c>
      <c r="G72" s="784">
        <v>15000000</v>
      </c>
      <c r="H72" s="784">
        <v>15000000</v>
      </c>
      <c r="I72" s="784">
        <f t="shared" ref="I72:M72" si="47">SUM(I73:I81)</f>
        <v>133043900</v>
      </c>
      <c r="J72" s="784">
        <f t="shared" si="47"/>
        <v>-133043900</v>
      </c>
      <c r="K72" s="778"/>
      <c r="L72" s="784">
        <f t="shared" si="47"/>
        <v>0</v>
      </c>
      <c r="M72" s="784">
        <f t="shared" si="47"/>
        <v>0</v>
      </c>
      <c r="N72" s="778"/>
      <c r="O72" s="784"/>
      <c r="P72" s="784"/>
      <c r="Q72" s="784"/>
      <c r="R72" s="784"/>
      <c r="S72" s="784"/>
      <c r="T72" s="784"/>
      <c r="U72" s="784"/>
      <c r="V72" s="784"/>
      <c r="W72" s="784"/>
      <c r="X72" s="784"/>
      <c r="Y72" s="784"/>
      <c r="Z72" s="784"/>
      <c r="AA72" s="784"/>
      <c r="AB72" s="784"/>
      <c r="AC72" s="784"/>
      <c r="AD72" s="784"/>
      <c r="AE72" s="784"/>
      <c r="AF72" s="784"/>
      <c r="AG72" s="785"/>
      <c r="AH72" s="713"/>
      <c r="AJ72" s="711">
        <f t="shared" si="9"/>
        <v>0</v>
      </c>
      <c r="AK72" s="706" t="b">
        <f>G72=AJ72</f>
        <v>0</v>
      </c>
      <c r="AL72" s="755">
        <f>I72+L72+O72+R72+U72+X72</f>
        <v>133043900</v>
      </c>
      <c r="AM72" s="756">
        <f>H72+K72+N72+Q72+T72+W72</f>
        <v>15000000</v>
      </c>
      <c r="AN72" s="705" t="b">
        <f>G72=AM72</f>
        <v>1</v>
      </c>
    </row>
    <row r="73" spans="1:40" s="719" customFormat="1" ht="12.75" hidden="1" customHeight="1">
      <c r="A73" s="772"/>
      <c r="B73" s="773"/>
      <c r="C73" s="727"/>
      <c r="D73" s="802" t="s">
        <v>287</v>
      </c>
      <c r="E73" s="803"/>
      <c r="F73" s="788" t="s">
        <v>284</v>
      </c>
      <c r="G73" s="778">
        <f>SUM(G74:G77)</f>
        <v>67500000</v>
      </c>
      <c r="H73" s="778">
        <f t="shared" ref="H73:N73" si="48">SUM(H74:H77)</f>
        <v>7500000</v>
      </c>
      <c r="I73" s="778">
        <f t="shared" si="48"/>
        <v>52250000</v>
      </c>
      <c r="J73" s="778">
        <f t="shared" si="48"/>
        <v>-52250000</v>
      </c>
      <c r="K73" s="778">
        <f t="shared" si="48"/>
        <v>0</v>
      </c>
      <c r="L73" s="778">
        <f t="shared" si="48"/>
        <v>0</v>
      </c>
      <c r="M73" s="778">
        <f t="shared" si="48"/>
        <v>0</v>
      </c>
      <c r="N73" s="778">
        <f t="shared" si="48"/>
        <v>60000000</v>
      </c>
      <c r="O73" s="778"/>
      <c r="P73" s="778">
        <f>N73-O73</f>
        <v>60000000</v>
      </c>
      <c r="Q73" s="778"/>
      <c r="R73" s="778"/>
      <c r="S73" s="778"/>
      <c r="T73" s="778"/>
      <c r="U73" s="778"/>
      <c r="V73" s="778"/>
      <c r="W73" s="778"/>
      <c r="X73" s="778"/>
      <c r="Y73" s="778"/>
      <c r="Z73" s="778"/>
      <c r="AA73" s="778"/>
      <c r="AB73" s="778"/>
      <c r="AC73" s="778"/>
      <c r="AD73" s="778"/>
      <c r="AE73" s="778"/>
      <c r="AF73" s="778"/>
      <c r="AG73" s="779"/>
      <c r="AH73" s="767"/>
      <c r="AJ73" s="755">
        <f t="shared" si="9"/>
        <v>120000000</v>
      </c>
      <c r="AK73" s="719" t="b">
        <f>G73=AJ73</f>
        <v>0</v>
      </c>
      <c r="AL73" s="755">
        <f>I73+L73+O73+R73+U73+X73</f>
        <v>52250000</v>
      </c>
      <c r="AM73" s="756">
        <f>H73+K73+N73+Q73+T73+W73</f>
        <v>67500000</v>
      </c>
      <c r="AN73" s="705" t="b">
        <f>G73=AM73</f>
        <v>1</v>
      </c>
    </row>
    <row r="74" spans="1:40" s="719" customFormat="1">
      <c r="A74" s="772"/>
      <c r="B74" s="773"/>
      <c r="C74" s="774"/>
      <c r="D74" s="774"/>
      <c r="E74" s="729" t="s">
        <v>288</v>
      </c>
      <c r="F74" s="788" t="s">
        <v>286</v>
      </c>
      <c r="G74" s="778">
        <v>30000000</v>
      </c>
      <c r="H74" s="778"/>
      <c r="I74" s="778"/>
      <c r="J74" s="778"/>
      <c r="K74" s="778"/>
      <c r="L74" s="778"/>
      <c r="M74" s="778"/>
      <c r="N74" s="778">
        <f>G74-H74-K74</f>
        <v>30000000</v>
      </c>
      <c r="O74" s="778"/>
      <c r="P74" s="778">
        <f t="shared" ref="P74:P80" si="49">N74-O74</f>
        <v>30000000</v>
      </c>
      <c r="Q74" s="778"/>
      <c r="R74" s="778"/>
      <c r="S74" s="778"/>
      <c r="T74" s="778"/>
      <c r="U74" s="778"/>
      <c r="V74" s="778"/>
      <c r="W74" s="778"/>
      <c r="X74" s="778"/>
      <c r="Y74" s="778"/>
      <c r="Z74" s="778"/>
      <c r="AA74" s="778"/>
      <c r="AB74" s="778"/>
      <c r="AC74" s="778"/>
      <c r="AD74" s="778"/>
      <c r="AE74" s="778"/>
      <c r="AF74" s="778"/>
      <c r="AG74" s="779"/>
      <c r="AH74" s="767"/>
      <c r="AJ74" s="755"/>
      <c r="AL74" s="755"/>
      <c r="AM74" s="756"/>
      <c r="AN74" s="705"/>
    </row>
    <row r="75" spans="1:40" s="719" customFormat="1">
      <c r="A75" s="772"/>
      <c r="B75" s="773"/>
      <c r="C75" s="774"/>
      <c r="D75" s="774"/>
      <c r="E75" s="729" t="s">
        <v>70</v>
      </c>
      <c r="F75" s="788" t="s">
        <v>71</v>
      </c>
      <c r="G75" s="778">
        <v>22500000</v>
      </c>
      <c r="H75" s="778"/>
      <c r="I75" s="778"/>
      <c r="J75" s="778"/>
      <c r="K75" s="778"/>
      <c r="L75" s="778"/>
      <c r="M75" s="778"/>
      <c r="N75" s="778">
        <f t="shared" ref="N75:N76" si="50">G75-H75-K75</f>
        <v>22500000</v>
      </c>
      <c r="O75" s="778"/>
      <c r="P75" s="778">
        <f t="shared" si="49"/>
        <v>22500000</v>
      </c>
      <c r="Q75" s="778"/>
      <c r="R75" s="778"/>
      <c r="S75" s="778"/>
      <c r="T75" s="778"/>
      <c r="U75" s="778"/>
      <c r="V75" s="778"/>
      <c r="W75" s="778"/>
      <c r="X75" s="778"/>
      <c r="Y75" s="778"/>
      <c r="Z75" s="778"/>
      <c r="AA75" s="778"/>
      <c r="AB75" s="778"/>
      <c r="AC75" s="778"/>
      <c r="AD75" s="778"/>
      <c r="AE75" s="778"/>
      <c r="AF75" s="778"/>
      <c r="AG75" s="779"/>
      <c r="AH75" s="767"/>
      <c r="AJ75" s="755"/>
      <c r="AL75" s="755"/>
      <c r="AM75" s="756"/>
      <c r="AN75" s="705"/>
    </row>
    <row r="76" spans="1:40" s="719" customFormat="1">
      <c r="A76" s="772"/>
      <c r="B76" s="773"/>
      <c r="C76" s="774"/>
      <c r="D76" s="774"/>
      <c r="E76" s="729" t="s">
        <v>289</v>
      </c>
      <c r="F76" s="788" t="s">
        <v>250</v>
      </c>
      <c r="G76" s="778">
        <v>7500000</v>
      </c>
      <c r="H76" s="778"/>
      <c r="I76" s="778">
        <v>52250000</v>
      </c>
      <c r="J76" s="778">
        <f t="shared" ref="J76:J81" si="51">H76-I76</f>
        <v>-52250000</v>
      </c>
      <c r="K76" s="778"/>
      <c r="L76" s="778"/>
      <c r="M76" s="778"/>
      <c r="N76" s="778">
        <f t="shared" si="50"/>
        <v>7500000</v>
      </c>
      <c r="O76" s="778"/>
      <c r="P76" s="778">
        <f t="shared" si="49"/>
        <v>7500000</v>
      </c>
      <c r="Q76" s="778"/>
      <c r="R76" s="778"/>
      <c r="S76" s="778"/>
      <c r="T76" s="778"/>
      <c r="U76" s="778"/>
      <c r="V76" s="778"/>
      <c r="W76" s="778"/>
      <c r="X76" s="778"/>
      <c r="Y76" s="778"/>
      <c r="Z76" s="778"/>
      <c r="AA76" s="778"/>
      <c r="AB76" s="778"/>
      <c r="AC76" s="778"/>
      <c r="AD76" s="778"/>
      <c r="AE76" s="778"/>
      <c r="AF76" s="778"/>
      <c r="AG76" s="779"/>
      <c r="AH76" s="767"/>
      <c r="AJ76" s="755">
        <f t="shared" si="9"/>
        <v>15000000</v>
      </c>
      <c r="AK76" s="719" t="b">
        <f>G76=AJ76</f>
        <v>0</v>
      </c>
      <c r="AL76" s="755">
        <f>I76+L76+O76+R76+U76+X76</f>
        <v>52250000</v>
      </c>
      <c r="AM76" s="756">
        <f>H76+K76+N76+Q76+T76+W76</f>
        <v>7500000</v>
      </c>
      <c r="AN76" s="705" t="b">
        <f>G76=AM76</f>
        <v>1</v>
      </c>
    </row>
    <row r="77" spans="1:40" s="719" customFormat="1" ht="15" customHeight="1">
      <c r="A77" s="772"/>
      <c r="B77" s="773"/>
      <c r="C77" s="774"/>
      <c r="D77" s="774"/>
      <c r="E77" s="729" t="s">
        <v>290</v>
      </c>
      <c r="F77" s="788" t="s">
        <v>291</v>
      </c>
      <c r="G77" s="778">
        <v>7500000</v>
      </c>
      <c r="H77" s="778">
        <v>7500000</v>
      </c>
      <c r="I77" s="778"/>
      <c r="J77" s="778"/>
      <c r="K77" s="778"/>
      <c r="L77" s="778"/>
      <c r="M77" s="778"/>
      <c r="N77" s="778"/>
      <c r="O77" s="778"/>
      <c r="P77" s="778">
        <f t="shared" si="49"/>
        <v>0</v>
      </c>
      <c r="Q77" s="778"/>
      <c r="R77" s="778"/>
      <c r="S77" s="778"/>
      <c r="T77" s="778"/>
      <c r="U77" s="778"/>
      <c r="V77" s="778"/>
      <c r="W77" s="778"/>
      <c r="X77" s="778"/>
      <c r="Y77" s="778"/>
      <c r="Z77" s="778"/>
      <c r="AA77" s="778"/>
      <c r="AB77" s="778"/>
      <c r="AC77" s="778"/>
      <c r="AD77" s="778"/>
      <c r="AE77" s="778"/>
      <c r="AF77" s="778"/>
      <c r="AG77" s="779"/>
      <c r="AH77" s="767"/>
      <c r="AJ77" s="755"/>
      <c r="AL77" s="755"/>
      <c r="AM77" s="756"/>
      <c r="AN77" s="705"/>
    </row>
    <row r="78" spans="1:40" s="719" customFormat="1" ht="12.75" hidden="1" customHeight="1">
      <c r="A78" s="772"/>
      <c r="B78" s="773"/>
      <c r="C78" s="774"/>
      <c r="D78" s="802" t="s">
        <v>292</v>
      </c>
      <c r="E78" s="803"/>
      <c r="F78" s="788" t="s">
        <v>293</v>
      </c>
      <c r="G78" s="778">
        <f>SUM(G79:G81)</f>
        <v>85000000</v>
      </c>
      <c r="H78" s="778">
        <f t="shared" ref="H78:N78" si="52">SUM(H79:H81)</f>
        <v>0</v>
      </c>
      <c r="I78" s="778">
        <f t="shared" si="52"/>
        <v>14271950</v>
      </c>
      <c r="J78" s="778">
        <f t="shared" si="52"/>
        <v>-14271950</v>
      </c>
      <c r="K78" s="778">
        <f t="shared" si="52"/>
        <v>0</v>
      </c>
      <c r="L78" s="778">
        <f t="shared" si="52"/>
        <v>0</v>
      </c>
      <c r="M78" s="778">
        <f t="shared" si="52"/>
        <v>0</v>
      </c>
      <c r="N78" s="778">
        <f t="shared" si="52"/>
        <v>85000000</v>
      </c>
      <c r="O78" s="778"/>
      <c r="P78" s="778">
        <f t="shared" si="49"/>
        <v>85000000</v>
      </c>
      <c r="Q78" s="778"/>
      <c r="R78" s="778"/>
      <c r="S78" s="778"/>
      <c r="T78" s="778"/>
      <c r="U78" s="778"/>
      <c r="V78" s="778"/>
      <c r="W78" s="778"/>
      <c r="X78" s="778"/>
      <c r="Y78" s="778"/>
      <c r="Z78" s="778"/>
      <c r="AA78" s="778"/>
      <c r="AB78" s="778"/>
      <c r="AC78" s="778"/>
      <c r="AD78" s="778"/>
      <c r="AE78" s="778"/>
      <c r="AF78" s="778"/>
      <c r="AG78" s="779"/>
      <c r="AH78" s="767"/>
      <c r="AJ78" s="755">
        <f t="shared" si="9"/>
        <v>170000000</v>
      </c>
      <c r="AK78" s="719" t="b">
        <f>G78=AJ78</f>
        <v>0</v>
      </c>
      <c r="AL78" s="755">
        <f>I78+L78+O78+R78+U78+X78</f>
        <v>14271950</v>
      </c>
      <c r="AM78" s="756">
        <f>H78+K78+N78+Q78+T78+W78</f>
        <v>85000000</v>
      </c>
      <c r="AN78" s="705" t="b">
        <f>G78=AM78</f>
        <v>1</v>
      </c>
    </row>
    <row r="79" spans="1:40" s="719" customFormat="1">
      <c r="A79" s="772"/>
      <c r="B79" s="773"/>
      <c r="C79" s="774"/>
      <c r="D79" s="774"/>
      <c r="E79" s="729" t="s">
        <v>72</v>
      </c>
      <c r="F79" s="788" t="s">
        <v>294</v>
      </c>
      <c r="G79" s="778">
        <v>55000000</v>
      </c>
      <c r="H79" s="778"/>
      <c r="I79" s="778"/>
      <c r="J79" s="778"/>
      <c r="K79" s="778"/>
      <c r="L79" s="778"/>
      <c r="M79" s="778"/>
      <c r="N79" s="778">
        <f>G79-H79-K79</f>
        <v>55000000</v>
      </c>
      <c r="O79" s="778"/>
      <c r="P79" s="778">
        <f t="shared" si="49"/>
        <v>55000000</v>
      </c>
      <c r="Q79" s="778"/>
      <c r="R79" s="778"/>
      <c r="S79" s="778"/>
      <c r="T79" s="778"/>
      <c r="U79" s="778"/>
      <c r="V79" s="778"/>
      <c r="W79" s="778"/>
      <c r="X79" s="778"/>
      <c r="Y79" s="778"/>
      <c r="Z79" s="778"/>
      <c r="AA79" s="778"/>
      <c r="AB79" s="778"/>
      <c r="AC79" s="778"/>
      <c r="AD79" s="778"/>
      <c r="AE79" s="778"/>
      <c r="AF79" s="778"/>
      <c r="AG79" s="779"/>
      <c r="AH79" s="767"/>
      <c r="AJ79" s="755"/>
      <c r="AL79" s="755"/>
      <c r="AM79" s="756"/>
      <c r="AN79" s="705"/>
    </row>
    <row r="80" spans="1:40" s="719" customFormat="1">
      <c r="A80" s="772"/>
      <c r="B80" s="773"/>
      <c r="C80" s="774"/>
      <c r="D80" s="774"/>
      <c r="E80" s="729" t="s">
        <v>73</v>
      </c>
      <c r="F80" s="854" t="s">
        <v>74</v>
      </c>
      <c r="G80" s="778">
        <v>15000000</v>
      </c>
      <c r="H80" s="778"/>
      <c r="I80" s="778">
        <v>14271950</v>
      </c>
      <c r="J80" s="778">
        <f t="shared" si="51"/>
        <v>-14271950</v>
      </c>
      <c r="K80" s="778"/>
      <c r="L80" s="778"/>
      <c r="M80" s="778"/>
      <c r="N80" s="778">
        <f t="shared" ref="N80:N81" si="53">G80-H80-K80</f>
        <v>15000000</v>
      </c>
      <c r="O80" s="778"/>
      <c r="P80" s="778">
        <f t="shared" si="49"/>
        <v>15000000</v>
      </c>
      <c r="Q80" s="778"/>
      <c r="R80" s="778"/>
      <c r="S80" s="778"/>
      <c r="T80" s="778"/>
      <c r="U80" s="778"/>
      <c r="V80" s="778"/>
      <c r="W80" s="778"/>
      <c r="X80" s="778"/>
      <c r="Y80" s="778"/>
      <c r="Z80" s="778"/>
      <c r="AA80" s="778"/>
      <c r="AB80" s="778"/>
      <c r="AC80" s="778"/>
      <c r="AD80" s="778"/>
      <c r="AE80" s="778"/>
      <c r="AF80" s="778"/>
      <c r="AG80" s="779"/>
      <c r="AH80" s="767"/>
      <c r="AJ80" s="755">
        <f t="shared" si="9"/>
        <v>30000000</v>
      </c>
      <c r="AK80" s="719" t="b">
        <f>G80=AJ80</f>
        <v>0</v>
      </c>
      <c r="AL80" s="755">
        <f>I80+L80+O80+R80+U80+X80</f>
        <v>14271950</v>
      </c>
      <c r="AM80" s="756">
        <f>H80+K80+N80+Q80+T80+W80</f>
        <v>15000000</v>
      </c>
      <c r="AN80" s="705" t="b">
        <f>G80=AM80</f>
        <v>1</v>
      </c>
    </row>
    <row r="81" spans="1:40" s="719" customFormat="1" ht="15" customHeight="1">
      <c r="A81" s="772"/>
      <c r="B81" s="773"/>
      <c r="C81" s="774"/>
      <c r="D81" s="774"/>
      <c r="E81" s="729" t="s">
        <v>296</v>
      </c>
      <c r="F81" s="788" t="s">
        <v>295</v>
      </c>
      <c r="G81" s="778">
        <v>15000000</v>
      </c>
      <c r="H81" s="778"/>
      <c r="I81" s="778"/>
      <c r="J81" s="778">
        <f t="shared" si="51"/>
        <v>0</v>
      </c>
      <c r="K81" s="778"/>
      <c r="L81" s="778"/>
      <c r="M81" s="778"/>
      <c r="N81" s="778">
        <f t="shared" si="53"/>
        <v>15000000</v>
      </c>
      <c r="O81" s="778"/>
      <c r="P81" s="778"/>
      <c r="Q81" s="778"/>
      <c r="R81" s="778"/>
      <c r="S81" s="778"/>
      <c r="T81" s="778"/>
      <c r="U81" s="778"/>
      <c r="V81" s="778"/>
      <c r="W81" s="778"/>
      <c r="X81" s="778"/>
      <c r="Y81" s="778"/>
      <c r="Z81" s="778"/>
      <c r="AA81" s="778"/>
      <c r="AB81" s="778"/>
      <c r="AC81" s="778"/>
      <c r="AD81" s="778"/>
      <c r="AE81" s="778"/>
      <c r="AF81" s="778"/>
      <c r="AG81" s="779"/>
      <c r="AH81" s="767"/>
      <c r="AJ81" s="755">
        <f t="shared" si="9"/>
        <v>15000000</v>
      </c>
      <c r="AK81" s="719" t="b">
        <f>G81=AJ81</f>
        <v>1</v>
      </c>
      <c r="AL81" s="755">
        <f>I81+L81+O81+R81+U81+X81</f>
        <v>0</v>
      </c>
      <c r="AM81" s="756">
        <f>H81+K81+N81+Q81+T81+W81</f>
        <v>15000000</v>
      </c>
      <c r="AN81" s="705" t="b">
        <f>G81=AM81</f>
        <v>1</v>
      </c>
    </row>
    <row r="82" spans="1:40" s="719" customFormat="1" ht="12.75" hidden="1" customHeight="1">
      <c r="A82" s="772"/>
      <c r="B82" s="773"/>
      <c r="C82" s="774"/>
      <c r="D82" s="802" t="s">
        <v>298</v>
      </c>
      <c r="E82" s="803"/>
      <c r="F82" s="788" t="s">
        <v>297</v>
      </c>
      <c r="G82" s="778">
        <f>SUM(G83:G86)</f>
        <v>75000000</v>
      </c>
      <c r="H82" s="778">
        <f t="shared" ref="H82:N82" si="54">SUM(H83:H86)</f>
        <v>0</v>
      </c>
      <c r="I82" s="778">
        <f t="shared" si="54"/>
        <v>0</v>
      </c>
      <c r="J82" s="778">
        <f t="shared" si="54"/>
        <v>0</v>
      </c>
      <c r="K82" s="778">
        <f t="shared" si="54"/>
        <v>0</v>
      </c>
      <c r="L82" s="778">
        <f t="shared" si="54"/>
        <v>0</v>
      </c>
      <c r="M82" s="778">
        <f t="shared" si="54"/>
        <v>0</v>
      </c>
      <c r="N82" s="778">
        <f t="shared" si="54"/>
        <v>75000000</v>
      </c>
      <c r="O82" s="778"/>
      <c r="P82" s="778"/>
      <c r="Q82" s="778"/>
      <c r="R82" s="778"/>
      <c r="S82" s="778"/>
      <c r="T82" s="778"/>
      <c r="U82" s="778"/>
      <c r="V82" s="778"/>
      <c r="W82" s="778"/>
      <c r="X82" s="778"/>
      <c r="Y82" s="778"/>
      <c r="Z82" s="778"/>
      <c r="AA82" s="778"/>
      <c r="AB82" s="778"/>
      <c r="AC82" s="778"/>
      <c r="AD82" s="778"/>
      <c r="AE82" s="778"/>
      <c r="AF82" s="778"/>
      <c r="AG82" s="779"/>
      <c r="AH82" s="767"/>
      <c r="AJ82" s="755"/>
      <c r="AL82" s="755"/>
      <c r="AM82" s="756"/>
      <c r="AN82" s="705"/>
    </row>
    <row r="83" spans="1:40" s="719" customFormat="1">
      <c r="A83" s="772"/>
      <c r="B83" s="773"/>
      <c r="C83" s="774"/>
      <c r="D83" s="774"/>
      <c r="E83" s="729" t="s">
        <v>299</v>
      </c>
      <c r="F83" s="788" t="s">
        <v>300</v>
      </c>
      <c r="G83" s="778">
        <v>15000000</v>
      </c>
      <c r="H83" s="778"/>
      <c r="I83" s="778"/>
      <c r="J83" s="778"/>
      <c r="K83" s="778"/>
      <c r="L83" s="778"/>
      <c r="M83" s="778"/>
      <c r="N83" s="778">
        <f>G83-H83-K83</f>
        <v>15000000</v>
      </c>
      <c r="O83" s="778"/>
      <c r="P83" s="778"/>
      <c r="Q83" s="778"/>
      <c r="R83" s="778"/>
      <c r="S83" s="778"/>
      <c r="T83" s="778"/>
      <c r="U83" s="778"/>
      <c r="V83" s="778"/>
      <c r="W83" s="778"/>
      <c r="X83" s="778"/>
      <c r="Y83" s="778"/>
      <c r="Z83" s="778"/>
      <c r="AA83" s="778"/>
      <c r="AB83" s="778"/>
      <c r="AC83" s="778"/>
      <c r="AD83" s="778"/>
      <c r="AE83" s="778"/>
      <c r="AF83" s="778"/>
      <c r="AG83" s="779"/>
      <c r="AH83" s="767"/>
      <c r="AJ83" s="755"/>
      <c r="AL83" s="755"/>
      <c r="AM83" s="756"/>
      <c r="AN83" s="705"/>
    </row>
    <row r="84" spans="1:40" s="719" customFormat="1">
      <c r="A84" s="772"/>
      <c r="B84" s="773"/>
      <c r="C84" s="774"/>
      <c r="D84" s="774"/>
      <c r="E84" s="729" t="s">
        <v>301</v>
      </c>
      <c r="F84" s="788" t="s">
        <v>302</v>
      </c>
      <c r="G84" s="778">
        <v>15000000</v>
      </c>
      <c r="H84" s="778"/>
      <c r="I84" s="778"/>
      <c r="J84" s="778"/>
      <c r="K84" s="778"/>
      <c r="L84" s="778"/>
      <c r="M84" s="778"/>
      <c r="N84" s="778">
        <f t="shared" ref="N84:N86" si="55">G84-H84-K84</f>
        <v>15000000</v>
      </c>
      <c r="O84" s="778"/>
      <c r="P84" s="778"/>
      <c r="Q84" s="778"/>
      <c r="R84" s="778"/>
      <c r="S84" s="778"/>
      <c r="T84" s="778"/>
      <c r="U84" s="778"/>
      <c r="V84" s="778"/>
      <c r="W84" s="778"/>
      <c r="X84" s="778"/>
      <c r="Y84" s="778"/>
      <c r="Z84" s="778"/>
      <c r="AA84" s="778"/>
      <c r="AB84" s="778"/>
      <c r="AC84" s="778"/>
      <c r="AD84" s="778"/>
      <c r="AE84" s="778"/>
      <c r="AF84" s="778"/>
      <c r="AG84" s="779"/>
      <c r="AH84" s="767"/>
      <c r="AJ84" s="755"/>
      <c r="AL84" s="755"/>
      <c r="AM84" s="756"/>
      <c r="AN84" s="705"/>
    </row>
    <row r="85" spans="1:40" s="719" customFormat="1">
      <c r="A85" s="772"/>
      <c r="B85" s="773"/>
      <c r="C85" s="774"/>
      <c r="D85" s="774"/>
      <c r="E85" s="729" t="s">
        <v>303</v>
      </c>
      <c r="F85" s="788" t="s">
        <v>304</v>
      </c>
      <c r="G85" s="778">
        <v>10000000</v>
      </c>
      <c r="H85" s="778"/>
      <c r="I85" s="778"/>
      <c r="J85" s="778"/>
      <c r="K85" s="778"/>
      <c r="L85" s="778"/>
      <c r="M85" s="778"/>
      <c r="N85" s="778">
        <f t="shared" si="55"/>
        <v>10000000</v>
      </c>
      <c r="O85" s="778"/>
      <c r="P85" s="778"/>
      <c r="Q85" s="778"/>
      <c r="R85" s="778"/>
      <c r="S85" s="778"/>
      <c r="T85" s="778"/>
      <c r="U85" s="778"/>
      <c r="V85" s="778"/>
      <c r="W85" s="778"/>
      <c r="X85" s="778"/>
      <c r="Y85" s="778"/>
      <c r="Z85" s="778"/>
      <c r="AA85" s="778"/>
      <c r="AB85" s="778"/>
      <c r="AC85" s="778"/>
      <c r="AD85" s="778"/>
      <c r="AE85" s="778"/>
      <c r="AF85" s="778"/>
      <c r="AG85" s="779"/>
      <c r="AH85" s="767"/>
      <c r="AJ85" s="755"/>
      <c r="AL85" s="755"/>
      <c r="AM85" s="756"/>
      <c r="AN85" s="705"/>
    </row>
    <row r="86" spans="1:40" s="719" customFormat="1">
      <c r="A86" s="772"/>
      <c r="B86" s="773"/>
      <c r="C86" s="774"/>
      <c r="D86" s="774"/>
      <c r="E86" s="729" t="s">
        <v>305</v>
      </c>
      <c r="F86" s="788" t="s">
        <v>306</v>
      </c>
      <c r="G86" s="778">
        <v>35000000</v>
      </c>
      <c r="H86" s="778"/>
      <c r="I86" s="778"/>
      <c r="J86" s="778"/>
      <c r="K86" s="778"/>
      <c r="L86" s="778"/>
      <c r="M86" s="778"/>
      <c r="N86" s="778">
        <f t="shared" si="55"/>
        <v>35000000</v>
      </c>
      <c r="O86" s="778"/>
      <c r="P86" s="778"/>
      <c r="Q86" s="778"/>
      <c r="R86" s="778"/>
      <c r="S86" s="778"/>
      <c r="T86" s="778"/>
      <c r="U86" s="778"/>
      <c r="V86" s="778"/>
      <c r="W86" s="778"/>
      <c r="X86" s="778"/>
      <c r="Y86" s="778"/>
      <c r="Z86" s="778"/>
      <c r="AA86" s="778"/>
      <c r="AB86" s="778"/>
      <c r="AC86" s="778"/>
      <c r="AD86" s="778"/>
      <c r="AE86" s="778"/>
      <c r="AF86" s="778"/>
      <c r="AG86" s="779"/>
      <c r="AH86" s="767"/>
      <c r="AJ86" s="755"/>
      <c r="AL86" s="755"/>
      <c r="AM86" s="756"/>
      <c r="AN86" s="705"/>
    </row>
    <row r="87" spans="1:40" s="719" customFormat="1" ht="12.75" hidden="1" customHeight="1">
      <c r="A87" s="772"/>
      <c r="B87" s="773"/>
      <c r="C87" s="774"/>
      <c r="D87" s="802" t="s">
        <v>307</v>
      </c>
      <c r="E87" s="803"/>
      <c r="F87" s="788" t="s">
        <v>308</v>
      </c>
      <c r="G87" s="778">
        <f>G88</f>
        <v>15000000</v>
      </c>
      <c r="H87" s="778">
        <f t="shared" ref="H87:N87" si="56">H88</f>
        <v>0</v>
      </c>
      <c r="I87" s="778">
        <f t="shared" si="56"/>
        <v>0</v>
      </c>
      <c r="J87" s="778">
        <f t="shared" si="56"/>
        <v>0</v>
      </c>
      <c r="K87" s="778">
        <f t="shared" si="56"/>
        <v>0</v>
      </c>
      <c r="L87" s="778">
        <f t="shared" si="56"/>
        <v>0</v>
      </c>
      <c r="M87" s="778">
        <f t="shared" si="56"/>
        <v>0</v>
      </c>
      <c r="N87" s="778">
        <f t="shared" si="56"/>
        <v>15000000</v>
      </c>
      <c r="O87" s="778"/>
      <c r="P87" s="778"/>
      <c r="Q87" s="778"/>
      <c r="R87" s="778"/>
      <c r="S87" s="778"/>
      <c r="T87" s="778"/>
      <c r="U87" s="778"/>
      <c r="V87" s="778"/>
      <c r="W87" s="778"/>
      <c r="X87" s="778"/>
      <c r="Y87" s="778"/>
      <c r="Z87" s="778"/>
      <c r="AA87" s="778"/>
      <c r="AB87" s="778"/>
      <c r="AC87" s="778"/>
      <c r="AD87" s="778"/>
      <c r="AE87" s="778"/>
      <c r="AF87" s="778"/>
      <c r="AG87" s="779"/>
      <c r="AH87" s="767"/>
      <c r="AJ87" s="755"/>
      <c r="AL87" s="755"/>
      <c r="AM87" s="756"/>
      <c r="AN87" s="705"/>
    </row>
    <row r="88" spans="1:40" s="719" customFormat="1">
      <c r="A88" s="772"/>
      <c r="B88" s="773"/>
      <c r="C88" s="774"/>
      <c r="D88" s="774"/>
      <c r="E88" s="729" t="s">
        <v>309</v>
      </c>
      <c r="F88" s="788" t="s">
        <v>310</v>
      </c>
      <c r="G88" s="778">
        <v>15000000</v>
      </c>
      <c r="H88" s="778"/>
      <c r="I88" s="778"/>
      <c r="J88" s="778"/>
      <c r="K88" s="778"/>
      <c r="L88" s="778"/>
      <c r="M88" s="778"/>
      <c r="N88" s="778">
        <f>G88-H88-K88</f>
        <v>15000000</v>
      </c>
      <c r="O88" s="778"/>
      <c r="P88" s="778"/>
      <c r="Q88" s="778"/>
      <c r="R88" s="778"/>
      <c r="S88" s="778"/>
      <c r="T88" s="778"/>
      <c r="U88" s="778"/>
      <c r="V88" s="778"/>
      <c r="W88" s="778"/>
      <c r="X88" s="778"/>
      <c r="Y88" s="778"/>
      <c r="Z88" s="778"/>
      <c r="AA88" s="778"/>
      <c r="AB88" s="778"/>
      <c r="AC88" s="778"/>
      <c r="AD88" s="778"/>
      <c r="AE88" s="778"/>
      <c r="AF88" s="778"/>
      <c r="AG88" s="779"/>
      <c r="AH88" s="767"/>
      <c r="AJ88" s="755"/>
      <c r="AL88" s="755"/>
      <c r="AM88" s="756"/>
      <c r="AN88" s="705"/>
    </row>
    <row r="89" spans="1:40" s="719" customFormat="1" ht="12.75" hidden="1" customHeight="1">
      <c r="A89" s="772"/>
      <c r="B89" s="773"/>
      <c r="C89" s="774"/>
      <c r="D89" s="802" t="s">
        <v>311</v>
      </c>
      <c r="E89" s="803"/>
      <c r="F89" s="788" t="s">
        <v>312</v>
      </c>
      <c r="G89" s="778">
        <f>G90</f>
        <v>25000000</v>
      </c>
      <c r="H89" s="778">
        <f t="shared" ref="H89:N89" si="57">H90</f>
        <v>0</v>
      </c>
      <c r="I89" s="778">
        <f t="shared" si="57"/>
        <v>0</v>
      </c>
      <c r="J89" s="778">
        <f t="shared" si="57"/>
        <v>0</v>
      </c>
      <c r="K89" s="778">
        <f t="shared" si="57"/>
        <v>0</v>
      </c>
      <c r="L89" s="778">
        <f t="shared" si="57"/>
        <v>0</v>
      </c>
      <c r="M89" s="778">
        <f t="shared" si="57"/>
        <v>0</v>
      </c>
      <c r="N89" s="778">
        <f t="shared" si="57"/>
        <v>25000000</v>
      </c>
      <c r="O89" s="778"/>
      <c r="P89" s="778"/>
      <c r="Q89" s="778"/>
      <c r="R89" s="778"/>
      <c r="S89" s="778"/>
      <c r="T89" s="778"/>
      <c r="U89" s="778"/>
      <c r="V89" s="778"/>
      <c r="W89" s="778"/>
      <c r="X89" s="778"/>
      <c r="Y89" s="778"/>
      <c r="Z89" s="778"/>
      <c r="AA89" s="778"/>
      <c r="AB89" s="778"/>
      <c r="AC89" s="778"/>
      <c r="AD89" s="778"/>
      <c r="AE89" s="778"/>
      <c r="AF89" s="778"/>
      <c r="AG89" s="779"/>
      <c r="AH89" s="767"/>
      <c r="AJ89" s="755"/>
      <c r="AL89" s="755"/>
      <c r="AM89" s="756"/>
      <c r="AN89" s="705"/>
    </row>
    <row r="90" spans="1:40" s="719" customFormat="1">
      <c r="A90" s="845"/>
      <c r="B90" s="846"/>
      <c r="C90" s="847"/>
      <c r="D90" s="847"/>
      <c r="E90" s="834" t="s">
        <v>314</v>
      </c>
      <c r="F90" s="848" t="s">
        <v>313</v>
      </c>
      <c r="G90" s="850">
        <v>25000000</v>
      </c>
      <c r="H90" s="850"/>
      <c r="I90" s="850"/>
      <c r="J90" s="850"/>
      <c r="K90" s="850"/>
      <c r="L90" s="850"/>
      <c r="M90" s="850"/>
      <c r="N90" s="850">
        <f>G90-H90-K90</f>
        <v>25000000</v>
      </c>
      <c r="O90" s="850"/>
      <c r="P90" s="850"/>
      <c r="Q90" s="850"/>
      <c r="R90" s="850"/>
      <c r="S90" s="850"/>
      <c r="T90" s="850"/>
      <c r="U90" s="850"/>
      <c r="V90" s="850"/>
      <c r="W90" s="850"/>
      <c r="X90" s="850"/>
      <c r="Y90" s="850"/>
      <c r="Z90" s="850"/>
      <c r="AA90" s="850"/>
      <c r="AB90" s="850"/>
      <c r="AC90" s="850"/>
      <c r="AD90" s="850"/>
      <c r="AE90" s="850"/>
      <c r="AF90" s="778"/>
      <c r="AG90" s="779"/>
      <c r="AH90" s="767"/>
      <c r="AJ90" s="755"/>
      <c r="AL90" s="755"/>
      <c r="AM90" s="756"/>
      <c r="AN90" s="705"/>
    </row>
    <row r="91" spans="1:40" s="719" customFormat="1">
      <c r="A91" s="851"/>
      <c r="B91" s="852"/>
      <c r="C91" s="767"/>
      <c r="D91" s="767"/>
      <c r="E91" s="786"/>
      <c r="F91" s="726"/>
      <c r="G91" s="853"/>
      <c r="H91" s="853"/>
      <c r="I91" s="853"/>
      <c r="J91" s="853"/>
      <c r="K91" s="853"/>
      <c r="L91" s="853"/>
      <c r="M91" s="853"/>
      <c r="N91" s="853"/>
      <c r="O91" s="853"/>
      <c r="P91" s="853"/>
      <c r="Q91" s="853"/>
      <c r="R91" s="853"/>
      <c r="S91" s="853"/>
      <c r="T91" s="853"/>
      <c r="U91" s="853"/>
      <c r="V91" s="853"/>
      <c r="W91" s="853"/>
      <c r="X91" s="853"/>
      <c r="Y91" s="853"/>
      <c r="Z91" s="853"/>
      <c r="AA91" s="853"/>
      <c r="AB91" s="853"/>
      <c r="AC91" s="853"/>
      <c r="AD91" s="853"/>
      <c r="AE91" s="853"/>
      <c r="AF91" s="778"/>
      <c r="AG91" s="779"/>
      <c r="AH91" s="767"/>
      <c r="AJ91" s="755"/>
      <c r="AL91" s="755"/>
      <c r="AM91" s="756"/>
      <c r="AN91" s="705"/>
    </row>
    <row r="92" spans="1:40">
      <c r="A92" s="748">
        <v>10</v>
      </c>
      <c r="B92" s="888" t="s">
        <v>22</v>
      </c>
      <c r="C92" s="912" t="s">
        <v>315</v>
      </c>
      <c r="D92" s="912"/>
      <c r="E92" s="913"/>
      <c r="F92" s="749" t="s">
        <v>368</v>
      </c>
      <c r="G92" s="750">
        <f>G93</f>
        <v>17000000</v>
      </c>
      <c r="H92" s="750">
        <f t="shared" ref="H92:AE92" si="58">H93</f>
        <v>0</v>
      </c>
      <c r="I92" s="750">
        <f t="shared" si="58"/>
        <v>0</v>
      </c>
      <c r="J92" s="750">
        <f t="shared" si="58"/>
        <v>0</v>
      </c>
      <c r="K92" s="750">
        <f t="shared" si="58"/>
        <v>0</v>
      </c>
      <c r="L92" s="750">
        <f t="shared" si="58"/>
        <v>0</v>
      </c>
      <c r="M92" s="750">
        <f t="shared" si="58"/>
        <v>0</v>
      </c>
      <c r="N92" s="750">
        <f t="shared" si="58"/>
        <v>17000000</v>
      </c>
      <c r="O92" s="750">
        <f t="shared" si="58"/>
        <v>0</v>
      </c>
      <c r="P92" s="750">
        <f t="shared" si="58"/>
        <v>0</v>
      </c>
      <c r="Q92" s="750">
        <f t="shared" si="58"/>
        <v>0</v>
      </c>
      <c r="R92" s="750">
        <f t="shared" si="58"/>
        <v>0</v>
      </c>
      <c r="S92" s="750">
        <f t="shared" si="58"/>
        <v>0</v>
      </c>
      <c r="T92" s="750">
        <f t="shared" si="58"/>
        <v>0</v>
      </c>
      <c r="U92" s="750">
        <f t="shared" si="58"/>
        <v>0</v>
      </c>
      <c r="V92" s="750">
        <f t="shared" si="58"/>
        <v>0</v>
      </c>
      <c r="W92" s="750">
        <f t="shared" si="58"/>
        <v>0</v>
      </c>
      <c r="X92" s="750">
        <f t="shared" si="58"/>
        <v>0</v>
      </c>
      <c r="Y92" s="750">
        <f t="shared" si="58"/>
        <v>0</v>
      </c>
      <c r="Z92" s="750">
        <f t="shared" si="58"/>
        <v>0</v>
      </c>
      <c r="AA92" s="750">
        <f t="shared" si="58"/>
        <v>0</v>
      </c>
      <c r="AB92" s="750">
        <f t="shared" si="58"/>
        <v>0</v>
      </c>
      <c r="AC92" s="750">
        <f t="shared" si="58"/>
        <v>0</v>
      </c>
      <c r="AD92" s="750">
        <f t="shared" si="58"/>
        <v>0</v>
      </c>
      <c r="AE92" s="750">
        <f t="shared" si="58"/>
        <v>0</v>
      </c>
      <c r="AF92" s="745"/>
      <c r="AG92" s="740"/>
      <c r="AH92" s="713"/>
      <c r="AK92" s="719"/>
      <c r="AL92" s="755"/>
      <c r="AM92" s="756"/>
      <c r="AN92" s="705"/>
    </row>
    <row r="93" spans="1:40" ht="12.75" hidden="1" customHeight="1">
      <c r="A93" s="840"/>
      <c r="B93" s="841"/>
      <c r="C93" s="842"/>
      <c r="D93" s="885" t="s">
        <v>320</v>
      </c>
      <c r="E93" s="902"/>
      <c r="F93" s="843" t="s">
        <v>132</v>
      </c>
      <c r="G93" s="844">
        <f>SUM(G94:G95)</f>
        <v>17000000</v>
      </c>
      <c r="H93" s="844">
        <f t="shared" ref="H93:AE93" si="59">SUM(H94:H95)</f>
        <v>0</v>
      </c>
      <c r="I93" s="844">
        <f t="shared" si="59"/>
        <v>0</v>
      </c>
      <c r="J93" s="844">
        <f t="shared" si="59"/>
        <v>0</v>
      </c>
      <c r="K93" s="844">
        <f t="shared" si="59"/>
        <v>0</v>
      </c>
      <c r="L93" s="844">
        <f t="shared" si="59"/>
        <v>0</v>
      </c>
      <c r="M93" s="844">
        <f t="shared" si="59"/>
        <v>0</v>
      </c>
      <c r="N93" s="844">
        <f t="shared" si="59"/>
        <v>17000000</v>
      </c>
      <c r="O93" s="844">
        <f t="shared" si="59"/>
        <v>0</v>
      </c>
      <c r="P93" s="844">
        <f t="shared" si="59"/>
        <v>0</v>
      </c>
      <c r="Q93" s="844">
        <f t="shared" si="59"/>
        <v>0</v>
      </c>
      <c r="R93" s="844">
        <f t="shared" si="59"/>
        <v>0</v>
      </c>
      <c r="S93" s="844">
        <f t="shared" si="59"/>
        <v>0</v>
      </c>
      <c r="T93" s="844">
        <f t="shared" si="59"/>
        <v>0</v>
      </c>
      <c r="U93" s="844">
        <f t="shared" si="59"/>
        <v>0</v>
      </c>
      <c r="V93" s="844">
        <f t="shared" si="59"/>
        <v>0</v>
      </c>
      <c r="W93" s="844">
        <f t="shared" si="59"/>
        <v>0</v>
      </c>
      <c r="X93" s="844">
        <f t="shared" si="59"/>
        <v>0</v>
      </c>
      <c r="Y93" s="844">
        <f t="shared" si="59"/>
        <v>0</v>
      </c>
      <c r="Z93" s="844">
        <f t="shared" si="59"/>
        <v>0</v>
      </c>
      <c r="AA93" s="844">
        <f t="shared" si="59"/>
        <v>0</v>
      </c>
      <c r="AB93" s="844">
        <f t="shared" si="59"/>
        <v>0</v>
      </c>
      <c r="AC93" s="844">
        <f t="shared" si="59"/>
        <v>0</v>
      </c>
      <c r="AD93" s="844">
        <f t="shared" si="59"/>
        <v>0</v>
      </c>
      <c r="AE93" s="844">
        <f t="shared" si="59"/>
        <v>0</v>
      </c>
      <c r="AF93" s="746"/>
      <c r="AG93" s="741"/>
      <c r="AH93" s="713"/>
      <c r="AK93" s="719"/>
      <c r="AL93" s="755"/>
      <c r="AM93" s="756"/>
      <c r="AN93" s="705"/>
    </row>
    <row r="94" spans="1:40">
      <c r="A94" s="720"/>
      <c r="B94" s="721"/>
      <c r="C94" s="722"/>
      <c r="D94" s="722"/>
      <c r="E94" s="724" t="s">
        <v>316</v>
      </c>
      <c r="F94" s="703" t="s">
        <v>317</v>
      </c>
      <c r="G94" s="746">
        <v>7000000</v>
      </c>
      <c r="H94" s="746"/>
      <c r="I94" s="746"/>
      <c r="J94" s="746"/>
      <c r="K94" s="746"/>
      <c r="L94" s="746"/>
      <c r="M94" s="746"/>
      <c r="N94" s="746">
        <v>7000000</v>
      </c>
      <c r="O94" s="746"/>
      <c r="P94" s="746"/>
      <c r="Q94" s="746"/>
      <c r="R94" s="746"/>
      <c r="S94" s="746"/>
      <c r="T94" s="746"/>
      <c r="U94" s="746"/>
      <c r="V94" s="746"/>
      <c r="W94" s="746"/>
      <c r="X94" s="746"/>
      <c r="Y94" s="746"/>
      <c r="Z94" s="746"/>
      <c r="AA94" s="746"/>
      <c r="AB94" s="746"/>
      <c r="AC94" s="746"/>
      <c r="AD94" s="746"/>
      <c r="AE94" s="746"/>
      <c r="AF94" s="746"/>
      <c r="AG94" s="741"/>
      <c r="AH94" s="713"/>
      <c r="AK94" s="719"/>
      <c r="AL94" s="755"/>
      <c r="AM94" s="756"/>
      <c r="AN94" s="705"/>
    </row>
    <row r="95" spans="1:40">
      <c r="A95" s="831"/>
      <c r="B95" s="832"/>
      <c r="C95" s="833"/>
      <c r="D95" s="833"/>
      <c r="E95" s="839" t="s">
        <v>319</v>
      </c>
      <c r="F95" s="835" t="s">
        <v>318</v>
      </c>
      <c r="G95" s="836">
        <v>10000000</v>
      </c>
      <c r="H95" s="836"/>
      <c r="I95" s="836"/>
      <c r="J95" s="836"/>
      <c r="K95" s="836"/>
      <c r="L95" s="836"/>
      <c r="M95" s="836"/>
      <c r="N95" s="836">
        <v>10000000</v>
      </c>
      <c r="O95" s="836"/>
      <c r="P95" s="836"/>
      <c r="Q95" s="836"/>
      <c r="R95" s="836"/>
      <c r="S95" s="836"/>
      <c r="T95" s="836"/>
      <c r="U95" s="836"/>
      <c r="V95" s="836"/>
      <c r="W95" s="836"/>
      <c r="X95" s="836"/>
      <c r="Y95" s="836"/>
      <c r="Z95" s="836"/>
      <c r="AA95" s="836"/>
      <c r="AB95" s="836"/>
      <c r="AC95" s="836"/>
      <c r="AD95" s="836"/>
      <c r="AE95" s="836"/>
      <c r="AF95" s="746"/>
      <c r="AG95" s="741"/>
      <c r="AH95" s="713"/>
      <c r="AK95" s="719"/>
      <c r="AL95" s="755"/>
      <c r="AM95" s="756"/>
      <c r="AN95" s="705"/>
    </row>
    <row r="96" spans="1:40">
      <c r="A96" s="714"/>
      <c r="B96" s="715"/>
      <c r="C96" s="713"/>
      <c r="D96" s="713"/>
      <c r="E96" s="716"/>
      <c r="F96" s="717"/>
      <c r="G96" s="743"/>
      <c r="H96" s="743"/>
      <c r="I96" s="743"/>
      <c r="J96" s="743"/>
      <c r="K96" s="743"/>
      <c r="L96" s="743"/>
      <c r="M96" s="743"/>
      <c r="N96" s="743"/>
      <c r="O96" s="743"/>
      <c r="P96" s="743"/>
      <c r="Q96" s="743"/>
      <c r="R96" s="743"/>
      <c r="S96" s="743"/>
      <c r="T96" s="743"/>
      <c r="U96" s="743"/>
      <c r="V96" s="743"/>
      <c r="W96" s="743"/>
      <c r="X96" s="743"/>
      <c r="Y96" s="743"/>
      <c r="Z96" s="743"/>
      <c r="AA96" s="743"/>
      <c r="AB96" s="743"/>
      <c r="AC96" s="743"/>
      <c r="AD96" s="743"/>
      <c r="AE96" s="743"/>
      <c r="AF96" s="746"/>
      <c r="AG96" s="741"/>
      <c r="AH96" s="713"/>
      <c r="AK96" s="719"/>
      <c r="AL96" s="755"/>
      <c r="AM96" s="756"/>
      <c r="AN96" s="705"/>
    </row>
    <row r="97" spans="1:40" s="705" customFormat="1" ht="12.75" customHeight="1">
      <c r="A97" s="887">
        <v>11</v>
      </c>
      <c r="B97" s="888" t="s">
        <v>22</v>
      </c>
      <c r="C97" s="889" t="s">
        <v>79</v>
      </c>
      <c r="D97" s="889"/>
      <c r="E97" s="903"/>
      <c r="F97" s="892" t="s">
        <v>142</v>
      </c>
      <c r="G97" s="750">
        <f>G98</f>
        <v>7000000</v>
      </c>
      <c r="H97" s="750">
        <f t="shared" ref="H97:AG98" si="60">H98</f>
        <v>1000000</v>
      </c>
      <c r="I97" s="750">
        <f t="shared" si="60"/>
        <v>4230000</v>
      </c>
      <c r="J97" s="750">
        <f t="shared" si="60"/>
        <v>-3230000</v>
      </c>
      <c r="K97" s="750">
        <f t="shared" si="60"/>
        <v>500000</v>
      </c>
      <c r="L97" s="750">
        <f t="shared" si="60"/>
        <v>0</v>
      </c>
      <c r="M97" s="750">
        <f t="shared" si="60"/>
        <v>0</v>
      </c>
      <c r="N97" s="750">
        <f t="shared" si="60"/>
        <v>0</v>
      </c>
      <c r="O97" s="750">
        <f t="shared" si="60"/>
        <v>0</v>
      </c>
      <c r="P97" s="750">
        <f t="shared" si="60"/>
        <v>0</v>
      </c>
      <c r="Q97" s="750">
        <f t="shared" si="60"/>
        <v>5500000</v>
      </c>
      <c r="R97" s="750">
        <f t="shared" si="60"/>
        <v>0</v>
      </c>
      <c r="S97" s="750">
        <f t="shared" si="60"/>
        <v>0</v>
      </c>
      <c r="T97" s="750">
        <f t="shared" si="60"/>
        <v>0</v>
      </c>
      <c r="U97" s="750">
        <f t="shared" si="60"/>
        <v>0</v>
      </c>
      <c r="V97" s="750">
        <f t="shared" si="60"/>
        <v>0</v>
      </c>
      <c r="W97" s="750">
        <f t="shared" si="60"/>
        <v>0</v>
      </c>
      <c r="X97" s="750">
        <f t="shared" si="60"/>
        <v>0</v>
      </c>
      <c r="Y97" s="750">
        <f t="shared" si="60"/>
        <v>0</v>
      </c>
      <c r="Z97" s="750">
        <f t="shared" si="60"/>
        <v>0</v>
      </c>
      <c r="AA97" s="750">
        <f t="shared" si="60"/>
        <v>0</v>
      </c>
      <c r="AB97" s="750">
        <f t="shared" si="60"/>
        <v>0</v>
      </c>
      <c r="AC97" s="750">
        <f t="shared" si="60"/>
        <v>0</v>
      </c>
      <c r="AD97" s="750">
        <f t="shared" si="60"/>
        <v>0</v>
      </c>
      <c r="AE97" s="750">
        <f t="shared" si="60"/>
        <v>0</v>
      </c>
      <c r="AF97" s="744">
        <f t="shared" si="60"/>
        <v>0</v>
      </c>
      <c r="AG97" s="739">
        <f t="shared" si="60"/>
        <v>0</v>
      </c>
      <c r="AH97" s="731"/>
      <c r="AI97" s="769"/>
      <c r="AJ97" s="756">
        <f t="shared" si="9"/>
        <v>7000000</v>
      </c>
      <c r="AK97" s="705" t="b">
        <f>G97=AJ97</f>
        <v>1</v>
      </c>
      <c r="AL97" s="755">
        <f>I97+L97+O97+R97+U97+X97</f>
        <v>4230000</v>
      </c>
      <c r="AM97" s="756">
        <f>H97+K97+N97+Q97+T97+W97</f>
        <v>7000000</v>
      </c>
      <c r="AN97" s="705" t="b">
        <f>G97=AM97</f>
        <v>1</v>
      </c>
    </row>
    <row r="98" spans="1:40" ht="12.75" hidden="1" customHeight="1">
      <c r="A98" s="714"/>
      <c r="B98" s="715"/>
      <c r="C98" s="713"/>
      <c r="D98" s="885" t="s">
        <v>15</v>
      </c>
      <c r="E98" s="886"/>
      <c r="F98" s="717" t="s">
        <v>130</v>
      </c>
      <c r="G98" s="743">
        <f>G99</f>
        <v>7000000</v>
      </c>
      <c r="H98" s="743">
        <f t="shared" si="60"/>
        <v>1000000</v>
      </c>
      <c r="I98" s="743">
        <f t="shared" si="60"/>
        <v>4230000</v>
      </c>
      <c r="J98" s="743">
        <f t="shared" si="60"/>
        <v>-3230000</v>
      </c>
      <c r="K98" s="743">
        <f t="shared" si="60"/>
        <v>500000</v>
      </c>
      <c r="L98" s="743">
        <f t="shared" si="60"/>
        <v>0</v>
      </c>
      <c r="M98" s="743">
        <f t="shared" si="60"/>
        <v>0</v>
      </c>
      <c r="N98" s="743">
        <f t="shared" si="60"/>
        <v>0</v>
      </c>
      <c r="O98" s="743">
        <f t="shared" si="60"/>
        <v>0</v>
      </c>
      <c r="P98" s="743">
        <f t="shared" si="60"/>
        <v>0</v>
      </c>
      <c r="Q98" s="743">
        <f t="shared" si="60"/>
        <v>5500000</v>
      </c>
      <c r="R98" s="743">
        <f t="shared" si="60"/>
        <v>0</v>
      </c>
      <c r="S98" s="743">
        <f t="shared" si="60"/>
        <v>0</v>
      </c>
      <c r="T98" s="743">
        <f t="shared" si="60"/>
        <v>0</v>
      </c>
      <c r="U98" s="743">
        <f t="shared" si="60"/>
        <v>0</v>
      </c>
      <c r="V98" s="743">
        <f t="shared" si="60"/>
        <v>0</v>
      </c>
      <c r="W98" s="743">
        <f t="shared" si="60"/>
        <v>0</v>
      </c>
      <c r="X98" s="743">
        <f t="shared" si="60"/>
        <v>0</v>
      </c>
      <c r="Y98" s="743">
        <f t="shared" si="60"/>
        <v>0</v>
      </c>
      <c r="Z98" s="743">
        <f t="shared" si="60"/>
        <v>0</v>
      </c>
      <c r="AA98" s="743">
        <f t="shared" si="60"/>
        <v>0</v>
      </c>
      <c r="AB98" s="743">
        <f t="shared" si="60"/>
        <v>0</v>
      </c>
      <c r="AC98" s="743">
        <f t="shared" si="60"/>
        <v>0</v>
      </c>
      <c r="AD98" s="743">
        <f t="shared" si="60"/>
        <v>0</v>
      </c>
      <c r="AE98" s="743">
        <f t="shared" si="60"/>
        <v>0</v>
      </c>
      <c r="AF98" s="784">
        <f t="shared" si="60"/>
        <v>0</v>
      </c>
      <c r="AG98" s="785">
        <f t="shared" si="60"/>
        <v>0</v>
      </c>
      <c r="AH98" s="713"/>
      <c r="AJ98" s="711">
        <f>SUM(I98:X98)</f>
        <v>7000000</v>
      </c>
      <c r="AK98" s="706" t="b">
        <f>G98=AJ98</f>
        <v>1</v>
      </c>
      <c r="AL98" s="755">
        <f>I98+L98+O98+R98+U98+X98</f>
        <v>4230000</v>
      </c>
      <c r="AM98" s="756">
        <f>H98+K98+N98+Q98+T98+W98</f>
        <v>7000000</v>
      </c>
      <c r="AN98" s="705" t="b">
        <f>G98=AM98</f>
        <v>1</v>
      </c>
    </row>
    <row r="99" spans="1:40" s="719" customFormat="1">
      <c r="A99" s="845"/>
      <c r="B99" s="846"/>
      <c r="C99" s="847"/>
      <c r="D99" s="847"/>
      <c r="E99" s="834" t="s">
        <v>80</v>
      </c>
      <c r="F99" s="848" t="s">
        <v>81</v>
      </c>
      <c r="G99" s="850">
        <v>7000000</v>
      </c>
      <c r="H99" s="850">
        <v>1000000</v>
      </c>
      <c r="I99" s="850">
        <v>4230000</v>
      </c>
      <c r="J99" s="850">
        <f>H99-I99</f>
        <v>-3230000</v>
      </c>
      <c r="K99" s="850">
        <v>500000</v>
      </c>
      <c r="L99" s="850"/>
      <c r="M99" s="850"/>
      <c r="N99" s="850"/>
      <c r="O99" s="850"/>
      <c r="P99" s="850"/>
      <c r="Q99" s="850">
        <f>G99-H99-K99</f>
        <v>5500000</v>
      </c>
      <c r="R99" s="850"/>
      <c r="S99" s="850"/>
      <c r="T99" s="850"/>
      <c r="U99" s="850"/>
      <c r="V99" s="850"/>
      <c r="W99" s="850"/>
      <c r="X99" s="850"/>
      <c r="Y99" s="850"/>
      <c r="Z99" s="850"/>
      <c r="AA99" s="850"/>
      <c r="AB99" s="850"/>
      <c r="AC99" s="850"/>
      <c r="AD99" s="850"/>
      <c r="AE99" s="850"/>
      <c r="AF99" s="778"/>
      <c r="AG99" s="779"/>
      <c r="AH99" s="767"/>
      <c r="AJ99" s="755">
        <f>SUM(I99:X99)</f>
        <v>7000000</v>
      </c>
      <c r="AK99" s="719" t="b">
        <f>G99=AJ99</f>
        <v>1</v>
      </c>
      <c r="AL99" s="755">
        <f>I99+L99+O99+R99+U99+X99</f>
        <v>4230000</v>
      </c>
      <c r="AM99" s="756">
        <f>H99+K99+N99+Q99+T99+W99</f>
        <v>7000000</v>
      </c>
      <c r="AN99" s="705" t="b">
        <f>G99=AM99</f>
        <v>1</v>
      </c>
    </row>
    <row r="100" spans="1:40" s="719" customFormat="1">
      <c r="A100" s="851"/>
      <c r="B100" s="852"/>
      <c r="C100" s="767"/>
      <c r="D100" s="767"/>
      <c r="E100" s="786"/>
      <c r="F100" s="726"/>
      <c r="G100" s="853"/>
      <c r="H100" s="853"/>
      <c r="I100" s="853"/>
      <c r="J100" s="853"/>
      <c r="K100" s="853"/>
      <c r="L100" s="853"/>
      <c r="M100" s="853"/>
      <c r="N100" s="853"/>
      <c r="O100" s="853"/>
      <c r="P100" s="853"/>
      <c r="Q100" s="853"/>
      <c r="R100" s="853"/>
      <c r="S100" s="853"/>
      <c r="T100" s="853"/>
      <c r="U100" s="853"/>
      <c r="V100" s="853"/>
      <c r="W100" s="853"/>
      <c r="X100" s="853"/>
      <c r="Y100" s="853"/>
      <c r="Z100" s="853"/>
      <c r="AA100" s="853"/>
      <c r="AB100" s="853"/>
      <c r="AC100" s="853"/>
      <c r="AD100" s="853"/>
      <c r="AE100" s="853"/>
      <c r="AF100" s="778"/>
      <c r="AG100" s="779"/>
      <c r="AH100" s="767"/>
      <c r="AJ100" s="755"/>
      <c r="AL100" s="755"/>
      <c r="AM100" s="756"/>
      <c r="AN100" s="705"/>
    </row>
    <row r="101" spans="1:40" s="719" customFormat="1" ht="12.75" customHeight="1">
      <c r="A101" s="910">
        <v>12</v>
      </c>
      <c r="B101" s="888" t="s">
        <v>22</v>
      </c>
      <c r="C101" s="911"/>
      <c r="D101" s="889" t="s">
        <v>321</v>
      </c>
      <c r="E101" s="903"/>
      <c r="F101" s="892" t="s">
        <v>322</v>
      </c>
      <c r="G101" s="750">
        <f>G102</f>
        <v>28555800</v>
      </c>
      <c r="H101" s="750">
        <f t="shared" ref="H101:AE101" si="61">H102</f>
        <v>4500000</v>
      </c>
      <c r="I101" s="750">
        <f t="shared" si="61"/>
        <v>0</v>
      </c>
      <c r="J101" s="750">
        <f t="shared" si="61"/>
        <v>0</v>
      </c>
      <c r="K101" s="750">
        <f t="shared" si="61"/>
        <v>0</v>
      </c>
      <c r="L101" s="750">
        <f t="shared" si="61"/>
        <v>0</v>
      </c>
      <c r="M101" s="750">
        <f t="shared" si="61"/>
        <v>0</v>
      </c>
      <c r="N101" s="750">
        <f t="shared" si="61"/>
        <v>24055800</v>
      </c>
      <c r="O101" s="750">
        <f t="shared" si="61"/>
        <v>0</v>
      </c>
      <c r="P101" s="750">
        <f t="shared" si="61"/>
        <v>0</v>
      </c>
      <c r="Q101" s="750">
        <f t="shared" si="61"/>
        <v>0</v>
      </c>
      <c r="R101" s="750">
        <f t="shared" si="61"/>
        <v>0</v>
      </c>
      <c r="S101" s="750">
        <f t="shared" si="61"/>
        <v>0</v>
      </c>
      <c r="T101" s="750">
        <f t="shared" si="61"/>
        <v>0</v>
      </c>
      <c r="U101" s="750">
        <f t="shared" si="61"/>
        <v>0</v>
      </c>
      <c r="V101" s="750">
        <f t="shared" si="61"/>
        <v>0</v>
      </c>
      <c r="W101" s="750">
        <f t="shared" si="61"/>
        <v>0</v>
      </c>
      <c r="X101" s="750">
        <f t="shared" si="61"/>
        <v>0</v>
      </c>
      <c r="Y101" s="750">
        <f t="shared" si="61"/>
        <v>0</v>
      </c>
      <c r="Z101" s="750">
        <f t="shared" si="61"/>
        <v>0</v>
      </c>
      <c r="AA101" s="750">
        <f t="shared" si="61"/>
        <v>0</v>
      </c>
      <c r="AB101" s="750">
        <f t="shared" si="61"/>
        <v>0</v>
      </c>
      <c r="AC101" s="750">
        <f t="shared" si="61"/>
        <v>0</v>
      </c>
      <c r="AD101" s="750">
        <f t="shared" si="61"/>
        <v>0</v>
      </c>
      <c r="AE101" s="750">
        <f t="shared" si="61"/>
        <v>0</v>
      </c>
      <c r="AF101" s="804"/>
      <c r="AG101" s="805"/>
      <c r="AH101" s="767"/>
      <c r="AJ101" s="755"/>
      <c r="AL101" s="755"/>
      <c r="AM101" s="756"/>
      <c r="AN101" s="705"/>
    </row>
    <row r="102" spans="1:40" s="719" customFormat="1" ht="12.75" hidden="1" customHeight="1">
      <c r="A102" s="851"/>
      <c r="B102" s="852"/>
      <c r="C102" s="767"/>
      <c r="D102" s="885" t="s">
        <v>15</v>
      </c>
      <c r="E102" s="886"/>
      <c r="F102" s="726" t="s">
        <v>130</v>
      </c>
      <c r="G102" s="853">
        <f>SUM(G103:G105)</f>
        <v>28555800</v>
      </c>
      <c r="H102" s="853">
        <f t="shared" ref="H102:AE102" si="62">SUM(H103:H105)</f>
        <v>4500000</v>
      </c>
      <c r="I102" s="853">
        <f t="shared" si="62"/>
        <v>0</v>
      </c>
      <c r="J102" s="853">
        <f t="shared" si="62"/>
        <v>0</v>
      </c>
      <c r="K102" s="853">
        <f t="shared" si="62"/>
        <v>0</v>
      </c>
      <c r="L102" s="853">
        <f t="shared" si="62"/>
        <v>0</v>
      </c>
      <c r="M102" s="853">
        <f t="shared" si="62"/>
        <v>0</v>
      </c>
      <c r="N102" s="853">
        <f t="shared" si="62"/>
        <v>24055800</v>
      </c>
      <c r="O102" s="853">
        <f t="shared" si="62"/>
        <v>0</v>
      </c>
      <c r="P102" s="853">
        <f t="shared" si="62"/>
        <v>0</v>
      </c>
      <c r="Q102" s="853">
        <f t="shared" si="62"/>
        <v>0</v>
      </c>
      <c r="R102" s="853">
        <f t="shared" si="62"/>
        <v>0</v>
      </c>
      <c r="S102" s="853">
        <f t="shared" si="62"/>
        <v>0</v>
      </c>
      <c r="T102" s="853">
        <f t="shared" si="62"/>
        <v>0</v>
      </c>
      <c r="U102" s="853">
        <f t="shared" si="62"/>
        <v>0</v>
      </c>
      <c r="V102" s="853">
        <f t="shared" si="62"/>
        <v>0</v>
      </c>
      <c r="W102" s="853">
        <f t="shared" si="62"/>
        <v>0</v>
      </c>
      <c r="X102" s="853">
        <f t="shared" si="62"/>
        <v>0</v>
      </c>
      <c r="Y102" s="853">
        <f t="shared" si="62"/>
        <v>0</v>
      </c>
      <c r="Z102" s="853">
        <f t="shared" si="62"/>
        <v>0</v>
      </c>
      <c r="AA102" s="853">
        <f t="shared" si="62"/>
        <v>0</v>
      </c>
      <c r="AB102" s="853">
        <f t="shared" si="62"/>
        <v>0</v>
      </c>
      <c r="AC102" s="853">
        <f t="shared" si="62"/>
        <v>0</v>
      </c>
      <c r="AD102" s="853">
        <f t="shared" si="62"/>
        <v>0</v>
      </c>
      <c r="AE102" s="853">
        <f t="shared" si="62"/>
        <v>0</v>
      </c>
      <c r="AF102" s="778"/>
      <c r="AG102" s="779"/>
      <c r="AH102" s="767"/>
      <c r="AJ102" s="755"/>
      <c r="AL102" s="755"/>
      <c r="AM102" s="756"/>
      <c r="AN102" s="705"/>
    </row>
    <row r="103" spans="1:40" s="719" customFormat="1">
      <c r="A103" s="772"/>
      <c r="B103" s="773"/>
      <c r="C103" s="774"/>
      <c r="D103" s="774"/>
      <c r="E103" s="729" t="s">
        <v>125</v>
      </c>
      <c r="F103" s="788" t="s">
        <v>126</v>
      </c>
      <c r="G103" s="778">
        <v>7500000</v>
      </c>
      <c r="H103" s="778">
        <v>1500000</v>
      </c>
      <c r="I103" s="778"/>
      <c r="J103" s="778"/>
      <c r="K103" s="778"/>
      <c r="L103" s="778"/>
      <c r="M103" s="778"/>
      <c r="N103" s="778">
        <f>G103-H103</f>
        <v>6000000</v>
      </c>
      <c r="O103" s="778"/>
      <c r="P103" s="778"/>
      <c r="Q103" s="778"/>
      <c r="R103" s="778"/>
      <c r="S103" s="778"/>
      <c r="T103" s="778"/>
      <c r="U103" s="778"/>
      <c r="V103" s="778"/>
      <c r="W103" s="778"/>
      <c r="X103" s="778"/>
      <c r="Y103" s="778"/>
      <c r="Z103" s="778"/>
      <c r="AA103" s="778"/>
      <c r="AB103" s="778"/>
      <c r="AC103" s="778"/>
      <c r="AD103" s="778"/>
      <c r="AE103" s="778"/>
      <c r="AF103" s="778"/>
      <c r="AG103" s="779"/>
      <c r="AH103" s="767"/>
      <c r="AJ103" s="755"/>
      <c r="AL103" s="755"/>
      <c r="AM103" s="756"/>
      <c r="AN103" s="705"/>
    </row>
    <row r="104" spans="1:40" s="719" customFormat="1">
      <c r="A104" s="845"/>
      <c r="B104" s="846"/>
      <c r="C104" s="847"/>
      <c r="D104" s="847"/>
      <c r="E104" s="834" t="s">
        <v>324</v>
      </c>
      <c r="F104" s="848" t="s">
        <v>323</v>
      </c>
      <c r="G104" s="850">
        <v>21055800</v>
      </c>
      <c r="H104" s="850">
        <v>3000000</v>
      </c>
      <c r="I104" s="850"/>
      <c r="J104" s="850"/>
      <c r="K104" s="850"/>
      <c r="L104" s="850"/>
      <c r="M104" s="850"/>
      <c r="N104" s="850">
        <f>G104-H104</f>
        <v>18055800</v>
      </c>
      <c r="O104" s="850"/>
      <c r="P104" s="850"/>
      <c r="Q104" s="850"/>
      <c r="R104" s="850"/>
      <c r="S104" s="850"/>
      <c r="T104" s="850"/>
      <c r="U104" s="850"/>
      <c r="V104" s="850"/>
      <c r="W104" s="850"/>
      <c r="X104" s="850"/>
      <c r="Y104" s="850"/>
      <c r="Z104" s="850"/>
      <c r="AA104" s="850"/>
      <c r="AB104" s="850"/>
      <c r="AC104" s="850"/>
      <c r="AD104" s="850"/>
      <c r="AE104" s="850"/>
      <c r="AF104" s="778"/>
      <c r="AG104" s="779"/>
      <c r="AH104" s="767"/>
      <c r="AJ104" s="755"/>
      <c r="AL104" s="755"/>
      <c r="AM104" s="756"/>
      <c r="AN104" s="705"/>
    </row>
    <row r="105" spans="1:40" s="719" customFormat="1">
      <c r="A105" s="851"/>
      <c r="B105" s="852"/>
      <c r="C105" s="767"/>
      <c r="D105" s="767"/>
      <c r="E105" s="786"/>
      <c r="F105" s="726"/>
      <c r="G105" s="853"/>
      <c r="H105" s="853"/>
      <c r="I105" s="853"/>
      <c r="J105" s="853"/>
      <c r="K105" s="853"/>
      <c r="L105" s="853"/>
      <c r="M105" s="853"/>
      <c r="N105" s="853"/>
      <c r="O105" s="853"/>
      <c r="P105" s="853"/>
      <c r="Q105" s="853"/>
      <c r="R105" s="853"/>
      <c r="S105" s="853"/>
      <c r="T105" s="853"/>
      <c r="U105" s="853"/>
      <c r="V105" s="853"/>
      <c r="W105" s="853"/>
      <c r="X105" s="853"/>
      <c r="Y105" s="853"/>
      <c r="Z105" s="853"/>
      <c r="AA105" s="853"/>
      <c r="AB105" s="853"/>
      <c r="AC105" s="853"/>
      <c r="AD105" s="853"/>
      <c r="AE105" s="853"/>
      <c r="AF105" s="778"/>
      <c r="AG105" s="779"/>
      <c r="AH105" s="767"/>
      <c r="AJ105" s="755"/>
      <c r="AL105" s="755"/>
      <c r="AM105" s="756"/>
      <c r="AN105" s="705"/>
    </row>
    <row r="106" spans="1:40" s="705" customFormat="1" ht="12.75" customHeight="1">
      <c r="A106" s="887">
        <v>13</v>
      </c>
      <c r="B106" s="888" t="s">
        <v>22</v>
      </c>
      <c r="C106" s="889" t="s">
        <v>82</v>
      </c>
      <c r="D106" s="890"/>
      <c r="E106" s="891"/>
      <c r="F106" s="892" t="s">
        <v>143</v>
      </c>
      <c r="G106" s="750">
        <f>G107</f>
        <v>296310000</v>
      </c>
      <c r="H106" s="750">
        <f t="shared" ref="H106:AG106" si="63">H107</f>
        <v>45000000</v>
      </c>
      <c r="I106" s="750" t="e">
        <f t="shared" si="63"/>
        <v>#REF!</v>
      </c>
      <c r="J106" s="750" t="e">
        <f t="shared" si="63"/>
        <v>#REF!</v>
      </c>
      <c r="K106" s="750">
        <f t="shared" si="63"/>
        <v>0</v>
      </c>
      <c r="L106" s="750">
        <f t="shared" si="63"/>
        <v>49345147</v>
      </c>
      <c r="M106" s="750">
        <f t="shared" si="63"/>
        <v>-49345147</v>
      </c>
      <c r="N106" s="750">
        <f t="shared" si="63"/>
        <v>181310000</v>
      </c>
      <c r="O106" s="750">
        <f t="shared" si="63"/>
        <v>0</v>
      </c>
      <c r="P106" s="750">
        <f t="shared" si="63"/>
        <v>181310000</v>
      </c>
      <c r="Q106" s="750">
        <f t="shared" si="63"/>
        <v>70000000</v>
      </c>
      <c r="R106" s="750">
        <f t="shared" si="63"/>
        <v>0</v>
      </c>
      <c r="S106" s="750">
        <f t="shared" si="63"/>
        <v>0</v>
      </c>
      <c r="T106" s="750">
        <f t="shared" si="63"/>
        <v>0</v>
      </c>
      <c r="U106" s="750">
        <f t="shared" si="63"/>
        <v>0</v>
      </c>
      <c r="V106" s="750">
        <f t="shared" si="63"/>
        <v>0</v>
      </c>
      <c r="W106" s="750">
        <f t="shared" si="63"/>
        <v>0</v>
      </c>
      <c r="X106" s="750">
        <f t="shared" si="63"/>
        <v>0</v>
      </c>
      <c r="Y106" s="750">
        <f t="shared" si="63"/>
        <v>0</v>
      </c>
      <c r="Z106" s="750">
        <f t="shared" si="63"/>
        <v>0</v>
      </c>
      <c r="AA106" s="750">
        <f t="shared" si="63"/>
        <v>0</v>
      </c>
      <c r="AB106" s="750">
        <f t="shared" si="63"/>
        <v>0</v>
      </c>
      <c r="AC106" s="750">
        <f t="shared" si="63"/>
        <v>0</v>
      </c>
      <c r="AD106" s="750">
        <f t="shared" si="63"/>
        <v>0</v>
      </c>
      <c r="AE106" s="750">
        <f t="shared" si="63"/>
        <v>0</v>
      </c>
      <c r="AF106" s="744">
        <f t="shared" si="63"/>
        <v>0</v>
      </c>
      <c r="AG106" s="739">
        <f t="shared" si="63"/>
        <v>0</v>
      </c>
      <c r="AH106" s="731"/>
      <c r="AI106" s="769"/>
      <c r="AJ106" s="756" t="e">
        <f>SUM(I106:X106)</f>
        <v>#REF!</v>
      </c>
      <c r="AK106" s="705" t="e">
        <f>G106=AJ106</f>
        <v>#REF!</v>
      </c>
      <c r="AL106" s="755" t="e">
        <f>I106+L106+O106+R106+U106+X106</f>
        <v>#REF!</v>
      </c>
      <c r="AM106" s="756">
        <f>H106+K106+N106+Q106+T106+W106</f>
        <v>296310000</v>
      </c>
      <c r="AN106" s="705" t="b">
        <f>G106=AM106</f>
        <v>1</v>
      </c>
    </row>
    <row r="107" spans="1:40" ht="12.75" hidden="1" customHeight="1">
      <c r="A107" s="714"/>
      <c r="B107" s="715"/>
      <c r="C107" s="713"/>
      <c r="D107" s="885" t="s">
        <v>15</v>
      </c>
      <c r="E107" s="886"/>
      <c r="F107" s="717" t="s">
        <v>130</v>
      </c>
      <c r="G107" s="743">
        <f t="shared" ref="G107:AG107" si="64">SUM(G108:G109)</f>
        <v>296310000</v>
      </c>
      <c r="H107" s="743">
        <f t="shared" si="64"/>
        <v>45000000</v>
      </c>
      <c r="I107" s="743" t="e">
        <f t="shared" si="64"/>
        <v>#REF!</v>
      </c>
      <c r="J107" s="743" t="e">
        <f t="shared" si="64"/>
        <v>#REF!</v>
      </c>
      <c r="K107" s="743">
        <f t="shared" si="64"/>
        <v>0</v>
      </c>
      <c r="L107" s="743">
        <f t="shared" si="64"/>
        <v>49345147</v>
      </c>
      <c r="M107" s="743">
        <f t="shared" si="64"/>
        <v>-49345147</v>
      </c>
      <c r="N107" s="743">
        <f t="shared" si="64"/>
        <v>181310000</v>
      </c>
      <c r="O107" s="743">
        <f t="shared" si="64"/>
        <v>0</v>
      </c>
      <c r="P107" s="743">
        <f t="shared" si="64"/>
        <v>181310000</v>
      </c>
      <c r="Q107" s="743">
        <f t="shared" si="64"/>
        <v>70000000</v>
      </c>
      <c r="R107" s="743">
        <f t="shared" si="64"/>
        <v>0</v>
      </c>
      <c r="S107" s="743">
        <f t="shared" si="64"/>
        <v>0</v>
      </c>
      <c r="T107" s="743">
        <f t="shared" si="64"/>
        <v>0</v>
      </c>
      <c r="U107" s="743">
        <f t="shared" si="64"/>
        <v>0</v>
      </c>
      <c r="V107" s="743">
        <f t="shared" si="64"/>
        <v>0</v>
      </c>
      <c r="W107" s="743">
        <f t="shared" si="64"/>
        <v>0</v>
      </c>
      <c r="X107" s="743">
        <f t="shared" si="64"/>
        <v>0</v>
      </c>
      <c r="Y107" s="743">
        <f t="shared" si="64"/>
        <v>0</v>
      </c>
      <c r="Z107" s="743">
        <f t="shared" si="64"/>
        <v>0</v>
      </c>
      <c r="AA107" s="743">
        <f t="shared" si="64"/>
        <v>0</v>
      </c>
      <c r="AB107" s="743">
        <f t="shared" si="64"/>
        <v>0</v>
      </c>
      <c r="AC107" s="743">
        <f t="shared" si="64"/>
        <v>0</v>
      </c>
      <c r="AD107" s="743">
        <f t="shared" si="64"/>
        <v>0</v>
      </c>
      <c r="AE107" s="743">
        <f t="shared" si="64"/>
        <v>0</v>
      </c>
      <c r="AF107" s="784">
        <f t="shared" si="64"/>
        <v>0</v>
      </c>
      <c r="AG107" s="785">
        <f t="shared" si="64"/>
        <v>0</v>
      </c>
      <c r="AH107" s="713"/>
      <c r="AJ107" s="711" t="e">
        <f>SUM(I107:X107)</f>
        <v>#REF!</v>
      </c>
      <c r="AK107" s="706" t="e">
        <f>G107=AJ107</f>
        <v>#REF!</v>
      </c>
      <c r="AL107" s="755" t="e">
        <f>I107+L107+O107+R107+U107+X107</f>
        <v>#REF!</v>
      </c>
      <c r="AM107" s="756">
        <f>H107+K107+N107+Q107+T107+W107</f>
        <v>296310000</v>
      </c>
      <c r="AN107" s="705" t="b">
        <f>G107=AM107</f>
        <v>1</v>
      </c>
    </row>
    <row r="108" spans="1:40" s="719" customFormat="1">
      <c r="A108" s="772"/>
      <c r="B108" s="773"/>
      <c r="C108" s="774"/>
      <c r="D108" s="774"/>
      <c r="E108" s="729" t="s">
        <v>61</v>
      </c>
      <c r="F108" s="788" t="s">
        <v>62</v>
      </c>
      <c r="G108" s="778">
        <v>21310000</v>
      </c>
      <c r="H108" s="778">
        <v>15000000</v>
      </c>
      <c r="I108" s="778" t="e">
        <f>#REF!</f>
        <v>#REF!</v>
      </c>
      <c r="J108" s="778" t="e">
        <f>H108-I108</f>
        <v>#REF!</v>
      </c>
      <c r="K108" s="778"/>
      <c r="L108" s="778">
        <v>7934600</v>
      </c>
      <c r="M108" s="778">
        <f>K108-L108</f>
        <v>-7934600</v>
      </c>
      <c r="N108" s="778">
        <f>G108-H108</f>
        <v>6310000</v>
      </c>
      <c r="O108" s="778"/>
      <c r="P108" s="784">
        <f t="shared" ref="P108:P109" si="65">N108-O108</f>
        <v>6310000</v>
      </c>
      <c r="Q108" s="778"/>
      <c r="R108" s="778"/>
      <c r="S108" s="778"/>
      <c r="T108" s="778"/>
      <c r="U108" s="778"/>
      <c r="V108" s="778"/>
      <c r="W108" s="778"/>
      <c r="X108" s="778"/>
      <c r="Y108" s="778"/>
      <c r="Z108" s="778"/>
      <c r="AA108" s="778"/>
      <c r="AB108" s="778"/>
      <c r="AC108" s="778"/>
      <c r="AD108" s="778"/>
      <c r="AE108" s="778"/>
      <c r="AF108" s="778"/>
      <c r="AG108" s="779"/>
      <c r="AH108" s="767"/>
      <c r="AJ108" s="755" t="e">
        <f>SUM(I108:X108)</f>
        <v>#REF!</v>
      </c>
      <c r="AK108" s="719" t="e">
        <f>G108=AJ108</f>
        <v>#REF!</v>
      </c>
      <c r="AL108" s="755" t="e">
        <f>I108+L108+O108+R108+U108+X108</f>
        <v>#REF!</v>
      </c>
      <c r="AM108" s="756">
        <f>H108+K108+N108+Q108+T108+W108</f>
        <v>21310000</v>
      </c>
      <c r="AN108" s="705" t="b">
        <f>G108=AM108</f>
        <v>1</v>
      </c>
    </row>
    <row r="109" spans="1:40" s="719" customFormat="1">
      <c r="A109" s="845"/>
      <c r="B109" s="846"/>
      <c r="C109" s="847"/>
      <c r="D109" s="847"/>
      <c r="E109" s="834" t="s">
        <v>83</v>
      </c>
      <c r="F109" s="848" t="s">
        <v>84</v>
      </c>
      <c r="G109" s="850">
        <v>275000000</v>
      </c>
      <c r="H109" s="850">
        <f>30000000-K109</f>
        <v>30000000</v>
      </c>
      <c r="I109" s="850" t="e">
        <f>#REF!</f>
        <v>#REF!</v>
      </c>
      <c r="J109" s="850" t="e">
        <f>H109-I109</f>
        <v>#REF!</v>
      </c>
      <c r="K109" s="850"/>
      <c r="L109" s="850">
        <v>41410547</v>
      </c>
      <c r="M109" s="850">
        <f>K109-L109</f>
        <v>-41410547</v>
      </c>
      <c r="N109" s="850">
        <v>175000000</v>
      </c>
      <c r="O109" s="850"/>
      <c r="P109" s="836">
        <f t="shared" si="65"/>
        <v>175000000</v>
      </c>
      <c r="Q109" s="850">
        <f>G109-H109-N109</f>
        <v>70000000</v>
      </c>
      <c r="R109" s="850"/>
      <c r="S109" s="850"/>
      <c r="T109" s="850"/>
      <c r="U109" s="850"/>
      <c r="V109" s="850"/>
      <c r="W109" s="850"/>
      <c r="X109" s="850"/>
      <c r="Y109" s="850"/>
      <c r="Z109" s="850"/>
      <c r="AA109" s="850"/>
      <c r="AB109" s="850"/>
      <c r="AC109" s="850"/>
      <c r="AD109" s="850"/>
      <c r="AE109" s="850"/>
      <c r="AF109" s="778"/>
      <c r="AG109" s="779"/>
      <c r="AH109" s="767"/>
      <c r="AJ109" s="755" t="e">
        <f>SUM(I109:X109)</f>
        <v>#REF!</v>
      </c>
      <c r="AK109" s="719" t="e">
        <f>G109=AJ109</f>
        <v>#REF!</v>
      </c>
      <c r="AL109" s="755" t="e">
        <f>I109+L109+O109+R109+U109+X109</f>
        <v>#REF!</v>
      </c>
      <c r="AM109" s="756">
        <f>H109+K109+N109+Q109+T109+W109</f>
        <v>275000000</v>
      </c>
      <c r="AN109" s="705" t="b">
        <f>G109=AM109</f>
        <v>1</v>
      </c>
    </row>
    <row r="110" spans="1:40">
      <c r="A110" s="714"/>
      <c r="B110" s="715"/>
      <c r="C110" s="713"/>
      <c r="D110" s="713"/>
      <c r="E110" s="716"/>
      <c r="F110" s="717"/>
      <c r="G110" s="743"/>
      <c r="H110" s="743"/>
      <c r="I110" s="743"/>
      <c r="J110" s="743"/>
      <c r="K110" s="743"/>
      <c r="L110" s="743"/>
      <c r="M110" s="743"/>
      <c r="N110" s="743"/>
      <c r="O110" s="743"/>
      <c r="P110" s="743"/>
      <c r="Q110" s="743"/>
      <c r="R110" s="743"/>
      <c r="S110" s="743"/>
      <c r="T110" s="743"/>
      <c r="U110" s="743"/>
      <c r="V110" s="743"/>
      <c r="W110" s="743"/>
      <c r="X110" s="743"/>
      <c r="Y110" s="743"/>
      <c r="Z110" s="743"/>
      <c r="AA110" s="743"/>
      <c r="AB110" s="743"/>
      <c r="AC110" s="743"/>
      <c r="AD110" s="743"/>
      <c r="AE110" s="743"/>
      <c r="AF110" s="784"/>
      <c r="AG110" s="790"/>
      <c r="AH110" s="713"/>
      <c r="AJ110" s="711">
        <f>SUM(I110:X110)</f>
        <v>0</v>
      </c>
      <c r="AK110" s="706" t="b">
        <f>G110=AJ110</f>
        <v>1</v>
      </c>
      <c r="AL110" s="755">
        <f>I110+L110+O110+R110+U110+X110</f>
        <v>0</v>
      </c>
      <c r="AM110" s="756">
        <f>H110+K110+N110+Q110+T110+W110</f>
        <v>0</v>
      </c>
      <c r="AN110" s="705" t="b">
        <f>G110=AM110</f>
        <v>1</v>
      </c>
    </row>
    <row r="111" spans="1:40" s="705" customFormat="1" ht="12.75" customHeight="1">
      <c r="A111" s="887">
        <v>14</v>
      </c>
      <c r="B111" s="888" t="s">
        <v>22</v>
      </c>
      <c r="C111" s="889" t="s">
        <v>85</v>
      </c>
      <c r="D111" s="890"/>
      <c r="E111" s="891"/>
      <c r="F111" s="892" t="s">
        <v>144</v>
      </c>
      <c r="G111" s="750">
        <f>G112</f>
        <v>28024000</v>
      </c>
      <c r="H111" s="750">
        <f t="shared" ref="H111:AG111" si="66">H112</f>
        <v>7400000</v>
      </c>
      <c r="I111" s="750">
        <f t="shared" si="66"/>
        <v>0</v>
      </c>
      <c r="J111" s="750">
        <f t="shared" si="66"/>
        <v>0</v>
      </c>
      <c r="K111" s="750">
        <f t="shared" si="66"/>
        <v>6227184</v>
      </c>
      <c r="L111" s="750" t="e">
        <f t="shared" si="66"/>
        <v>#REF!</v>
      </c>
      <c r="M111" s="750" t="e">
        <f t="shared" si="66"/>
        <v>#REF!</v>
      </c>
      <c r="N111" s="750">
        <f t="shared" si="66"/>
        <v>0</v>
      </c>
      <c r="O111" s="750">
        <f t="shared" si="66"/>
        <v>0</v>
      </c>
      <c r="P111" s="750">
        <f t="shared" si="66"/>
        <v>0</v>
      </c>
      <c r="Q111" s="750">
        <f t="shared" si="66"/>
        <v>14396816</v>
      </c>
      <c r="R111" s="750">
        <f t="shared" si="66"/>
        <v>0</v>
      </c>
      <c r="S111" s="750">
        <f t="shared" si="66"/>
        <v>0</v>
      </c>
      <c r="T111" s="750">
        <f t="shared" si="66"/>
        <v>0</v>
      </c>
      <c r="U111" s="750">
        <f t="shared" si="66"/>
        <v>0</v>
      </c>
      <c r="V111" s="750">
        <f t="shared" si="66"/>
        <v>0</v>
      </c>
      <c r="W111" s="750">
        <f t="shared" si="66"/>
        <v>0</v>
      </c>
      <c r="X111" s="750">
        <f t="shared" si="66"/>
        <v>0</v>
      </c>
      <c r="Y111" s="750">
        <f t="shared" si="66"/>
        <v>0</v>
      </c>
      <c r="Z111" s="750">
        <f t="shared" si="66"/>
        <v>0</v>
      </c>
      <c r="AA111" s="750">
        <f t="shared" si="66"/>
        <v>0</v>
      </c>
      <c r="AB111" s="750">
        <f t="shared" si="66"/>
        <v>0</v>
      </c>
      <c r="AC111" s="750">
        <f t="shared" si="66"/>
        <v>0</v>
      </c>
      <c r="AD111" s="750">
        <f t="shared" si="66"/>
        <v>0</v>
      </c>
      <c r="AE111" s="750">
        <f t="shared" si="66"/>
        <v>0</v>
      </c>
      <c r="AF111" s="744">
        <f t="shared" si="66"/>
        <v>0</v>
      </c>
      <c r="AG111" s="739">
        <f t="shared" si="66"/>
        <v>0</v>
      </c>
      <c r="AH111" s="731"/>
      <c r="AI111" s="769"/>
      <c r="AJ111" s="756" t="e">
        <f>SUM(I111:X111)</f>
        <v>#REF!</v>
      </c>
      <c r="AK111" s="705" t="e">
        <f>G111=AJ111</f>
        <v>#REF!</v>
      </c>
      <c r="AL111" s="755" t="e">
        <f>I111+L111+O111+R111+U111+X111</f>
        <v>#REF!</v>
      </c>
      <c r="AM111" s="756">
        <f>H111+K111+N111+Q111+T111+W111</f>
        <v>28024000</v>
      </c>
      <c r="AN111" s="705" t="b">
        <f>G111=AM111</f>
        <v>1</v>
      </c>
    </row>
    <row r="112" spans="1:40" ht="12.75" hidden="1" customHeight="1">
      <c r="A112" s="714"/>
      <c r="B112" s="715"/>
      <c r="C112" s="713"/>
      <c r="D112" s="885" t="s">
        <v>15</v>
      </c>
      <c r="E112" s="886"/>
      <c r="F112" s="717" t="s">
        <v>130</v>
      </c>
      <c r="G112" s="743">
        <f t="shared" ref="G112:AG112" si="67">SUM(G113:G117)</f>
        <v>28024000</v>
      </c>
      <c r="H112" s="743">
        <f t="shared" si="67"/>
        <v>7400000</v>
      </c>
      <c r="I112" s="743">
        <f t="shared" si="67"/>
        <v>0</v>
      </c>
      <c r="J112" s="743">
        <f t="shared" si="67"/>
        <v>0</v>
      </c>
      <c r="K112" s="743">
        <f t="shared" si="67"/>
        <v>6227184</v>
      </c>
      <c r="L112" s="743" t="e">
        <f t="shared" si="67"/>
        <v>#REF!</v>
      </c>
      <c r="M112" s="743" t="e">
        <f t="shared" si="67"/>
        <v>#REF!</v>
      </c>
      <c r="N112" s="743">
        <f t="shared" si="67"/>
        <v>0</v>
      </c>
      <c r="O112" s="743">
        <f t="shared" si="67"/>
        <v>0</v>
      </c>
      <c r="P112" s="743">
        <f t="shared" si="67"/>
        <v>0</v>
      </c>
      <c r="Q112" s="743">
        <f t="shared" si="67"/>
        <v>14396816</v>
      </c>
      <c r="R112" s="743">
        <f t="shared" si="67"/>
        <v>0</v>
      </c>
      <c r="S112" s="743">
        <f t="shared" si="67"/>
        <v>0</v>
      </c>
      <c r="T112" s="743">
        <f t="shared" si="67"/>
        <v>0</v>
      </c>
      <c r="U112" s="743">
        <f t="shared" si="67"/>
        <v>0</v>
      </c>
      <c r="V112" s="743">
        <f t="shared" si="67"/>
        <v>0</v>
      </c>
      <c r="W112" s="743">
        <f t="shared" si="67"/>
        <v>0</v>
      </c>
      <c r="X112" s="743">
        <f t="shared" si="67"/>
        <v>0</v>
      </c>
      <c r="Y112" s="743">
        <f t="shared" si="67"/>
        <v>0</v>
      </c>
      <c r="Z112" s="743">
        <f t="shared" si="67"/>
        <v>0</v>
      </c>
      <c r="AA112" s="743">
        <f t="shared" si="67"/>
        <v>0</v>
      </c>
      <c r="AB112" s="743">
        <f t="shared" si="67"/>
        <v>0</v>
      </c>
      <c r="AC112" s="743">
        <f t="shared" si="67"/>
        <v>0</v>
      </c>
      <c r="AD112" s="743">
        <f t="shared" si="67"/>
        <v>0</v>
      </c>
      <c r="AE112" s="743">
        <f t="shared" si="67"/>
        <v>0</v>
      </c>
      <c r="AF112" s="784">
        <f t="shared" si="67"/>
        <v>0</v>
      </c>
      <c r="AG112" s="785">
        <f t="shared" si="67"/>
        <v>0</v>
      </c>
      <c r="AH112" s="713"/>
      <c r="AJ112" s="711" t="e">
        <f>SUM(I112:X112)</f>
        <v>#REF!</v>
      </c>
      <c r="AK112" s="706" t="e">
        <f>G112=AJ112</f>
        <v>#REF!</v>
      </c>
      <c r="AL112" s="755" t="e">
        <f>I112+L112+O112+R112+U112+X112</f>
        <v>#REF!</v>
      </c>
      <c r="AM112" s="756">
        <f>H112+K112+N112+Q112+T112+W112</f>
        <v>28024000</v>
      </c>
      <c r="AN112" s="705" t="b">
        <f>G112=AM112</f>
        <v>1</v>
      </c>
    </row>
    <row r="113" spans="1:40" s="719" customFormat="1">
      <c r="A113" s="772"/>
      <c r="B113" s="773"/>
      <c r="C113" s="774"/>
      <c r="D113" s="774"/>
      <c r="E113" s="729" t="s">
        <v>55</v>
      </c>
      <c r="F113" s="788" t="s">
        <v>56</v>
      </c>
      <c r="G113" s="778">
        <v>2032400</v>
      </c>
      <c r="H113" s="778">
        <v>1000000</v>
      </c>
      <c r="I113" s="778"/>
      <c r="J113" s="778"/>
      <c r="K113" s="778">
        <f>G113-H113</f>
        <v>1032400</v>
      </c>
      <c r="L113" s="778">
        <v>15623740</v>
      </c>
      <c r="M113" s="778">
        <f>K113-L113</f>
        <v>-14591340</v>
      </c>
      <c r="N113" s="778"/>
      <c r="O113" s="778"/>
      <c r="P113" s="778">
        <f>N113-O113</f>
        <v>0</v>
      </c>
      <c r="Q113" s="778"/>
      <c r="R113" s="778"/>
      <c r="S113" s="778"/>
      <c r="T113" s="778"/>
      <c r="U113" s="778"/>
      <c r="V113" s="778"/>
      <c r="W113" s="778"/>
      <c r="X113" s="778"/>
      <c r="Y113" s="778"/>
      <c r="Z113" s="778"/>
      <c r="AA113" s="778"/>
      <c r="AB113" s="778"/>
      <c r="AC113" s="778"/>
      <c r="AD113" s="778"/>
      <c r="AE113" s="778"/>
      <c r="AF113" s="778"/>
      <c r="AG113" s="779"/>
      <c r="AH113" s="767"/>
      <c r="AJ113" s="755">
        <f>SUM(I113:X113)</f>
        <v>2064800</v>
      </c>
      <c r="AK113" s="719" t="b">
        <f>G113=AJ113</f>
        <v>0</v>
      </c>
      <c r="AL113" s="755">
        <f>I113+L113+O113+R113+U113+X113</f>
        <v>15623740</v>
      </c>
      <c r="AM113" s="756">
        <f>H113+K113+N113+Q113+T113+W113</f>
        <v>2032400</v>
      </c>
      <c r="AN113" s="705" t="b">
        <f>G113=AM113</f>
        <v>1</v>
      </c>
    </row>
    <row r="114" spans="1:40" s="719" customFormat="1">
      <c r="A114" s="772"/>
      <c r="B114" s="773"/>
      <c r="C114" s="774"/>
      <c r="D114" s="774"/>
      <c r="E114" s="729" t="s">
        <v>16</v>
      </c>
      <c r="F114" s="788" t="s">
        <v>19</v>
      </c>
      <c r="G114" s="778">
        <v>840000</v>
      </c>
      <c r="H114" s="778">
        <v>400000</v>
      </c>
      <c r="I114" s="778"/>
      <c r="J114" s="778"/>
      <c r="K114" s="778">
        <f t="shared" ref="K114" si="68">G114-H114</f>
        <v>440000</v>
      </c>
      <c r="L114" s="778" t="e">
        <f>#REF!</f>
        <v>#REF!</v>
      </c>
      <c r="M114" s="778" t="e">
        <f t="shared" ref="M114:M117" si="69">K114-L114</f>
        <v>#REF!</v>
      </c>
      <c r="N114" s="778"/>
      <c r="O114" s="778"/>
      <c r="P114" s="778">
        <f t="shared" ref="P114:P117" si="70">N114-O114</f>
        <v>0</v>
      </c>
      <c r="Q114" s="778"/>
      <c r="R114" s="778"/>
      <c r="S114" s="778"/>
      <c r="T114" s="778"/>
      <c r="U114" s="778"/>
      <c r="V114" s="778"/>
      <c r="W114" s="778"/>
      <c r="X114" s="778"/>
      <c r="Y114" s="778"/>
      <c r="Z114" s="778"/>
      <c r="AA114" s="778"/>
      <c r="AB114" s="778"/>
      <c r="AC114" s="778"/>
      <c r="AD114" s="778"/>
      <c r="AE114" s="778"/>
      <c r="AF114" s="778"/>
      <c r="AG114" s="779"/>
      <c r="AH114" s="767"/>
      <c r="AJ114" s="755" t="e">
        <f>SUM(I114:X114)</f>
        <v>#REF!</v>
      </c>
      <c r="AK114" s="719" t="e">
        <f>G114=AJ114</f>
        <v>#REF!</v>
      </c>
      <c r="AL114" s="755" t="e">
        <f>I114+L114+O114+R114+U114+X114</f>
        <v>#REF!</v>
      </c>
      <c r="AM114" s="756">
        <f>H114+K114+N114+Q114+T114+W114</f>
        <v>840000</v>
      </c>
      <c r="AN114" s="705" t="b">
        <f>G114=AM114</f>
        <v>1</v>
      </c>
    </row>
    <row r="115" spans="1:40" s="719" customFormat="1">
      <c r="A115" s="772"/>
      <c r="B115" s="773"/>
      <c r="C115" s="774"/>
      <c r="D115" s="774"/>
      <c r="E115" s="729" t="s">
        <v>325</v>
      </c>
      <c r="F115" s="788" t="s">
        <v>18</v>
      </c>
      <c r="G115" s="778">
        <v>18000000</v>
      </c>
      <c r="H115" s="778">
        <v>6000000</v>
      </c>
      <c r="I115" s="778"/>
      <c r="J115" s="778"/>
      <c r="K115" s="778"/>
      <c r="L115" s="778"/>
      <c r="M115" s="778"/>
      <c r="N115" s="778"/>
      <c r="O115" s="778"/>
      <c r="P115" s="778"/>
      <c r="Q115" s="778">
        <v>12000000</v>
      </c>
      <c r="R115" s="778"/>
      <c r="S115" s="778"/>
      <c r="T115" s="778"/>
      <c r="U115" s="778"/>
      <c r="V115" s="778"/>
      <c r="W115" s="778"/>
      <c r="X115" s="778"/>
      <c r="Y115" s="778"/>
      <c r="Z115" s="778"/>
      <c r="AA115" s="778"/>
      <c r="AB115" s="778"/>
      <c r="AC115" s="778"/>
      <c r="AD115" s="778"/>
      <c r="AE115" s="778"/>
      <c r="AF115" s="778"/>
      <c r="AG115" s="779"/>
      <c r="AH115" s="767"/>
      <c r="AJ115" s="755"/>
      <c r="AL115" s="755"/>
      <c r="AM115" s="756"/>
      <c r="AN115" s="705"/>
    </row>
    <row r="116" spans="1:40" s="719" customFormat="1">
      <c r="A116" s="772"/>
      <c r="B116" s="773"/>
      <c r="C116" s="774"/>
      <c r="D116" s="774"/>
      <c r="E116" s="729" t="s">
        <v>326</v>
      </c>
      <c r="F116" s="788" t="s">
        <v>32</v>
      </c>
      <c r="G116" s="778">
        <v>2650000</v>
      </c>
      <c r="H116" s="778"/>
      <c r="I116" s="778"/>
      <c r="J116" s="778"/>
      <c r="K116" s="778">
        <v>1000000</v>
      </c>
      <c r="L116" s="778"/>
      <c r="M116" s="778"/>
      <c r="N116" s="778"/>
      <c r="O116" s="778"/>
      <c r="P116" s="778"/>
      <c r="Q116" s="778">
        <v>1650000</v>
      </c>
      <c r="R116" s="778"/>
      <c r="S116" s="778"/>
      <c r="T116" s="778"/>
      <c r="U116" s="778"/>
      <c r="V116" s="778"/>
      <c r="W116" s="778"/>
      <c r="X116" s="778"/>
      <c r="Y116" s="778"/>
      <c r="Z116" s="778"/>
      <c r="AA116" s="778"/>
      <c r="AB116" s="778"/>
      <c r="AC116" s="778"/>
      <c r="AD116" s="778"/>
      <c r="AE116" s="778"/>
      <c r="AF116" s="778"/>
      <c r="AG116" s="779"/>
      <c r="AH116" s="767"/>
      <c r="AJ116" s="755"/>
      <c r="AL116" s="755"/>
      <c r="AM116" s="756"/>
      <c r="AN116" s="705"/>
    </row>
    <row r="117" spans="1:40" s="719" customFormat="1">
      <c r="A117" s="845"/>
      <c r="B117" s="846"/>
      <c r="C117" s="847"/>
      <c r="D117" s="847"/>
      <c r="E117" s="834" t="s">
        <v>59</v>
      </c>
      <c r="F117" s="848" t="s">
        <v>60</v>
      </c>
      <c r="G117" s="855">
        <v>4501600</v>
      </c>
      <c r="H117" s="850"/>
      <c r="I117" s="850"/>
      <c r="J117" s="850"/>
      <c r="K117" s="850">
        <f>2000000+1754784</f>
        <v>3754784</v>
      </c>
      <c r="L117" s="850">
        <v>1922745</v>
      </c>
      <c r="M117" s="850">
        <f t="shared" si="69"/>
        <v>1832039</v>
      </c>
      <c r="N117" s="850"/>
      <c r="O117" s="850"/>
      <c r="P117" s="850">
        <f t="shared" si="70"/>
        <v>0</v>
      </c>
      <c r="Q117" s="850">
        <f>G117-K117</f>
        <v>746816</v>
      </c>
      <c r="R117" s="850"/>
      <c r="S117" s="850"/>
      <c r="T117" s="850"/>
      <c r="U117" s="850"/>
      <c r="V117" s="850"/>
      <c r="W117" s="850"/>
      <c r="X117" s="850"/>
      <c r="Y117" s="850"/>
      <c r="Z117" s="850"/>
      <c r="AA117" s="850"/>
      <c r="AB117" s="850"/>
      <c r="AC117" s="850"/>
      <c r="AD117" s="850"/>
      <c r="AE117" s="850"/>
      <c r="AF117" s="778"/>
      <c r="AG117" s="779"/>
      <c r="AH117" s="767"/>
      <c r="AJ117" s="755">
        <f>SUM(I117:X117)</f>
        <v>8256384</v>
      </c>
      <c r="AK117" s="719" t="b">
        <f>G117=AJ117</f>
        <v>0</v>
      </c>
      <c r="AL117" s="755">
        <f>I117+L117+O117+R117+U117+X117</f>
        <v>1922745</v>
      </c>
      <c r="AM117" s="756">
        <f>H117+K117+N117+Q117+T117+W117</f>
        <v>4501600</v>
      </c>
      <c r="AN117" s="705" t="b">
        <f>G117=AM117</f>
        <v>1</v>
      </c>
    </row>
    <row r="118" spans="1:40">
      <c r="A118" s="714"/>
      <c r="B118" s="715"/>
      <c r="C118" s="713"/>
      <c r="D118" s="713"/>
      <c r="E118" s="716"/>
      <c r="F118" s="717"/>
      <c r="G118" s="743"/>
      <c r="H118" s="743"/>
      <c r="I118" s="743"/>
      <c r="J118" s="743"/>
      <c r="K118" s="743"/>
      <c r="L118" s="743"/>
      <c r="M118" s="743"/>
      <c r="N118" s="743"/>
      <c r="O118" s="743"/>
      <c r="P118" s="743"/>
      <c r="Q118" s="743"/>
      <c r="R118" s="743"/>
      <c r="S118" s="743"/>
      <c r="T118" s="743"/>
      <c r="U118" s="743"/>
      <c r="V118" s="743"/>
      <c r="W118" s="743"/>
      <c r="X118" s="743"/>
      <c r="Y118" s="743"/>
      <c r="Z118" s="743"/>
      <c r="AA118" s="743"/>
      <c r="AB118" s="743"/>
      <c r="AC118" s="743"/>
      <c r="AD118" s="743"/>
      <c r="AE118" s="743"/>
      <c r="AF118" s="784"/>
      <c r="AG118" s="790"/>
      <c r="AH118" s="713"/>
      <c r="AJ118" s="711">
        <f>SUM(I118:X118)</f>
        <v>0</v>
      </c>
      <c r="AK118" s="706" t="b">
        <f>G118=AJ118</f>
        <v>1</v>
      </c>
      <c r="AL118" s="755">
        <f>I118+L118+O118+R118+U118+X118</f>
        <v>0</v>
      </c>
      <c r="AM118" s="756">
        <f>H118+K118+N118+Q118+T118+W118</f>
        <v>0</v>
      </c>
      <c r="AN118" s="705" t="b">
        <f>G118=AM118</f>
        <v>1</v>
      </c>
    </row>
    <row r="119" spans="1:40" s="705" customFormat="1" ht="12.75" customHeight="1">
      <c r="A119" s="887">
        <v>15</v>
      </c>
      <c r="B119" s="888" t="s">
        <v>22</v>
      </c>
      <c r="C119" s="889" t="s">
        <v>87</v>
      </c>
      <c r="D119" s="890"/>
      <c r="E119" s="891"/>
      <c r="F119" s="892" t="s">
        <v>145</v>
      </c>
      <c r="G119" s="750">
        <f>G120</f>
        <v>1562000000</v>
      </c>
      <c r="H119" s="750">
        <f t="shared" ref="H119:AG120" si="71">H120</f>
        <v>500000000</v>
      </c>
      <c r="I119" s="750" t="e">
        <f t="shared" si="71"/>
        <v>#REF!</v>
      </c>
      <c r="J119" s="750" t="e">
        <f t="shared" si="71"/>
        <v>#REF!</v>
      </c>
      <c r="K119" s="750">
        <f t="shared" si="71"/>
        <v>0</v>
      </c>
      <c r="L119" s="750">
        <f t="shared" si="71"/>
        <v>0</v>
      </c>
      <c r="M119" s="750">
        <f t="shared" si="71"/>
        <v>0</v>
      </c>
      <c r="N119" s="750">
        <f>N120</f>
        <v>1062000000</v>
      </c>
      <c r="O119" s="750">
        <f t="shared" si="71"/>
        <v>0</v>
      </c>
      <c r="P119" s="750">
        <f t="shared" si="71"/>
        <v>0</v>
      </c>
      <c r="Q119" s="750">
        <f t="shared" si="71"/>
        <v>0</v>
      </c>
      <c r="R119" s="750">
        <f t="shared" si="71"/>
        <v>0</v>
      </c>
      <c r="S119" s="750">
        <f t="shared" si="71"/>
        <v>0</v>
      </c>
      <c r="T119" s="750">
        <f t="shared" si="71"/>
        <v>0</v>
      </c>
      <c r="U119" s="750">
        <f t="shared" si="71"/>
        <v>0</v>
      </c>
      <c r="V119" s="750">
        <f t="shared" si="71"/>
        <v>0</v>
      </c>
      <c r="W119" s="750">
        <f t="shared" si="71"/>
        <v>0</v>
      </c>
      <c r="X119" s="750">
        <f t="shared" si="71"/>
        <v>0</v>
      </c>
      <c r="Y119" s="750">
        <f t="shared" si="71"/>
        <v>0</v>
      </c>
      <c r="Z119" s="750">
        <f t="shared" si="71"/>
        <v>0</v>
      </c>
      <c r="AA119" s="750">
        <f t="shared" si="71"/>
        <v>0</v>
      </c>
      <c r="AB119" s="750">
        <f t="shared" si="71"/>
        <v>0</v>
      </c>
      <c r="AC119" s="750">
        <f t="shared" si="71"/>
        <v>0</v>
      </c>
      <c r="AD119" s="750">
        <f t="shared" si="71"/>
        <v>0</v>
      </c>
      <c r="AE119" s="750">
        <f t="shared" si="71"/>
        <v>0</v>
      </c>
      <c r="AF119" s="744">
        <f t="shared" si="71"/>
        <v>0</v>
      </c>
      <c r="AG119" s="739">
        <f t="shared" si="71"/>
        <v>0</v>
      </c>
      <c r="AH119" s="731"/>
      <c r="AI119" s="769"/>
      <c r="AJ119" s="756" t="e">
        <f>SUM(I119:X119)</f>
        <v>#REF!</v>
      </c>
      <c r="AK119" s="705" t="e">
        <f>G119=AJ119</f>
        <v>#REF!</v>
      </c>
      <c r="AL119" s="755" t="e">
        <f>I119+L119+O119+R119+U119+X119</f>
        <v>#REF!</v>
      </c>
      <c r="AM119" s="756">
        <f>H119+K119+N119+Q119+T119+W119</f>
        <v>1562000000</v>
      </c>
      <c r="AN119" s="705" t="b">
        <f>G119=AM119</f>
        <v>1</v>
      </c>
    </row>
    <row r="120" spans="1:40" ht="12.75" hidden="1" customHeight="1">
      <c r="A120" s="714"/>
      <c r="B120" s="715"/>
      <c r="C120" s="713"/>
      <c r="D120" s="885" t="s">
        <v>69</v>
      </c>
      <c r="E120" s="886"/>
      <c r="F120" s="717" t="s">
        <v>132</v>
      </c>
      <c r="G120" s="743">
        <f>SUM(G121:G125)</f>
        <v>1562000000</v>
      </c>
      <c r="H120" s="743">
        <f t="shared" ref="H120:AE120" si="72">SUM(H121:H125)</f>
        <v>500000000</v>
      </c>
      <c r="I120" s="743" t="e">
        <f t="shared" si="72"/>
        <v>#REF!</v>
      </c>
      <c r="J120" s="743" t="e">
        <f t="shared" si="72"/>
        <v>#REF!</v>
      </c>
      <c r="K120" s="743">
        <f t="shared" si="72"/>
        <v>0</v>
      </c>
      <c r="L120" s="743">
        <f t="shared" si="72"/>
        <v>0</v>
      </c>
      <c r="M120" s="743">
        <f t="shared" si="72"/>
        <v>0</v>
      </c>
      <c r="N120" s="743">
        <f>SUM(N121:N125)</f>
        <v>1062000000</v>
      </c>
      <c r="O120" s="743">
        <f t="shared" si="72"/>
        <v>0</v>
      </c>
      <c r="P120" s="743">
        <f t="shared" si="72"/>
        <v>0</v>
      </c>
      <c r="Q120" s="743">
        <f t="shared" si="72"/>
        <v>0</v>
      </c>
      <c r="R120" s="743">
        <f t="shared" si="72"/>
        <v>0</v>
      </c>
      <c r="S120" s="743">
        <f t="shared" si="72"/>
        <v>0</v>
      </c>
      <c r="T120" s="743">
        <f t="shared" si="72"/>
        <v>0</v>
      </c>
      <c r="U120" s="743">
        <f t="shared" si="72"/>
        <v>0</v>
      </c>
      <c r="V120" s="743">
        <f t="shared" si="72"/>
        <v>0</v>
      </c>
      <c r="W120" s="743">
        <f t="shared" si="72"/>
        <v>0</v>
      </c>
      <c r="X120" s="743">
        <f t="shared" si="72"/>
        <v>0</v>
      </c>
      <c r="Y120" s="743">
        <f t="shared" si="72"/>
        <v>0</v>
      </c>
      <c r="Z120" s="743">
        <f t="shared" si="72"/>
        <v>0</v>
      </c>
      <c r="AA120" s="743">
        <f t="shared" si="72"/>
        <v>0</v>
      </c>
      <c r="AB120" s="743">
        <f t="shared" si="72"/>
        <v>0</v>
      </c>
      <c r="AC120" s="743">
        <f t="shared" si="72"/>
        <v>0</v>
      </c>
      <c r="AD120" s="743">
        <f t="shared" si="72"/>
        <v>0</v>
      </c>
      <c r="AE120" s="743">
        <f t="shared" si="72"/>
        <v>0</v>
      </c>
      <c r="AF120" s="784">
        <f t="shared" si="71"/>
        <v>0</v>
      </c>
      <c r="AG120" s="785">
        <f t="shared" si="71"/>
        <v>0</v>
      </c>
      <c r="AH120" s="713"/>
      <c r="AJ120" s="711" t="e">
        <f>SUM(I120:X120)</f>
        <v>#REF!</v>
      </c>
      <c r="AK120" s="706" t="e">
        <f>G120=AJ120</f>
        <v>#REF!</v>
      </c>
      <c r="AL120" s="755" t="e">
        <f>I120+L120+O120+R120+U120+X120</f>
        <v>#REF!</v>
      </c>
      <c r="AM120" s="756">
        <f>H120+K120+N120+Q120+T120+W120</f>
        <v>1562000000</v>
      </c>
      <c r="AN120" s="705" t="b">
        <f>G120=AM120</f>
        <v>1</v>
      </c>
    </row>
    <row r="121" spans="1:40" s="719" customFormat="1">
      <c r="A121" s="772"/>
      <c r="B121" s="773"/>
      <c r="C121" s="774"/>
      <c r="D121" s="774"/>
      <c r="E121" s="729" t="s">
        <v>327</v>
      </c>
      <c r="F121" s="788" t="s">
        <v>328</v>
      </c>
      <c r="G121" s="778">
        <v>250000000</v>
      </c>
      <c r="H121" s="778"/>
      <c r="I121" s="778" t="e">
        <f>#REF!</f>
        <v>#REF!</v>
      </c>
      <c r="J121" s="778" t="e">
        <f>H121-I121</f>
        <v>#REF!</v>
      </c>
      <c r="K121" s="778"/>
      <c r="L121" s="778"/>
      <c r="M121" s="778"/>
      <c r="N121" s="778">
        <f>G121</f>
        <v>250000000</v>
      </c>
      <c r="O121" s="778"/>
      <c r="P121" s="778"/>
      <c r="Q121" s="778"/>
      <c r="R121" s="778"/>
      <c r="S121" s="778"/>
      <c r="T121" s="778"/>
      <c r="U121" s="778"/>
      <c r="V121" s="778"/>
      <c r="W121" s="778"/>
      <c r="X121" s="778"/>
      <c r="Y121" s="778"/>
      <c r="Z121" s="778"/>
      <c r="AA121" s="778"/>
      <c r="AB121" s="778"/>
      <c r="AC121" s="778"/>
      <c r="AD121" s="778"/>
      <c r="AE121" s="778"/>
      <c r="AF121" s="778"/>
      <c r="AG121" s="779"/>
      <c r="AH121" s="767"/>
      <c r="AJ121" s="755" t="e">
        <f>SUM(I121:X121)</f>
        <v>#REF!</v>
      </c>
      <c r="AK121" s="719" t="e">
        <f>G121=AJ121</f>
        <v>#REF!</v>
      </c>
      <c r="AL121" s="755" t="e">
        <f>I121+L121+O121+R121+U121+X121</f>
        <v>#REF!</v>
      </c>
      <c r="AM121" s="756">
        <f>H121+K121+N121+Q121+T121+W121</f>
        <v>250000000</v>
      </c>
      <c r="AN121" s="705" t="b">
        <f>G121=AM121</f>
        <v>1</v>
      </c>
    </row>
    <row r="122" spans="1:40" s="719" customFormat="1">
      <c r="A122" s="772"/>
      <c r="B122" s="773"/>
      <c r="C122" s="774"/>
      <c r="D122" s="774"/>
      <c r="E122" s="729" t="s">
        <v>88</v>
      </c>
      <c r="F122" s="788" t="s">
        <v>89</v>
      </c>
      <c r="G122" s="778">
        <v>112000000</v>
      </c>
      <c r="H122" s="778"/>
      <c r="I122" s="778"/>
      <c r="J122" s="778"/>
      <c r="K122" s="778"/>
      <c r="L122" s="778"/>
      <c r="M122" s="778"/>
      <c r="N122" s="778">
        <f>G122</f>
        <v>112000000</v>
      </c>
      <c r="O122" s="778"/>
      <c r="P122" s="778"/>
      <c r="Q122" s="778"/>
      <c r="R122" s="778"/>
      <c r="S122" s="778"/>
      <c r="T122" s="778"/>
      <c r="U122" s="778"/>
      <c r="V122" s="778"/>
      <c r="W122" s="778"/>
      <c r="X122" s="778"/>
      <c r="Y122" s="778"/>
      <c r="Z122" s="778"/>
      <c r="AA122" s="778"/>
      <c r="AB122" s="778"/>
      <c r="AC122" s="778"/>
      <c r="AD122" s="778"/>
      <c r="AE122" s="778"/>
      <c r="AF122" s="778"/>
      <c r="AG122" s="779"/>
      <c r="AH122" s="767"/>
      <c r="AJ122" s="755"/>
      <c r="AL122" s="755"/>
      <c r="AM122" s="756"/>
      <c r="AN122" s="705"/>
    </row>
    <row r="123" spans="1:40" s="719" customFormat="1">
      <c r="A123" s="772"/>
      <c r="B123" s="773"/>
      <c r="C123" s="774"/>
      <c r="D123" s="774"/>
      <c r="E123" s="729" t="s">
        <v>330</v>
      </c>
      <c r="F123" s="788" t="s">
        <v>329</v>
      </c>
      <c r="G123" s="778">
        <v>1100000000</v>
      </c>
      <c r="H123" s="778">
        <v>500000000</v>
      </c>
      <c r="I123" s="778"/>
      <c r="J123" s="778"/>
      <c r="K123" s="778"/>
      <c r="L123" s="778"/>
      <c r="M123" s="778"/>
      <c r="N123" s="778">
        <v>600000000</v>
      </c>
      <c r="O123" s="778"/>
      <c r="P123" s="778"/>
      <c r="Q123" s="778"/>
      <c r="R123" s="778"/>
      <c r="S123" s="778"/>
      <c r="T123" s="778"/>
      <c r="U123" s="778"/>
      <c r="V123" s="778"/>
      <c r="W123" s="778"/>
      <c r="X123" s="778"/>
      <c r="Y123" s="778"/>
      <c r="Z123" s="778"/>
      <c r="AA123" s="778"/>
      <c r="AB123" s="778"/>
      <c r="AC123" s="778"/>
      <c r="AD123" s="778"/>
      <c r="AE123" s="778"/>
      <c r="AF123" s="778"/>
      <c r="AG123" s="779"/>
      <c r="AH123" s="767"/>
      <c r="AJ123" s="755"/>
      <c r="AL123" s="755"/>
      <c r="AM123" s="756"/>
      <c r="AN123" s="705"/>
    </row>
    <row r="124" spans="1:40" s="719" customFormat="1">
      <c r="A124" s="845"/>
      <c r="B124" s="846"/>
      <c r="C124" s="847"/>
      <c r="D124" s="847"/>
      <c r="E124" s="834" t="s">
        <v>331</v>
      </c>
      <c r="F124" s="859" t="s">
        <v>332</v>
      </c>
      <c r="G124" s="850">
        <v>100000000</v>
      </c>
      <c r="H124" s="850"/>
      <c r="I124" s="850"/>
      <c r="J124" s="850"/>
      <c r="K124" s="850"/>
      <c r="L124" s="850"/>
      <c r="M124" s="850"/>
      <c r="N124" s="850">
        <f>G124</f>
        <v>100000000</v>
      </c>
      <c r="O124" s="850"/>
      <c r="P124" s="850"/>
      <c r="Q124" s="850"/>
      <c r="R124" s="850"/>
      <c r="S124" s="850"/>
      <c r="T124" s="850"/>
      <c r="U124" s="850"/>
      <c r="V124" s="850"/>
      <c r="W124" s="850"/>
      <c r="X124" s="850"/>
      <c r="Y124" s="850"/>
      <c r="Z124" s="850"/>
      <c r="AA124" s="850"/>
      <c r="AB124" s="850"/>
      <c r="AC124" s="850"/>
      <c r="AD124" s="850"/>
      <c r="AE124" s="850"/>
      <c r="AF124" s="778"/>
      <c r="AG124" s="779"/>
      <c r="AH124" s="767"/>
      <c r="AJ124" s="755"/>
      <c r="AL124" s="755"/>
      <c r="AM124" s="756"/>
      <c r="AN124" s="705"/>
    </row>
    <row r="125" spans="1:40" s="719" customFormat="1">
      <c r="A125" s="851"/>
      <c r="B125" s="852"/>
      <c r="C125" s="767"/>
      <c r="D125" s="767"/>
      <c r="E125" s="856"/>
      <c r="F125" s="857"/>
      <c r="G125" s="858"/>
      <c r="H125" s="853"/>
      <c r="I125" s="853"/>
      <c r="J125" s="853"/>
      <c r="K125" s="853"/>
      <c r="L125" s="853"/>
      <c r="M125" s="853"/>
      <c r="N125" s="853"/>
      <c r="O125" s="853"/>
      <c r="P125" s="853"/>
      <c r="Q125" s="853"/>
      <c r="R125" s="853"/>
      <c r="S125" s="853"/>
      <c r="T125" s="853"/>
      <c r="U125" s="853"/>
      <c r="V125" s="853"/>
      <c r="W125" s="853"/>
      <c r="X125" s="853"/>
      <c r="Y125" s="853"/>
      <c r="Z125" s="853"/>
      <c r="AA125" s="853"/>
      <c r="AB125" s="853"/>
      <c r="AC125" s="853"/>
      <c r="AD125" s="853"/>
      <c r="AE125" s="853"/>
      <c r="AF125" s="778"/>
      <c r="AG125" s="779"/>
      <c r="AH125" s="767"/>
      <c r="AJ125" s="755"/>
      <c r="AL125" s="755"/>
      <c r="AM125" s="756"/>
      <c r="AN125" s="705"/>
    </row>
    <row r="126" spans="1:40" s="705" customFormat="1" ht="12.75" customHeight="1">
      <c r="A126" s="887">
        <v>16</v>
      </c>
      <c r="B126" s="888" t="s">
        <v>22</v>
      </c>
      <c r="C126" s="889" t="s">
        <v>90</v>
      </c>
      <c r="D126" s="890"/>
      <c r="E126" s="891"/>
      <c r="F126" s="892" t="s">
        <v>146</v>
      </c>
      <c r="G126" s="750">
        <f>G127</f>
        <v>109500000</v>
      </c>
      <c r="H126" s="750">
        <f t="shared" ref="H126:AG126" si="73">H127</f>
        <v>0</v>
      </c>
      <c r="I126" s="750">
        <f t="shared" si="73"/>
        <v>0</v>
      </c>
      <c r="J126" s="750">
        <f t="shared" si="73"/>
        <v>0</v>
      </c>
      <c r="K126" s="750">
        <f t="shared" si="73"/>
        <v>0</v>
      </c>
      <c r="L126" s="750" t="e">
        <f t="shared" si="73"/>
        <v>#REF!</v>
      </c>
      <c r="M126" s="750" t="e">
        <f t="shared" si="73"/>
        <v>#REF!</v>
      </c>
      <c r="N126" s="750">
        <f t="shared" si="73"/>
        <v>109500000</v>
      </c>
      <c r="O126" s="750">
        <f t="shared" si="73"/>
        <v>0</v>
      </c>
      <c r="P126" s="750">
        <f t="shared" si="73"/>
        <v>109500000</v>
      </c>
      <c r="Q126" s="750">
        <f t="shared" si="73"/>
        <v>0</v>
      </c>
      <c r="R126" s="750">
        <f t="shared" si="73"/>
        <v>0</v>
      </c>
      <c r="S126" s="750">
        <f t="shared" si="73"/>
        <v>0</v>
      </c>
      <c r="T126" s="750">
        <f t="shared" si="73"/>
        <v>0</v>
      </c>
      <c r="U126" s="750">
        <f t="shared" si="73"/>
        <v>0</v>
      </c>
      <c r="V126" s="750">
        <f t="shared" si="73"/>
        <v>0</v>
      </c>
      <c r="W126" s="750">
        <f t="shared" si="73"/>
        <v>0</v>
      </c>
      <c r="X126" s="750">
        <f t="shared" si="73"/>
        <v>0</v>
      </c>
      <c r="Y126" s="750">
        <f t="shared" si="73"/>
        <v>0</v>
      </c>
      <c r="Z126" s="750">
        <f t="shared" si="73"/>
        <v>0</v>
      </c>
      <c r="AA126" s="750">
        <f t="shared" si="73"/>
        <v>0</v>
      </c>
      <c r="AB126" s="750">
        <f t="shared" si="73"/>
        <v>0</v>
      </c>
      <c r="AC126" s="750">
        <f t="shared" si="73"/>
        <v>0</v>
      </c>
      <c r="AD126" s="750">
        <f t="shared" si="73"/>
        <v>0</v>
      </c>
      <c r="AE126" s="750">
        <f t="shared" si="73"/>
        <v>0</v>
      </c>
      <c r="AF126" s="744">
        <f t="shared" si="73"/>
        <v>0</v>
      </c>
      <c r="AG126" s="739">
        <f t="shared" si="73"/>
        <v>0</v>
      </c>
      <c r="AH126" s="731"/>
      <c r="AI126" s="769"/>
      <c r="AJ126" s="756" t="e">
        <f>SUM(I126:X126)</f>
        <v>#REF!</v>
      </c>
      <c r="AK126" s="705" t="e">
        <f>G126=AJ126</f>
        <v>#REF!</v>
      </c>
      <c r="AL126" s="755" t="e">
        <f>I126+L126+O126+R126+U126+X126</f>
        <v>#REF!</v>
      </c>
      <c r="AM126" s="756">
        <f>H126+K126+N126+Q126+T126+W126</f>
        <v>109500000</v>
      </c>
      <c r="AN126" s="705" t="b">
        <f>G126=AM126</f>
        <v>1</v>
      </c>
    </row>
    <row r="127" spans="1:40" ht="12.75" hidden="1" customHeight="1">
      <c r="A127" s="714"/>
      <c r="B127" s="715"/>
      <c r="C127" s="713"/>
      <c r="D127" s="885" t="s">
        <v>69</v>
      </c>
      <c r="E127" s="886"/>
      <c r="F127" s="717" t="s">
        <v>132</v>
      </c>
      <c r="G127" s="743">
        <f t="shared" ref="G127:AG127" si="74">SUM(G128:G131)</f>
        <v>109500000</v>
      </c>
      <c r="H127" s="743">
        <f t="shared" si="74"/>
        <v>0</v>
      </c>
      <c r="I127" s="743">
        <f t="shared" si="74"/>
        <v>0</v>
      </c>
      <c r="J127" s="743">
        <f t="shared" si="74"/>
        <v>0</v>
      </c>
      <c r="K127" s="743">
        <f t="shared" si="74"/>
        <v>0</v>
      </c>
      <c r="L127" s="743" t="e">
        <f t="shared" si="74"/>
        <v>#REF!</v>
      </c>
      <c r="M127" s="743" t="e">
        <f t="shared" si="74"/>
        <v>#REF!</v>
      </c>
      <c r="N127" s="743">
        <f t="shared" si="74"/>
        <v>109500000</v>
      </c>
      <c r="O127" s="743">
        <f t="shared" si="74"/>
        <v>0</v>
      </c>
      <c r="P127" s="743">
        <f t="shared" si="74"/>
        <v>109500000</v>
      </c>
      <c r="Q127" s="743">
        <f t="shared" si="74"/>
        <v>0</v>
      </c>
      <c r="R127" s="743">
        <f t="shared" si="74"/>
        <v>0</v>
      </c>
      <c r="S127" s="743">
        <f t="shared" si="74"/>
        <v>0</v>
      </c>
      <c r="T127" s="743">
        <f t="shared" si="74"/>
        <v>0</v>
      </c>
      <c r="U127" s="743">
        <f t="shared" si="74"/>
        <v>0</v>
      </c>
      <c r="V127" s="743">
        <f t="shared" si="74"/>
        <v>0</v>
      </c>
      <c r="W127" s="743">
        <f t="shared" si="74"/>
        <v>0</v>
      </c>
      <c r="X127" s="743">
        <f t="shared" si="74"/>
        <v>0</v>
      </c>
      <c r="Y127" s="743">
        <f t="shared" si="74"/>
        <v>0</v>
      </c>
      <c r="Z127" s="743">
        <f t="shared" si="74"/>
        <v>0</v>
      </c>
      <c r="AA127" s="743">
        <f t="shared" si="74"/>
        <v>0</v>
      </c>
      <c r="AB127" s="743">
        <f t="shared" si="74"/>
        <v>0</v>
      </c>
      <c r="AC127" s="743">
        <f t="shared" si="74"/>
        <v>0</v>
      </c>
      <c r="AD127" s="743">
        <f t="shared" si="74"/>
        <v>0</v>
      </c>
      <c r="AE127" s="743">
        <f t="shared" si="74"/>
        <v>0</v>
      </c>
      <c r="AF127" s="784">
        <f t="shared" si="74"/>
        <v>0</v>
      </c>
      <c r="AG127" s="785">
        <f t="shared" si="74"/>
        <v>0</v>
      </c>
      <c r="AH127" s="713"/>
      <c r="AJ127" s="711" t="e">
        <f>SUM(I127:X127)</f>
        <v>#REF!</v>
      </c>
      <c r="AK127" s="706" t="e">
        <f>G127=AJ127</f>
        <v>#REF!</v>
      </c>
      <c r="AL127" s="755" t="e">
        <f>I127+L127+O127+R127+U127+X127</f>
        <v>#REF!</v>
      </c>
      <c r="AM127" s="756">
        <f>H127+K127+N127+Q127+T127+W127</f>
        <v>109500000</v>
      </c>
      <c r="AN127" s="705" t="b">
        <f>G127=AM127</f>
        <v>1</v>
      </c>
    </row>
    <row r="128" spans="1:40" s="719" customFormat="1">
      <c r="A128" s="772"/>
      <c r="B128" s="773"/>
      <c r="C128" s="774"/>
      <c r="D128" s="774"/>
      <c r="E128" s="729" t="s">
        <v>91</v>
      </c>
      <c r="F128" s="788" t="s">
        <v>92</v>
      </c>
      <c r="G128" s="778">
        <v>25000000</v>
      </c>
      <c r="H128" s="778"/>
      <c r="I128" s="778"/>
      <c r="J128" s="778"/>
      <c r="K128" s="778"/>
      <c r="L128" s="778">
        <v>28380000</v>
      </c>
      <c r="M128" s="778">
        <f>K128-L128</f>
        <v>-28380000</v>
      </c>
      <c r="N128" s="778">
        <f>G128</f>
        <v>25000000</v>
      </c>
      <c r="O128" s="778"/>
      <c r="P128" s="778">
        <f>N128-O128</f>
        <v>25000000</v>
      </c>
      <c r="Q128" s="778"/>
      <c r="R128" s="778"/>
      <c r="S128" s="778"/>
      <c r="T128" s="778"/>
      <c r="U128" s="778"/>
      <c r="V128" s="778"/>
      <c r="W128" s="778"/>
      <c r="X128" s="778"/>
      <c r="Y128" s="778"/>
      <c r="Z128" s="778"/>
      <c r="AA128" s="778"/>
      <c r="AB128" s="778"/>
      <c r="AC128" s="778"/>
      <c r="AD128" s="778"/>
      <c r="AE128" s="778"/>
      <c r="AF128" s="778"/>
      <c r="AG128" s="779"/>
      <c r="AH128" s="767"/>
      <c r="AJ128" s="755">
        <f>SUM(I128:X128)</f>
        <v>50000000</v>
      </c>
      <c r="AK128" s="719" t="b">
        <f>G128=AJ128</f>
        <v>0</v>
      </c>
      <c r="AL128" s="755">
        <f>I128+L128+O128+R128+U128+X128</f>
        <v>28380000</v>
      </c>
      <c r="AM128" s="756">
        <f>H128+K128+N128+Q128+T128+W128</f>
        <v>25000000</v>
      </c>
      <c r="AN128" s="705" t="b">
        <f>G128=AM128</f>
        <v>1</v>
      </c>
    </row>
    <row r="129" spans="1:40" s="719" customFormat="1">
      <c r="A129" s="772"/>
      <c r="B129" s="773"/>
      <c r="C129" s="774"/>
      <c r="D129" s="774"/>
      <c r="E129" s="729" t="s">
        <v>93</v>
      </c>
      <c r="F129" s="788" t="s">
        <v>94</v>
      </c>
      <c r="G129" s="778">
        <v>10000000</v>
      </c>
      <c r="H129" s="778"/>
      <c r="I129" s="778"/>
      <c r="J129" s="778"/>
      <c r="K129" s="778"/>
      <c r="L129" s="778" t="e">
        <f>#REF!</f>
        <v>#REF!</v>
      </c>
      <c r="M129" s="778" t="e">
        <f t="shared" ref="M129:M130" si="75">K129-L129</f>
        <v>#REF!</v>
      </c>
      <c r="N129" s="778">
        <f>G129</f>
        <v>10000000</v>
      </c>
      <c r="O129" s="778"/>
      <c r="P129" s="778">
        <f t="shared" ref="P129:P131" si="76">N129-O129</f>
        <v>10000000</v>
      </c>
      <c r="Q129" s="778"/>
      <c r="R129" s="778"/>
      <c r="S129" s="778"/>
      <c r="T129" s="778"/>
      <c r="U129" s="778"/>
      <c r="V129" s="778"/>
      <c r="W129" s="778"/>
      <c r="X129" s="778"/>
      <c r="Y129" s="778"/>
      <c r="Z129" s="778"/>
      <c r="AA129" s="778"/>
      <c r="AB129" s="778"/>
      <c r="AC129" s="778"/>
      <c r="AD129" s="778"/>
      <c r="AE129" s="778"/>
      <c r="AF129" s="778"/>
      <c r="AG129" s="779"/>
      <c r="AH129" s="767"/>
      <c r="AJ129" s="755" t="e">
        <f>SUM(I129:X129)</f>
        <v>#REF!</v>
      </c>
      <c r="AK129" s="719" t="e">
        <f>G129=AJ129</f>
        <v>#REF!</v>
      </c>
      <c r="AL129" s="755" t="e">
        <f>I129+L129+O129+R129+U129+X129</f>
        <v>#REF!</v>
      </c>
      <c r="AM129" s="756">
        <f>H129+K129+N129+Q129+T129+W129</f>
        <v>10000000</v>
      </c>
      <c r="AN129" s="705" t="b">
        <f>G129=AM129</f>
        <v>1</v>
      </c>
    </row>
    <row r="130" spans="1:40" s="719" customFormat="1">
      <c r="A130" s="772"/>
      <c r="B130" s="773"/>
      <c r="C130" s="774"/>
      <c r="D130" s="774"/>
      <c r="E130" s="729" t="s">
        <v>95</v>
      </c>
      <c r="F130" s="788" t="s">
        <v>96</v>
      </c>
      <c r="G130" s="778">
        <v>14500000</v>
      </c>
      <c r="H130" s="778"/>
      <c r="I130" s="778"/>
      <c r="J130" s="778"/>
      <c r="K130" s="778"/>
      <c r="L130" s="778" t="e">
        <f>#REF!</f>
        <v>#REF!</v>
      </c>
      <c r="M130" s="778" t="e">
        <f t="shared" si="75"/>
        <v>#REF!</v>
      </c>
      <c r="N130" s="778">
        <f>G130</f>
        <v>14500000</v>
      </c>
      <c r="O130" s="778"/>
      <c r="P130" s="778">
        <f t="shared" si="76"/>
        <v>14500000</v>
      </c>
      <c r="Q130" s="778"/>
      <c r="R130" s="778"/>
      <c r="S130" s="778"/>
      <c r="T130" s="778"/>
      <c r="U130" s="778"/>
      <c r="V130" s="778"/>
      <c r="W130" s="778"/>
      <c r="X130" s="778"/>
      <c r="Y130" s="778"/>
      <c r="Z130" s="778"/>
      <c r="AA130" s="778"/>
      <c r="AB130" s="778"/>
      <c r="AC130" s="778"/>
      <c r="AD130" s="778"/>
      <c r="AE130" s="778"/>
      <c r="AF130" s="778"/>
      <c r="AG130" s="779"/>
      <c r="AH130" s="767"/>
      <c r="AJ130" s="755" t="e">
        <f>SUM(I130:X130)</f>
        <v>#REF!</v>
      </c>
      <c r="AK130" s="719" t="e">
        <f>G130=AJ130</f>
        <v>#REF!</v>
      </c>
      <c r="AL130" s="755" t="e">
        <f>I130+L130+O130+R130+U130+X130</f>
        <v>#REF!</v>
      </c>
      <c r="AM130" s="756">
        <f>H130+K130+N130+Q130+T130+W130</f>
        <v>14500000</v>
      </c>
      <c r="AN130" s="705" t="b">
        <f>G130=AM130</f>
        <v>1</v>
      </c>
    </row>
    <row r="131" spans="1:40" s="719" customFormat="1">
      <c r="A131" s="845"/>
      <c r="B131" s="846"/>
      <c r="C131" s="847"/>
      <c r="D131" s="847"/>
      <c r="E131" s="834" t="s">
        <v>333</v>
      </c>
      <c r="F131" s="848" t="s">
        <v>334</v>
      </c>
      <c r="G131" s="850">
        <v>60000000</v>
      </c>
      <c r="H131" s="850"/>
      <c r="I131" s="850"/>
      <c r="J131" s="850"/>
      <c r="K131" s="850"/>
      <c r="L131" s="850"/>
      <c r="M131" s="850"/>
      <c r="N131" s="850">
        <f>G131</f>
        <v>60000000</v>
      </c>
      <c r="O131" s="850"/>
      <c r="P131" s="850">
        <f t="shared" si="76"/>
        <v>60000000</v>
      </c>
      <c r="Q131" s="850"/>
      <c r="R131" s="850"/>
      <c r="S131" s="850"/>
      <c r="T131" s="850"/>
      <c r="U131" s="850"/>
      <c r="V131" s="850"/>
      <c r="W131" s="850"/>
      <c r="X131" s="850"/>
      <c r="Y131" s="850"/>
      <c r="Z131" s="850"/>
      <c r="AA131" s="850">
        <f>Y131-Z131</f>
        <v>0</v>
      </c>
      <c r="AB131" s="850"/>
      <c r="AC131" s="850"/>
      <c r="AD131" s="850"/>
      <c r="AE131" s="850"/>
      <c r="AF131" s="778"/>
      <c r="AG131" s="779"/>
      <c r="AH131" s="767"/>
      <c r="AJ131" s="755"/>
      <c r="AL131" s="755"/>
      <c r="AM131" s="756"/>
      <c r="AN131" s="705"/>
    </row>
    <row r="132" spans="1:40" s="719" customFormat="1">
      <c r="A132" s="851"/>
      <c r="B132" s="852"/>
      <c r="C132" s="767"/>
      <c r="D132" s="767"/>
      <c r="E132" s="786"/>
      <c r="F132" s="726"/>
      <c r="G132" s="853"/>
      <c r="H132" s="853"/>
      <c r="I132" s="853"/>
      <c r="J132" s="853"/>
      <c r="K132" s="853"/>
      <c r="L132" s="853"/>
      <c r="M132" s="853"/>
      <c r="N132" s="853"/>
      <c r="O132" s="853"/>
      <c r="P132" s="853"/>
      <c r="Q132" s="853"/>
      <c r="R132" s="853"/>
      <c r="S132" s="853"/>
      <c r="T132" s="853"/>
      <c r="U132" s="853"/>
      <c r="V132" s="853"/>
      <c r="W132" s="853"/>
      <c r="X132" s="853"/>
      <c r="Y132" s="853"/>
      <c r="Z132" s="853"/>
      <c r="AA132" s="853"/>
      <c r="AB132" s="853"/>
      <c r="AC132" s="853"/>
      <c r="AD132" s="853"/>
      <c r="AE132" s="853"/>
      <c r="AF132" s="778"/>
      <c r="AG132" s="779"/>
      <c r="AH132" s="767"/>
      <c r="AJ132" s="755"/>
      <c r="AL132" s="755"/>
      <c r="AM132" s="756"/>
      <c r="AN132" s="705"/>
    </row>
    <row r="133" spans="1:40" s="705" customFormat="1" ht="12.75" customHeight="1">
      <c r="A133" s="887">
        <v>17</v>
      </c>
      <c r="B133" s="888" t="s">
        <v>22</v>
      </c>
      <c r="C133" s="889" t="s">
        <v>97</v>
      </c>
      <c r="D133" s="890"/>
      <c r="E133" s="891"/>
      <c r="F133" s="892" t="s">
        <v>147</v>
      </c>
      <c r="G133" s="750">
        <f>G134</f>
        <v>265500000</v>
      </c>
      <c r="H133" s="750">
        <f t="shared" ref="H133:AG133" si="77">H134</f>
        <v>25000000</v>
      </c>
      <c r="I133" s="750" t="e">
        <f t="shared" si="77"/>
        <v>#REF!</v>
      </c>
      <c r="J133" s="750" t="e">
        <f t="shared" si="77"/>
        <v>#REF!</v>
      </c>
      <c r="K133" s="750">
        <f t="shared" si="77"/>
        <v>30500000</v>
      </c>
      <c r="L133" s="750" t="e">
        <f t="shared" si="77"/>
        <v>#REF!</v>
      </c>
      <c r="M133" s="750" t="e">
        <f t="shared" si="77"/>
        <v>#REF!</v>
      </c>
      <c r="N133" s="750">
        <f t="shared" si="77"/>
        <v>0</v>
      </c>
      <c r="O133" s="750">
        <f t="shared" si="77"/>
        <v>0</v>
      </c>
      <c r="P133" s="750">
        <f t="shared" si="77"/>
        <v>0</v>
      </c>
      <c r="Q133" s="750">
        <f t="shared" si="77"/>
        <v>210000000</v>
      </c>
      <c r="R133" s="750">
        <f t="shared" si="77"/>
        <v>0</v>
      </c>
      <c r="S133" s="750">
        <f t="shared" si="77"/>
        <v>0</v>
      </c>
      <c r="T133" s="750">
        <f t="shared" si="77"/>
        <v>0</v>
      </c>
      <c r="U133" s="750">
        <f t="shared" si="77"/>
        <v>0</v>
      </c>
      <c r="V133" s="750">
        <f t="shared" si="77"/>
        <v>0</v>
      </c>
      <c r="W133" s="750">
        <f t="shared" si="77"/>
        <v>0</v>
      </c>
      <c r="X133" s="750">
        <f t="shared" si="77"/>
        <v>0</v>
      </c>
      <c r="Y133" s="750">
        <f t="shared" si="77"/>
        <v>0</v>
      </c>
      <c r="Z133" s="750">
        <f t="shared" si="77"/>
        <v>0</v>
      </c>
      <c r="AA133" s="750">
        <f t="shared" si="77"/>
        <v>0</v>
      </c>
      <c r="AB133" s="750">
        <f t="shared" si="77"/>
        <v>0</v>
      </c>
      <c r="AC133" s="750">
        <f t="shared" si="77"/>
        <v>0</v>
      </c>
      <c r="AD133" s="750">
        <f t="shared" si="77"/>
        <v>0</v>
      </c>
      <c r="AE133" s="750">
        <f t="shared" si="77"/>
        <v>0</v>
      </c>
      <c r="AF133" s="744">
        <f t="shared" si="77"/>
        <v>0</v>
      </c>
      <c r="AG133" s="739">
        <f t="shared" si="77"/>
        <v>0</v>
      </c>
      <c r="AH133" s="731"/>
      <c r="AI133" s="769"/>
      <c r="AJ133" s="756" t="e">
        <f>SUM(I133:X133)</f>
        <v>#REF!</v>
      </c>
      <c r="AK133" s="705" t="e">
        <f>G133=AJ133</f>
        <v>#REF!</v>
      </c>
      <c r="AL133" s="755" t="e">
        <f>I133+L133+O133+R133+U133+X133</f>
        <v>#REF!</v>
      </c>
      <c r="AM133" s="756">
        <f>H133+K133+N133+Q133+T133+W133</f>
        <v>265500000</v>
      </c>
      <c r="AN133" s="705" t="b">
        <f>G133=AM133</f>
        <v>1</v>
      </c>
    </row>
    <row r="134" spans="1:40" ht="12.75" hidden="1" customHeight="1">
      <c r="A134" s="714"/>
      <c r="B134" s="715"/>
      <c r="C134" s="713"/>
      <c r="D134" s="885" t="s">
        <v>15</v>
      </c>
      <c r="E134" s="886"/>
      <c r="F134" s="717" t="s">
        <v>130</v>
      </c>
      <c r="G134" s="743">
        <f t="shared" ref="G134:AG134" si="78">SUM(G135:G136)</f>
        <v>265500000</v>
      </c>
      <c r="H134" s="743">
        <f t="shared" si="78"/>
        <v>25000000</v>
      </c>
      <c r="I134" s="743" t="e">
        <f t="shared" si="78"/>
        <v>#REF!</v>
      </c>
      <c r="J134" s="743" t="e">
        <f t="shared" si="78"/>
        <v>#REF!</v>
      </c>
      <c r="K134" s="743">
        <f t="shared" si="78"/>
        <v>30500000</v>
      </c>
      <c r="L134" s="743" t="e">
        <f t="shared" si="78"/>
        <v>#REF!</v>
      </c>
      <c r="M134" s="743" t="e">
        <f t="shared" si="78"/>
        <v>#REF!</v>
      </c>
      <c r="N134" s="743">
        <f t="shared" si="78"/>
        <v>0</v>
      </c>
      <c r="O134" s="743">
        <f t="shared" si="78"/>
        <v>0</v>
      </c>
      <c r="P134" s="743">
        <f t="shared" si="78"/>
        <v>0</v>
      </c>
      <c r="Q134" s="743">
        <f t="shared" si="78"/>
        <v>210000000</v>
      </c>
      <c r="R134" s="743">
        <f t="shared" si="78"/>
        <v>0</v>
      </c>
      <c r="S134" s="743">
        <f t="shared" si="78"/>
        <v>0</v>
      </c>
      <c r="T134" s="743">
        <f t="shared" si="78"/>
        <v>0</v>
      </c>
      <c r="U134" s="743">
        <f t="shared" si="78"/>
        <v>0</v>
      </c>
      <c r="V134" s="743">
        <f t="shared" si="78"/>
        <v>0</v>
      </c>
      <c r="W134" s="743">
        <f t="shared" si="78"/>
        <v>0</v>
      </c>
      <c r="X134" s="743">
        <f t="shared" si="78"/>
        <v>0</v>
      </c>
      <c r="Y134" s="743">
        <f t="shared" si="78"/>
        <v>0</v>
      </c>
      <c r="Z134" s="743">
        <f t="shared" si="78"/>
        <v>0</v>
      </c>
      <c r="AA134" s="743">
        <f t="shared" si="78"/>
        <v>0</v>
      </c>
      <c r="AB134" s="743">
        <f t="shared" si="78"/>
        <v>0</v>
      </c>
      <c r="AC134" s="743">
        <f t="shared" si="78"/>
        <v>0</v>
      </c>
      <c r="AD134" s="743">
        <f t="shared" si="78"/>
        <v>0</v>
      </c>
      <c r="AE134" s="743">
        <f t="shared" si="78"/>
        <v>0</v>
      </c>
      <c r="AF134" s="784">
        <f t="shared" si="78"/>
        <v>0</v>
      </c>
      <c r="AG134" s="785">
        <f t="shared" si="78"/>
        <v>0</v>
      </c>
      <c r="AH134" s="713"/>
      <c r="AJ134" s="711" t="e">
        <f>SUM(I134:X134)</f>
        <v>#REF!</v>
      </c>
      <c r="AK134" s="706" t="e">
        <f>G134=AJ134</f>
        <v>#REF!</v>
      </c>
      <c r="AL134" s="755" t="e">
        <f>I134+L134+O134+R134+U134+X134</f>
        <v>#REF!</v>
      </c>
      <c r="AM134" s="756">
        <f>H134+K134+N134+Q134+T134+W134</f>
        <v>265500000</v>
      </c>
      <c r="AN134" s="705" t="b">
        <f>G134=AM134</f>
        <v>1</v>
      </c>
    </row>
    <row r="135" spans="1:40" s="719" customFormat="1">
      <c r="A135" s="772"/>
      <c r="B135" s="773"/>
      <c r="C135" s="774"/>
      <c r="D135" s="774"/>
      <c r="E135" s="729" t="s">
        <v>98</v>
      </c>
      <c r="F135" s="788" t="s">
        <v>99</v>
      </c>
      <c r="G135" s="778">
        <v>245500000</v>
      </c>
      <c r="H135" s="778">
        <v>25000000</v>
      </c>
      <c r="I135" s="778" t="e">
        <f>#REF!</f>
        <v>#REF!</v>
      </c>
      <c r="J135" s="778" t="e">
        <f>H135-I135</f>
        <v>#REF!</v>
      </c>
      <c r="K135" s="778">
        <f>G135-H135-Q135</f>
        <v>20500000</v>
      </c>
      <c r="L135" s="778">
        <v>31805510</v>
      </c>
      <c r="M135" s="778">
        <f>K135-L135</f>
        <v>-11305510</v>
      </c>
      <c r="N135" s="778"/>
      <c r="O135" s="778"/>
      <c r="P135" s="778">
        <f>N135-O135</f>
        <v>0</v>
      </c>
      <c r="Q135" s="778">
        <v>200000000</v>
      </c>
      <c r="R135" s="778"/>
      <c r="S135" s="778"/>
      <c r="T135" s="778"/>
      <c r="U135" s="778"/>
      <c r="V135" s="778"/>
      <c r="W135" s="778"/>
      <c r="X135" s="778"/>
      <c r="Y135" s="778"/>
      <c r="Z135" s="778"/>
      <c r="AA135" s="778"/>
      <c r="AB135" s="778"/>
      <c r="AC135" s="778"/>
      <c r="AD135" s="778"/>
      <c r="AE135" s="778"/>
      <c r="AF135" s="778"/>
      <c r="AG135" s="779"/>
      <c r="AH135" s="767"/>
      <c r="AJ135" s="755" t="e">
        <f>SUM(I135:X135)</f>
        <v>#REF!</v>
      </c>
      <c r="AK135" s="719" t="e">
        <f>G135=AJ135</f>
        <v>#REF!</v>
      </c>
      <c r="AL135" s="755" t="e">
        <f>I135+L135+O135+R135+U135+X135</f>
        <v>#REF!</v>
      </c>
      <c r="AM135" s="756">
        <f>H135+K135+N135+Q135+T135+W135</f>
        <v>245500000</v>
      </c>
      <c r="AN135" s="705" t="b">
        <f>G135=AM135</f>
        <v>1</v>
      </c>
    </row>
    <row r="136" spans="1:40" s="719" customFormat="1">
      <c r="A136" s="845"/>
      <c r="B136" s="846"/>
      <c r="C136" s="847"/>
      <c r="D136" s="847"/>
      <c r="E136" s="834" t="s">
        <v>100</v>
      </c>
      <c r="F136" s="848" t="s">
        <v>101</v>
      </c>
      <c r="G136" s="850">
        <v>20000000</v>
      </c>
      <c r="H136" s="850"/>
      <c r="I136" s="850"/>
      <c r="J136" s="850">
        <f t="shared" ref="J136" si="79">H136-I136</f>
        <v>0</v>
      </c>
      <c r="K136" s="850">
        <v>10000000</v>
      </c>
      <c r="L136" s="850" t="e">
        <f>#REF!+997000</f>
        <v>#REF!</v>
      </c>
      <c r="M136" s="850" t="e">
        <f t="shared" ref="M136" si="80">K136-L136</f>
        <v>#REF!</v>
      </c>
      <c r="N136" s="850"/>
      <c r="O136" s="850"/>
      <c r="P136" s="850">
        <f t="shared" ref="P136" si="81">N136-O136</f>
        <v>0</v>
      </c>
      <c r="Q136" s="850">
        <v>10000000</v>
      </c>
      <c r="R136" s="850"/>
      <c r="S136" s="850"/>
      <c r="T136" s="850"/>
      <c r="U136" s="850"/>
      <c r="V136" s="850"/>
      <c r="W136" s="850"/>
      <c r="X136" s="850"/>
      <c r="Y136" s="850"/>
      <c r="Z136" s="850"/>
      <c r="AA136" s="850"/>
      <c r="AB136" s="850"/>
      <c r="AC136" s="850"/>
      <c r="AD136" s="850"/>
      <c r="AE136" s="850"/>
      <c r="AF136" s="778"/>
      <c r="AG136" s="779"/>
      <c r="AH136" s="767"/>
      <c r="AJ136" s="755" t="e">
        <f>SUM(I136:X136)</f>
        <v>#REF!</v>
      </c>
      <c r="AK136" s="719" t="e">
        <f>G136=AJ136</f>
        <v>#REF!</v>
      </c>
      <c r="AL136" s="755" t="e">
        <f>I136+L136+O136+R136+U136+X136</f>
        <v>#REF!</v>
      </c>
      <c r="AM136" s="756">
        <f>H136+K136+N136+Q136+T136+W136</f>
        <v>20000000</v>
      </c>
      <c r="AN136" s="705" t="b">
        <f>G136=AM136</f>
        <v>1</v>
      </c>
    </row>
    <row r="137" spans="1:40" s="719" customFormat="1">
      <c r="A137" s="851"/>
      <c r="B137" s="852"/>
      <c r="C137" s="767"/>
      <c r="D137" s="767"/>
      <c r="E137" s="786"/>
      <c r="F137" s="726"/>
      <c r="G137" s="853"/>
      <c r="H137" s="853"/>
      <c r="I137" s="853"/>
      <c r="J137" s="853"/>
      <c r="K137" s="853"/>
      <c r="L137" s="853"/>
      <c r="M137" s="853"/>
      <c r="N137" s="853"/>
      <c r="O137" s="853"/>
      <c r="P137" s="853"/>
      <c r="Q137" s="853"/>
      <c r="R137" s="853"/>
      <c r="S137" s="853"/>
      <c r="T137" s="853"/>
      <c r="U137" s="853"/>
      <c r="V137" s="853"/>
      <c r="W137" s="853"/>
      <c r="X137" s="853"/>
      <c r="Y137" s="853"/>
      <c r="Z137" s="853"/>
      <c r="AA137" s="853"/>
      <c r="AB137" s="853"/>
      <c r="AC137" s="853"/>
      <c r="AD137" s="853"/>
      <c r="AE137" s="853"/>
      <c r="AF137" s="778"/>
      <c r="AG137" s="779"/>
      <c r="AH137" s="767"/>
      <c r="AJ137" s="755"/>
      <c r="AL137" s="755"/>
      <c r="AM137" s="756"/>
      <c r="AN137" s="705"/>
    </row>
    <row r="138" spans="1:40" s="705" customFormat="1" ht="12.75" customHeight="1">
      <c r="A138" s="887">
        <v>18</v>
      </c>
      <c r="B138" s="888" t="s">
        <v>22</v>
      </c>
      <c r="C138" s="889" t="s">
        <v>102</v>
      </c>
      <c r="D138" s="890"/>
      <c r="E138" s="891"/>
      <c r="F138" s="892" t="s">
        <v>148</v>
      </c>
      <c r="G138" s="750">
        <f>G139</f>
        <v>400000000</v>
      </c>
      <c r="H138" s="750">
        <f t="shared" ref="H138:AG139" si="82">H139</f>
        <v>0</v>
      </c>
      <c r="I138" s="750">
        <f t="shared" si="82"/>
        <v>0</v>
      </c>
      <c r="J138" s="750">
        <f t="shared" si="82"/>
        <v>0</v>
      </c>
      <c r="K138" s="750">
        <f t="shared" si="82"/>
        <v>0</v>
      </c>
      <c r="L138" s="750">
        <f t="shared" si="82"/>
        <v>0</v>
      </c>
      <c r="M138" s="750">
        <f t="shared" si="82"/>
        <v>0</v>
      </c>
      <c r="N138" s="750">
        <f t="shared" si="82"/>
        <v>400000000</v>
      </c>
      <c r="O138" s="750">
        <f t="shared" si="82"/>
        <v>0</v>
      </c>
      <c r="P138" s="750">
        <f t="shared" si="82"/>
        <v>400000000</v>
      </c>
      <c r="Q138" s="750">
        <f t="shared" si="82"/>
        <v>0</v>
      </c>
      <c r="R138" s="750">
        <f t="shared" si="82"/>
        <v>0</v>
      </c>
      <c r="S138" s="750">
        <f t="shared" si="82"/>
        <v>0</v>
      </c>
      <c r="T138" s="750">
        <f t="shared" si="82"/>
        <v>0</v>
      </c>
      <c r="U138" s="750">
        <f t="shared" si="82"/>
        <v>0</v>
      </c>
      <c r="V138" s="750">
        <f t="shared" si="82"/>
        <v>0</v>
      </c>
      <c r="W138" s="750">
        <f t="shared" si="82"/>
        <v>0</v>
      </c>
      <c r="X138" s="750">
        <f t="shared" si="82"/>
        <v>0</v>
      </c>
      <c r="Y138" s="750">
        <f t="shared" si="82"/>
        <v>0</v>
      </c>
      <c r="Z138" s="750">
        <f t="shared" si="82"/>
        <v>0</v>
      </c>
      <c r="AA138" s="750">
        <f t="shared" si="82"/>
        <v>0</v>
      </c>
      <c r="AB138" s="750">
        <f t="shared" si="82"/>
        <v>0</v>
      </c>
      <c r="AC138" s="750">
        <f t="shared" si="82"/>
        <v>0</v>
      </c>
      <c r="AD138" s="750">
        <f t="shared" si="82"/>
        <v>0</v>
      </c>
      <c r="AE138" s="750">
        <f t="shared" si="82"/>
        <v>0</v>
      </c>
      <c r="AF138" s="744">
        <f t="shared" si="82"/>
        <v>0</v>
      </c>
      <c r="AG138" s="739">
        <f t="shared" si="82"/>
        <v>0</v>
      </c>
      <c r="AH138" s="731"/>
      <c r="AI138" s="769"/>
      <c r="AJ138" s="756">
        <f>SUM(I138:X138)</f>
        <v>800000000</v>
      </c>
      <c r="AK138" s="705" t="b">
        <f>G138=AJ138</f>
        <v>0</v>
      </c>
      <c r="AL138" s="755">
        <f>I138+L138+O138+R138+U138+X138</f>
        <v>0</v>
      </c>
      <c r="AM138" s="756">
        <f>H138+K138+N138+Q138+T138+W138</f>
        <v>400000000</v>
      </c>
      <c r="AN138" s="705" t="b">
        <f>G138=AM138</f>
        <v>1</v>
      </c>
    </row>
    <row r="139" spans="1:40" ht="12.75" hidden="1" customHeight="1">
      <c r="A139" s="714"/>
      <c r="B139" s="715"/>
      <c r="C139" s="713"/>
      <c r="D139" s="885" t="s">
        <v>15</v>
      </c>
      <c r="E139" s="886"/>
      <c r="F139" s="717" t="s">
        <v>130</v>
      </c>
      <c r="G139" s="743">
        <f>G140</f>
        <v>400000000</v>
      </c>
      <c r="H139" s="743">
        <f t="shared" si="82"/>
        <v>0</v>
      </c>
      <c r="I139" s="743">
        <f t="shared" si="82"/>
        <v>0</v>
      </c>
      <c r="J139" s="743">
        <f t="shared" si="82"/>
        <v>0</v>
      </c>
      <c r="K139" s="743">
        <f t="shared" si="82"/>
        <v>0</v>
      </c>
      <c r="L139" s="743">
        <f t="shared" si="82"/>
        <v>0</v>
      </c>
      <c r="M139" s="743">
        <f t="shared" si="82"/>
        <v>0</v>
      </c>
      <c r="N139" s="743">
        <f t="shared" si="82"/>
        <v>400000000</v>
      </c>
      <c r="O139" s="743">
        <f t="shared" si="82"/>
        <v>0</v>
      </c>
      <c r="P139" s="743">
        <f t="shared" si="82"/>
        <v>400000000</v>
      </c>
      <c r="Q139" s="743">
        <f t="shared" si="82"/>
        <v>0</v>
      </c>
      <c r="R139" s="743">
        <f t="shared" si="82"/>
        <v>0</v>
      </c>
      <c r="S139" s="743">
        <f t="shared" si="82"/>
        <v>0</v>
      </c>
      <c r="T139" s="743">
        <f t="shared" si="82"/>
        <v>0</v>
      </c>
      <c r="U139" s="743">
        <f t="shared" si="82"/>
        <v>0</v>
      </c>
      <c r="V139" s="743">
        <f t="shared" si="82"/>
        <v>0</v>
      </c>
      <c r="W139" s="743">
        <f t="shared" si="82"/>
        <v>0</v>
      </c>
      <c r="X139" s="743">
        <f t="shared" si="82"/>
        <v>0</v>
      </c>
      <c r="Y139" s="743">
        <f t="shared" si="82"/>
        <v>0</v>
      </c>
      <c r="Z139" s="743">
        <f t="shared" si="82"/>
        <v>0</v>
      </c>
      <c r="AA139" s="743">
        <f t="shared" si="82"/>
        <v>0</v>
      </c>
      <c r="AB139" s="743">
        <f t="shared" si="82"/>
        <v>0</v>
      </c>
      <c r="AC139" s="743">
        <f t="shared" si="82"/>
        <v>0</v>
      </c>
      <c r="AD139" s="743">
        <f t="shared" si="82"/>
        <v>0</v>
      </c>
      <c r="AE139" s="743">
        <f t="shared" si="82"/>
        <v>0</v>
      </c>
      <c r="AF139" s="784">
        <f t="shared" si="82"/>
        <v>0</v>
      </c>
      <c r="AG139" s="785">
        <f t="shared" si="82"/>
        <v>0</v>
      </c>
      <c r="AH139" s="713"/>
      <c r="AJ139" s="711">
        <f>SUM(I139:X139)</f>
        <v>800000000</v>
      </c>
      <c r="AK139" s="706" t="b">
        <f>G139=AJ139</f>
        <v>0</v>
      </c>
      <c r="AL139" s="755">
        <f>I139+L139+O139+R139+U139+X139</f>
        <v>0</v>
      </c>
      <c r="AM139" s="756">
        <f>H139+K139+N139+Q139+T139+W139</f>
        <v>400000000</v>
      </c>
      <c r="AN139" s="705" t="b">
        <f>G139=AM139</f>
        <v>1</v>
      </c>
    </row>
    <row r="140" spans="1:40" s="719" customFormat="1">
      <c r="A140" s="845"/>
      <c r="B140" s="846"/>
      <c r="C140" s="847"/>
      <c r="D140" s="847"/>
      <c r="E140" s="834" t="s">
        <v>103</v>
      </c>
      <c r="F140" s="848" t="s">
        <v>104</v>
      </c>
      <c r="G140" s="850">
        <v>400000000</v>
      </c>
      <c r="H140" s="850"/>
      <c r="I140" s="850"/>
      <c r="J140" s="850">
        <f>H140-I140</f>
        <v>0</v>
      </c>
      <c r="K140" s="850"/>
      <c r="L140" s="850">
        <v>0</v>
      </c>
      <c r="M140" s="850">
        <f>K140-L140</f>
        <v>0</v>
      </c>
      <c r="N140" s="850">
        <v>400000000</v>
      </c>
      <c r="O140" s="850"/>
      <c r="P140" s="850">
        <f>N140-O140</f>
        <v>400000000</v>
      </c>
      <c r="Q140" s="850"/>
      <c r="R140" s="850"/>
      <c r="S140" s="850"/>
      <c r="T140" s="850"/>
      <c r="U140" s="850"/>
      <c r="V140" s="850"/>
      <c r="W140" s="850"/>
      <c r="X140" s="850"/>
      <c r="Y140" s="850"/>
      <c r="Z140" s="850"/>
      <c r="AA140" s="850">
        <f>Y140-Z140</f>
        <v>0</v>
      </c>
      <c r="AB140" s="850"/>
      <c r="AC140" s="850"/>
      <c r="AD140" s="850"/>
      <c r="AE140" s="850"/>
      <c r="AF140" s="778"/>
      <c r="AG140" s="779"/>
      <c r="AH140" s="767"/>
      <c r="AJ140" s="755">
        <f>SUM(I140:X140)</f>
        <v>800000000</v>
      </c>
      <c r="AK140" s="719" t="b">
        <f>G140=AJ140</f>
        <v>0</v>
      </c>
      <c r="AL140" s="755">
        <f>I140+L140+O140+R140+U140+X140</f>
        <v>0</v>
      </c>
      <c r="AM140" s="756">
        <f>H140+K140+N140+Q140+T140+W140</f>
        <v>400000000</v>
      </c>
      <c r="AN140" s="705" t="b">
        <f>G140=AM140</f>
        <v>1</v>
      </c>
    </row>
    <row r="141" spans="1:40">
      <c r="A141" s="714"/>
      <c r="B141" s="715"/>
      <c r="C141" s="713"/>
      <c r="D141" s="713"/>
      <c r="E141" s="716"/>
      <c r="F141" s="717"/>
      <c r="G141" s="743"/>
      <c r="H141" s="743"/>
      <c r="I141" s="743"/>
      <c r="J141" s="743"/>
      <c r="K141" s="743"/>
      <c r="L141" s="743"/>
      <c r="M141" s="743"/>
      <c r="N141" s="743"/>
      <c r="O141" s="743"/>
      <c r="P141" s="743"/>
      <c r="Q141" s="743"/>
      <c r="R141" s="743"/>
      <c r="S141" s="743"/>
      <c r="T141" s="743"/>
      <c r="U141" s="743"/>
      <c r="V141" s="743"/>
      <c r="W141" s="743"/>
      <c r="X141" s="743"/>
      <c r="Y141" s="743"/>
      <c r="Z141" s="743"/>
      <c r="AA141" s="743"/>
      <c r="AB141" s="743"/>
      <c r="AC141" s="743"/>
      <c r="AD141" s="743"/>
      <c r="AE141" s="743"/>
      <c r="AF141" s="784"/>
      <c r="AG141" s="790"/>
      <c r="AH141" s="713"/>
      <c r="AJ141" s="711">
        <f>SUM(I141:X141)</f>
        <v>0</v>
      </c>
      <c r="AK141" s="706" t="b">
        <f>G141=AJ141</f>
        <v>1</v>
      </c>
      <c r="AL141" s="755">
        <f>I141+L141+O141+R141+U141+X141</f>
        <v>0</v>
      </c>
      <c r="AM141" s="756">
        <f>H141+K141+N141+Q141+T141+W141</f>
        <v>0</v>
      </c>
      <c r="AN141" s="705" t="b">
        <f>G141=AM141</f>
        <v>1</v>
      </c>
    </row>
    <row r="142" spans="1:40" s="705" customFormat="1" ht="12.75" customHeight="1">
      <c r="A142" s="887">
        <v>19</v>
      </c>
      <c r="B142" s="888" t="s">
        <v>22</v>
      </c>
      <c r="C142" s="889" t="s">
        <v>105</v>
      </c>
      <c r="D142" s="890"/>
      <c r="E142" s="891"/>
      <c r="F142" s="892" t="s">
        <v>149</v>
      </c>
      <c r="G142" s="750">
        <f>G143</f>
        <v>66200000</v>
      </c>
      <c r="H142" s="750">
        <f t="shared" ref="H142:AG142" si="83">H143</f>
        <v>5000000</v>
      </c>
      <c r="I142" s="750">
        <f t="shared" si="83"/>
        <v>0</v>
      </c>
      <c r="J142" s="750">
        <f t="shared" si="83"/>
        <v>5000000</v>
      </c>
      <c r="K142" s="750">
        <f t="shared" si="83"/>
        <v>0</v>
      </c>
      <c r="L142" s="750">
        <f t="shared" si="83"/>
        <v>3136100</v>
      </c>
      <c r="M142" s="750">
        <f t="shared" si="83"/>
        <v>-3136100</v>
      </c>
      <c r="N142" s="750">
        <f t="shared" si="83"/>
        <v>0</v>
      </c>
      <c r="O142" s="750">
        <f t="shared" si="83"/>
        <v>0</v>
      </c>
      <c r="P142" s="750">
        <f t="shared" si="83"/>
        <v>0</v>
      </c>
      <c r="Q142" s="750">
        <f t="shared" si="83"/>
        <v>61200000</v>
      </c>
      <c r="R142" s="750">
        <f t="shared" si="83"/>
        <v>0</v>
      </c>
      <c r="S142" s="750">
        <f t="shared" si="83"/>
        <v>0</v>
      </c>
      <c r="T142" s="750">
        <f t="shared" si="83"/>
        <v>0</v>
      </c>
      <c r="U142" s="750">
        <f t="shared" si="83"/>
        <v>0</v>
      </c>
      <c r="V142" s="750">
        <f t="shared" si="83"/>
        <v>0</v>
      </c>
      <c r="W142" s="750">
        <f t="shared" si="83"/>
        <v>0</v>
      </c>
      <c r="X142" s="750">
        <f t="shared" si="83"/>
        <v>0</v>
      </c>
      <c r="Y142" s="750">
        <f t="shared" si="83"/>
        <v>0</v>
      </c>
      <c r="Z142" s="750">
        <f t="shared" si="83"/>
        <v>0</v>
      </c>
      <c r="AA142" s="750">
        <f t="shared" si="83"/>
        <v>0</v>
      </c>
      <c r="AB142" s="750">
        <f t="shared" si="83"/>
        <v>0</v>
      </c>
      <c r="AC142" s="750">
        <f t="shared" si="83"/>
        <v>0</v>
      </c>
      <c r="AD142" s="750">
        <f t="shared" si="83"/>
        <v>0</v>
      </c>
      <c r="AE142" s="750">
        <f t="shared" si="83"/>
        <v>0</v>
      </c>
      <c r="AF142" s="794">
        <f t="shared" si="83"/>
        <v>0</v>
      </c>
      <c r="AG142" s="795">
        <f t="shared" si="83"/>
        <v>0</v>
      </c>
      <c r="AH142" s="731"/>
      <c r="AI142" s="769"/>
      <c r="AJ142" s="756">
        <f>SUM(I142:X142)</f>
        <v>66200000</v>
      </c>
      <c r="AK142" s="705" t="b">
        <f>G142=AJ142</f>
        <v>1</v>
      </c>
      <c r="AL142" s="755">
        <f>I142+L142+O142+R142+U142+X142</f>
        <v>3136100</v>
      </c>
      <c r="AM142" s="756">
        <f>H142+K142+N142+Q142+T142+W142</f>
        <v>66200000</v>
      </c>
      <c r="AN142" s="705" t="b">
        <f>G142=AM142</f>
        <v>1</v>
      </c>
    </row>
    <row r="143" spans="1:40" ht="12.75" hidden="1" customHeight="1">
      <c r="A143" s="714"/>
      <c r="B143" s="715"/>
      <c r="C143" s="713"/>
      <c r="D143" s="885" t="s">
        <v>15</v>
      </c>
      <c r="E143" s="886"/>
      <c r="F143" s="717" t="s">
        <v>130</v>
      </c>
      <c r="G143" s="743">
        <f>SUM(G144:G146)</f>
        <v>66200000</v>
      </c>
      <c r="H143" s="743">
        <f t="shared" ref="H143:AG143" si="84">SUM(H144:H146)</f>
        <v>5000000</v>
      </c>
      <c r="I143" s="743">
        <f t="shared" si="84"/>
        <v>0</v>
      </c>
      <c r="J143" s="743">
        <f t="shared" si="84"/>
        <v>5000000</v>
      </c>
      <c r="K143" s="743">
        <f t="shared" si="84"/>
        <v>0</v>
      </c>
      <c r="L143" s="743">
        <f t="shared" si="84"/>
        <v>3136100</v>
      </c>
      <c r="M143" s="743">
        <f t="shared" si="84"/>
        <v>-3136100</v>
      </c>
      <c r="N143" s="743">
        <f t="shared" si="84"/>
        <v>0</v>
      </c>
      <c r="O143" s="743">
        <f t="shared" si="84"/>
        <v>0</v>
      </c>
      <c r="P143" s="743">
        <f t="shared" si="84"/>
        <v>0</v>
      </c>
      <c r="Q143" s="743">
        <f t="shared" si="84"/>
        <v>61200000</v>
      </c>
      <c r="R143" s="743">
        <f t="shared" si="84"/>
        <v>0</v>
      </c>
      <c r="S143" s="743">
        <f t="shared" si="84"/>
        <v>0</v>
      </c>
      <c r="T143" s="743">
        <f t="shared" si="84"/>
        <v>0</v>
      </c>
      <c r="U143" s="743">
        <f t="shared" si="84"/>
        <v>0</v>
      </c>
      <c r="V143" s="743">
        <f t="shared" si="84"/>
        <v>0</v>
      </c>
      <c r="W143" s="743">
        <f t="shared" si="84"/>
        <v>0</v>
      </c>
      <c r="X143" s="743">
        <f t="shared" si="84"/>
        <v>0</v>
      </c>
      <c r="Y143" s="743">
        <f t="shared" si="84"/>
        <v>0</v>
      </c>
      <c r="Z143" s="743">
        <f t="shared" si="84"/>
        <v>0</v>
      </c>
      <c r="AA143" s="743">
        <f t="shared" si="84"/>
        <v>0</v>
      </c>
      <c r="AB143" s="743">
        <f t="shared" si="84"/>
        <v>0</v>
      </c>
      <c r="AC143" s="743">
        <f t="shared" si="84"/>
        <v>0</v>
      </c>
      <c r="AD143" s="743">
        <f t="shared" si="84"/>
        <v>0</v>
      </c>
      <c r="AE143" s="743">
        <f t="shared" si="84"/>
        <v>0</v>
      </c>
      <c r="AF143" s="784">
        <f t="shared" si="84"/>
        <v>0</v>
      </c>
      <c r="AG143" s="785">
        <f t="shared" si="84"/>
        <v>0</v>
      </c>
      <c r="AH143" s="713"/>
      <c r="AJ143" s="711">
        <f>SUM(I143:X143)</f>
        <v>66200000</v>
      </c>
      <c r="AK143" s="706" t="b">
        <f>G143=AJ143</f>
        <v>1</v>
      </c>
      <c r="AL143" s="755">
        <f>I143+L143+O143+R143+U143+X143</f>
        <v>3136100</v>
      </c>
      <c r="AM143" s="756">
        <f>H143+K143+N143+Q143+T143+W143</f>
        <v>66200000</v>
      </c>
      <c r="AN143" s="705" t="b">
        <f>G143=AM143</f>
        <v>1</v>
      </c>
    </row>
    <row r="144" spans="1:40" s="719" customFormat="1">
      <c r="A144" s="772"/>
      <c r="B144" s="773"/>
      <c r="C144" s="774"/>
      <c r="D144" s="774"/>
      <c r="E144" s="729" t="s">
        <v>106</v>
      </c>
      <c r="F144" s="788" t="s">
        <v>107</v>
      </c>
      <c r="G144" s="778">
        <v>28000000</v>
      </c>
      <c r="H144" s="778">
        <v>2000000</v>
      </c>
      <c r="I144" s="778"/>
      <c r="J144" s="778">
        <f>H144-I144</f>
        <v>2000000</v>
      </c>
      <c r="K144" s="778"/>
      <c r="L144" s="778"/>
      <c r="M144" s="778">
        <f>K144-L144</f>
        <v>0</v>
      </c>
      <c r="N144" s="778"/>
      <c r="O144" s="778"/>
      <c r="P144" s="778"/>
      <c r="Q144" s="778">
        <v>26000000</v>
      </c>
      <c r="R144" s="778"/>
      <c r="S144" s="778"/>
      <c r="T144" s="778"/>
      <c r="U144" s="778"/>
      <c r="V144" s="778"/>
      <c r="W144" s="778"/>
      <c r="X144" s="778"/>
      <c r="Y144" s="778"/>
      <c r="Z144" s="778"/>
      <c r="AA144" s="778">
        <f>Y144-Z144</f>
        <v>0</v>
      </c>
      <c r="AB144" s="778"/>
      <c r="AC144" s="778"/>
      <c r="AD144" s="778"/>
      <c r="AE144" s="778"/>
      <c r="AF144" s="778"/>
      <c r="AG144" s="779"/>
      <c r="AH144" s="767"/>
      <c r="AJ144" s="755">
        <f>SUM(I144:X144)</f>
        <v>28000000</v>
      </c>
      <c r="AK144" s="719" t="b">
        <f>G144=AJ144</f>
        <v>1</v>
      </c>
      <c r="AL144" s="755">
        <f>I144+L144+O144+R144+U144+X144</f>
        <v>0</v>
      </c>
      <c r="AM144" s="756">
        <f>H144+K144+N144+Q144+T144+W144</f>
        <v>28000000</v>
      </c>
      <c r="AN144" s="705" t="b">
        <f>G144=AM144</f>
        <v>1</v>
      </c>
    </row>
    <row r="145" spans="1:40" s="719" customFormat="1">
      <c r="A145" s="772"/>
      <c r="B145" s="773"/>
      <c r="C145" s="774"/>
      <c r="D145" s="774"/>
      <c r="E145" s="729" t="s">
        <v>108</v>
      </c>
      <c r="F145" s="788" t="s">
        <v>109</v>
      </c>
      <c r="G145" s="778">
        <v>30000000</v>
      </c>
      <c r="H145" s="778"/>
      <c r="I145" s="778"/>
      <c r="J145" s="778">
        <f t="shared" ref="J145:J146" si="85">H145-I145</f>
        <v>0</v>
      </c>
      <c r="K145" s="778"/>
      <c r="L145" s="778">
        <v>2759900</v>
      </c>
      <c r="M145" s="778">
        <f t="shared" ref="M145:M146" si="86">K145-L145</f>
        <v>-2759900</v>
      </c>
      <c r="N145" s="778"/>
      <c r="O145" s="778"/>
      <c r="P145" s="778"/>
      <c r="Q145" s="778">
        <v>30000000</v>
      </c>
      <c r="R145" s="778"/>
      <c r="S145" s="778"/>
      <c r="T145" s="778"/>
      <c r="U145" s="778"/>
      <c r="V145" s="778"/>
      <c r="W145" s="778"/>
      <c r="X145" s="778"/>
      <c r="Y145" s="778"/>
      <c r="Z145" s="778"/>
      <c r="AA145" s="778">
        <f t="shared" ref="AA145:AA146" si="87">Y145-Z145</f>
        <v>0</v>
      </c>
      <c r="AB145" s="778"/>
      <c r="AC145" s="778"/>
      <c r="AD145" s="778"/>
      <c r="AE145" s="778"/>
      <c r="AF145" s="778"/>
      <c r="AG145" s="779"/>
      <c r="AH145" s="767"/>
      <c r="AJ145" s="755">
        <f>SUM(I145:X145)</f>
        <v>30000000</v>
      </c>
      <c r="AK145" s="719" t="b">
        <f>G145=AJ145</f>
        <v>1</v>
      </c>
      <c r="AL145" s="755">
        <f>I145+L145+O145+R145+U145+X145</f>
        <v>2759900</v>
      </c>
      <c r="AM145" s="756">
        <f>H145+K145+N145+Q145+T145+W145</f>
        <v>30000000</v>
      </c>
      <c r="AN145" s="705" t="b">
        <f>G145=AM145</f>
        <v>1</v>
      </c>
    </row>
    <row r="146" spans="1:40" s="719" customFormat="1">
      <c r="A146" s="845"/>
      <c r="B146" s="846"/>
      <c r="C146" s="847"/>
      <c r="D146" s="847"/>
      <c r="E146" s="834" t="s">
        <v>110</v>
      </c>
      <c r="F146" s="848" t="s">
        <v>111</v>
      </c>
      <c r="G146" s="850">
        <v>8200000</v>
      </c>
      <c r="H146" s="850">
        <v>3000000</v>
      </c>
      <c r="I146" s="850"/>
      <c r="J146" s="850">
        <f t="shared" si="85"/>
        <v>3000000</v>
      </c>
      <c r="K146" s="850"/>
      <c r="L146" s="850">
        <v>376200</v>
      </c>
      <c r="M146" s="850">
        <f t="shared" si="86"/>
        <v>-376200</v>
      </c>
      <c r="N146" s="850"/>
      <c r="O146" s="850"/>
      <c r="P146" s="850"/>
      <c r="Q146" s="850">
        <v>5200000</v>
      </c>
      <c r="R146" s="850"/>
      <c r="S146" s="850"/>
      <c r="T146" s="850"/>
      <c r="U146" s="850"/>
      <c r="V146" s="850"/>
      <c r="W146" s="850"/>
      <c r="X146" s="850"/>
      <c r="Y146" s="850"/>
      <c r="Z146" s="850"/>
      <c r="AA146" s="850">
        <f t="shared" si="87"/>
        <v>0</v>
      </c>
      <c r="AB146" s="850"/>
      <c r="AC146" s="850"/>
      <c r="AD146" s="850"/>
      <c r="AE146" s="850"/>
      <c r="AF146" s="778"/>
      <c r="AG146" s="779"/>
      <c r="AH146" s="767"/>
      <c r="AJ146" s="755">
        <f>SUM(I146:X146)</f>
        <v>8200000</v>
      </c>
      <c r="AK146" s="719" t="b">
        <f>G146=AJ146</f>
        <v>1</v>
      </c>
      <c r="AL146" s="755">
        <f>I146+L146+O146+R146+U146+X146</f>
        <v>376200</v>
      </c>
      <c r="AM146" s="756">
        <f>H146+K146+N146+Q146+T146+W146</f>
        <v>8200000</v>
      </c>
      <c r="AN146" s="705" t="b">
        <f>G146=AM146</f>
        <v>1</v>
      </c>
    </row>
    <row r="147" spans="1:40" s="719" customFormat="1">
      <c r="A147" s="851"/>
      <c r="B147" s="852"/>
      <c r="C147" s="767"/>
      <c r="D147" s="767"/>
      <c r="E147" s="786"/>
      <c r="F147" s="726"/>
      <c r="G147" s="853"/>
      <c r="H147" s="853"/>
      <c r="I147" s="853"/>
      <c r="J147" s="853"/>
      <c r="K147" s="853"/>
      <c r="L147" s="853"/>
      <c r="M147" s="853"/>
      <c r="N147" s="853"/>
      <c r="O147" s="853"/>
      <c r="P147" s="853"/>
      <c r="Q147" s="853"/>
      <c r="R147" s="853"/>
      <c r="S147" s="853"/>
      <c r="T147" s="853"/>
      <c r="U147" s="853"/>
      <c r="V147" s="853"/>
      <c r="W147" s="853"/>
      <c r="X147" s="853"/>
      <c r="Y147" s="853"/>
      <c r="Z147" s="853"/>
      <c r="AA147" s="853"/>
      <c r="AB147" s="853"/>
      <c r="AC147" s="853"/>
      <c r="AD147" s="853"/>
      <c r="AE147" s="853"/>
      <c r="AF147" s="778"/>
      <c r="AG147" s="779"/>
      <c r="AH147" s="767"/>
      <c r="AJ147" s="755"/>
      <c r="AL147" s="755"/>
      <c r="AM147" s="756"/>
      <c r="AN147" s="705"/>
    </row>
    <row r="148" spans="1:40" s="705" customFormat="1" ht="12.75" customHeight="1">
      <c r="A148" s="887">
        <v>20</v>
      </c>
      <c r="B148" s="888" t="s">
        <v>22</v>
      </c>
      <c r="C148" s="889" t="s">
        <v>112</v>
      </c>
      <c r="D148" s="890"/>
      <c r="E148" s="891"/>
      <c r="F148" s="892" t="s">
        <v>150</v>
      </c>
      <c r="G148" s="750">
        <f t="shared" ref="G148:V149" si="88">G149</f>
        <v>5000000</v>
      </c>
      <c r="H148" s="750">
        <f t="shared" si="88"/>
        <v>0</v>
      </c>
      <c r="I148" s="750">
        <f t="shared" si="88"/>
        <v>0</v>
      </c>
      <c r="J148" s="750">
        <f t="shared" si="88"/>
        <v>0</v>
      </c>
      <c r="K148" s="750">
        <f t="shared" si="88"/>
        <v>0</v>
      </c>
      <c r="L148" s="750">
        <f t="shared" si="88"/>
        <v>0</v>
      </c>
      <c r="M148" s="750">
        <f t="shared" si="88"/>
        <v>0</v>
      </c>
      <c r="N148" s="750">
        <f t="shared" si="88"/>
        <v>5000000</v>
      </c>
      <c r="O148" s="750">
        <f t="shared" si="88"/>
        <v>0</v>
      </c>
      <c r="P148" s="750">
        <f t="shared" si="88"/>
        <v>0</v>
      </c>
      <c r="Q148" s="750">
        <f t="shared" si="88"/>
        <v>0</v>
      </c>
      <c r="R148" s="750">
        <f t="shared" si="88"/>
        <v>0</v>
      </c>
      <c r="S148" s="750">
        <f t="shared" si="88"/>
        <v>0</v>
      </c>
      <c r="T148" s="750">
        <f t="shared" si="88"/>
        <v>0</v>
      </c>
      <c r="U148" s="750">
        <f t="shared" si="88"/>
        <v>0</v>
      </c>
      <c r="V148" s="750">
        <f t="shared" si="88"/>
        <v>0</v>
      </c>
      <c r="W148" s="750">
        <f t="shared" ref="W148:AG149" si="89">W149</f>
        <v>0</v>
      </c>
      <c r="X148" s="750">
        <f t="shared" si="89"/>
        <v>0</v>
      </c>
      <c r="Y148" s="750">
        <f t="shared" si="89"/>
        <v>0</v>
      </c>
      <c r="Z148" s="750">
        <f t="shared" si="89"/>
        <v>0</v>
      </c>
      <c r="AA148" s="750">
        <f t="shared" si="89"/>
        <v>0</v>
      </c>
      <c r="AB148" s="750">
        <f t="shared" si="89"/>
        <v>0</v>
      </c>
      <c r="AC148" s="750">
        <f t="shared" si="89"/>
        <v>0</v>
      </c>
      <c r="AD148" s="750">
        <f t="shared" si="89"/>
        <v>0</v>
      </c>
      <c r="AE148" s="750">
        <f t="shared" si="89"/>
        <v>0</v>
      </c>
      <c r="AF148" s="744">
        <f t="shared" si="89"/>
        <v>0</v>
      </c>
      <c r="AG148" s="739">
        <f t="shared" si="89"/>
        <v>0</v>
      </c>
      <c r="AH148" s="731"/>
      <c r="AI148" s="769"/>
      <c r="AJ148" s="756">
        <f>SUM(I148:X148)</f>
        <v>5000000</v>
      </c>
      <c r="AK148" s="705" t="b">
        <f>G148=AJ148</f>
        <v>1</v>
      </c>
      <c r="AL148" s="755">
        <f>I148+L148+O148+R148+U148+X148</f>
        <v>0</v>
      </c>
      <c r="AM148" s="756">
        <f>H148+K148+N148+Q148+T148+W148</f>
        <v>5000000</v>
      </c>
      <c r="AN148" s="705" t="b">
        <f>G148=AM148</f>
        <v>1</v>
      </c>
    </row>
    <row r="149" spans="1:40" ht="12.75" hidden="1" customHeight="1">
      <c r="A149" s="714"/>
      <c r="B149" s="715"/>
      <c r="C149" s="713"/>
      <c r="D149" s="885" t="s">
        <v>15</v>
      </c>
      <c r="E149" s="886"/>
      <c r="F149" s="717" t="s">
        <v>130</v>
      </c>
      <c r="G149" s="743">
        <f t="shared" si="88"/>
        <v>5000000</v>
      </c>
      <c r="H149" s="743">
        <f t="shared" si="88"/>
        <v>0</v>
      </c>
      <c r="I149" s="743">
        <f t="shared" si="88"/>
        <v>0</v>
      </c>
      <c r="J149" s="743">
        <f t="shared" si="88"/>
        <v>0</v>
      </c>
      <c r="K149" s="743">
        <f t="shared" si="88"/>
        <v>0</v>
      </c>
      <c r="L149" s="743">
        <f t="shared" si="88"/>
        <v>0</v>
      </c>
      <c r="M149" s="743">
        <f t="shared" si="88"/>
        <v>0</v>
      </c>
      <c r="N149" s="743">
        <f t="shared" si="88"/>
        <v>5000000</v>
      </c>
      <c r="O149" s="743">
        <f t="shared" si="88"/>
        <v>0</v>
      </c>
      <c r="P149" s="743">
        <f t="shared" si="88"/>
        <v>0</v>
      </c>
      <c r="Q149" s="743">
        <f t="shared" si="88"/>
        <v>0</v>
      </c>
      <c r="R149" s="743">
        <f t="shared" si="88"/>
        <v>0</v>
      </c>
      <c r="S149" s="743">
        <f t="shared" si="88"/>
        <v>0</v>
      </c>
      <c r="T149" s="743">
        <f t="shared" si="88"/>
        <v>0</v>
      </c>
      <c r="U149" s="743">
        <f t="shared" si="88"/>
        <v>0</v>
      </c>
      <c r="V149" s="743">
        <f t="shared" si="88"/>
        <v>0</v>
      </c>
      <c r="W149" s="743">
        <f t="shared" si="89"/>
        <v>0</v>
      </c>
      <c r="X149" s="743">
        <f t="shared" si="89"/>
        <v>0</v>
      </c>
      <c r="Y149" s="743">
        <f t="shared" si="89"/>
        <v>0</v>
      </c>
      <c r="Z149" s="743">
        <f t="shared" si="89"/>
        <v>0</v>
      </c>
      <c r="AA149" s="743">
        <f t="shared" si="89"/>
        <v>0</v>
      </c>
      <c r="AB149" s="743">
        <f t="shared" si="89"/>
        <v>0</v>
      </c>
      <c r="AC149" s="743">
        <f t="shared" si="89"/>
        <v>0</v>
      </c>
      <c r="AD149" s="743">
        <f t="shared" si="89"/>
        <v>0</v>
      </c>
      <c r="AE149" s="743">
        <f t="shared" si="89"/>
        <v>0</v>
      </c>
      <c r="AF149" s="784">
        <f t="shared" si="89"/>
        <v>0</v>
      </c>
      <c r="AG149" s="785">
        <f t="shared" si="89"/>
        <v>0</v>
      </c>
      <c r="AH149" s="713"/>
      <c r="AJ149" s="711">
        <f>SUM(I149:X149)</f>
        <v>5000000</v>
      </c>
      <c r="AK149" s="706" t="b">
        <f>G149=AJ149</f>
        <v>1</v>
      </c>
      <c r="AL149" s="755">
        <f>I149+L149+O149+R149+U149+X149</f>
        <v>0</v>
      </c>
      <c r="AM149" s="756">
        <f>H149+K149+N149+Q149+T149+W149</f>
        <v>5000000</v>
      </c>
      <c r="AN149" s="705" t="b">
        <f>G149=AM149</f>
        <v>1</v>
      </c>
    </row>
    <row r="150" spans="1:40" s="719" customFormat="1">
      <c r="A150" s="845"/>
      <c r="B150" s="846"/>
      <c r="C150" s="847"/>
      <c r="D150" s="847"/>
      <c r="E150" s="834" t="s">
        <v>113</v>
      </c>
      <c r="F150" s="848" t="s">
        <v>114</v>
      </c>
      <c r="G150" s="850">
        <v>5000000</v>
      </c>
      <c r="H150" s="850"/>
      <c r="I150" s="850"/>
      <c r="J150" s="850">
        <f>H150-I150</f>
        <v>0</v>
      </c>
      <c r="K150" s="850"/>
      <c r="L150" s="850"/>
      <c r="M150" s="850"/>
      <c r="N150" s="850">
        <f>G150</f>
        <v>5000000</v>
      </c>
      <c r="O150" s="850"/>
      <c r="P150" s="850"/>
      <c r="Q150" s="850"/>
      <c r="R150" s="850"/>
      <c r="S150" s="850"/>
      <c r="T150" s="850"/>
      <c r="U150" s="850"/>
      <c r="V150" s="850"/>
      <c r="W150" s="850"/>
      <c r="X150" s="850"/>
      <c r="Y150" s="850"/>
      <c r="Z150" s="850"/>
      <c r="AA150" s="850"/>
      <c r="AB150" s="850"/>
      <c r="AC150" s="850"/>
      <c r="AD150" s="850"/>
      <c r="AE150" s="850"/>
      <c r="AF150" s="778"/>
      <c r="AG150" s="779"/>
      <c r="AH150" s="767"/>
      <c r="AJ150" s="755">
        <f>SUM(I150:X150)</f>
        <v>5000000</v>
      </c>
      <c r="AK150" s="719" t="b">
        <f>G150=AJ150</f>
        <v>1</v>
      </c>
      <c r="AL150" s="755">
        <f>I150+L150+O150+R150+U150+X150</f>
        <v>0</v>
      </c>
      <c r="AM150" s="756">
        <f>H150+K150+N150+Q150+T150+W150</f>
        <v>5000000</v>
      </c>
      <c r="AN150" s="705" t="b">
        <f>G150=AM150</f>
        <v>1</v>
      </c>
    </row>
    <row r="151" spans="1:40">
      <c r="A151" s="714"/>
      <c r="B151" s="715"/>
      <c r="C151" s="713"/>
      <c r="D151" s="713"/>
      <c r="E151" s="716"/>
      <c r="F151" s="717"/>
      <c r="G151" s="743"/>
      <c r="H151" s="743"/>
      <c r="I151" s="743"/>
      <c r="J151" s="743"/>
      <c r="K151" s="743"/>
      <c r="L151" s="743"/>
      <c r="M151" s="743"/>
      <c r="N151" s="743"/>
      <c r="O151" s="743"/>
      <c r="P151" s="743"/>
      <c r="Q151" s="743"/>
      <c r="R151" s="743"/>
      <c r="S151" s="743"/>
      <c r="T151" s="743"/>
      <c r="U151" s="743"/>
      <c r="V151" s="743"/>
      <c r="W151" s="743"/>
      <c r="X151" s="743"/>
      <c r="Y151" s="743"/>
      <c r="Z151" s="743"/>
      <c r="AA151" s="743"/>
      <c r="AB151" s="743"/>
      <c r="AC151" s="743"/>
      <c r="AD151" s="743"/>
      <c r="AE151" s="743"/>
      <c r="AF151" s="784"/>
      <c r="AG151" s="790"/>
      <c r="AH151" s="713"/>
      <c r="AJ151" s="711">
        <f>SUM(I151:X151)</f>
        <v>0</v>
      </c>
      <c r="AK151" s="706" t="b">
        <f>G151=AJ151</f>
        <v>1</v>
      </c>
      <c r="AL151" s="755">
        <f>I151+L151+O151+R151+U151+X151</f>
        <v>0</v>
      </c>
      <c r="AM151" s="756">
        <f>H151+K151+N151+Q151+T151+W151</f>
        <v>0</v>
      </c>
      <c r="AN151" s="705" t="b">
        <f>G151=AM151</f>
        <v>1</v>
      </c>
    </row>
    <row r="152" spans="1:40" s="705" customFormat="1" ht="12.75" customHeight="1">
      <c r="A152" s="887">
        <v>21</v>
      </c>
      <c r="B152" s="888" t="s">
        <v>22</v>
      </c>
      <c r="C152" s="889" t="s">
        <v>115</v>
      </c>
      <c r="D152" s="890"/>
      <c r="E152" s="891"/>
      <c r="F152" s="892" t="s">
        <v>151</v>
      </c>
      <c r="G152" s="750">
        <f t="shared" ref="G152:V153" si="90">G153</f>
        <v>13500000</v>
      </c>
      <c r="H152" s="750">
        <f t="shared" si="90"/>
        <v>13500000</v>
      </c>
      <c r="I152" s="750">
        <f t="shared" si="90"/>
        <v>0</v>
      </c>
      <c r="J152" s="750">
        <f t="shared" si="90"/>
        <v>13500000</v>
      </c>
      <c r="K152" s="750">
        <f t="shared" si="90"/>
        <v>0</v>
      </c>
      <c r="L152" s="750">
        <f t="shared" si="90"/>
        <v>0</v>
      </c>
      <c r="M152" s="750">
        <f t="shared" si="90"/>
        <v>0</v>
      </c>
      <c r="N152" s="750">
        <f t="shared" si="90"/>
        <v>0</v>
      </c>
      <c r="O152" s="750">
        <f t="shared" si="90"/>
        <v>0</v>
      </c>
      <c r="P152" s="750">
        <f t="shared" si="90"/>
        <v>0</v>
      </c>
      <c r="Q152" s="750">
        <f t="shared" si="90"/>
        <v>0</v>
      </c>
      <c r="R152" s="750">
        <f t="shared" si="90"/>
        <v>0</v>
      </c>
      <c r="S152" s="750">
        <f t="shared" si="90"/>
        <v>0</v>
      </c>
      <c r="T152" s="750">
        <f t="shared" si="90"/>
        <v>0</v>
      </c>
      <c r="U152" s="750">
        <f t="shared" si="90"/>
        <v>0</v>
      </c>
      <c r="V152" s="750">
        <f t="shared" si="90"/>
        <v>0</v>
      </c>
      <c r="W152" s="750">
        <f t="shared" ref="W152:AG153" si="91">W153</f>
        <v>0</v>
      </c>
      <c r="X152" s="750">
        <f t="shared" si="91"/>
        <v>0</v>
      </c>
      <c r="Y152" s="750">
        <f t="shared" si="91"/>
        <v>0</v>
      </c>
      <c r="Z152" s="750">
        <f t="shared" si="91"/>
        <v>0</v>
      </c>
      <c r="AA152" s="750">
        <f t="shared" si="91"/>
        <v>0</v>
      </c>
      <c r="AB152" s="750">
        <f t="shared" si="91"/>
        <v>0</v>
      </c>
      <c r="AC152" s="750">
        <f t="shared" si="91"/>
        <v>0</v>
      </c>
      <c r="AD152" s="750">
        <f t="shared" si="91"/>
        <v>0</v>
      </c>
      <c r="AE152" s="750">
        <f t="shared" si="91"/>
        <v>0</v>
      </c>
      <c r="AF152" s="744">
        <f t="shared" si="91"/>
        <v>0</v>
      </c>
      <c r="AG152" s="739">
        <f t="shared" si="91"/>
        <v>0</v>
      </c>
      <c r="AH152" s="731"/>
      <c r="AI152" s="769"/>
      <c r="AJ152" s="756">
        <f>SUM(I152:X152)</f>
        <v>13500000</v>
      </c>
      <c r="AK152" s="705" t="b">
        <f>G152=AJ152</f>
        <v>1</v>
      </c>
      <c r="AL152" s="755">
        <f>I152+L152+O152+R152+U152+X152</f>
        <v>0</v>
      </c>
      <c r="AM152" s="756">
        <f>H152+K152+N152+Q152+T152+W152</f>
        <v>13500000</v>
      </c>
      <c r="AN152" s="705" t="b">
        <f>G152=AM152</f>
        <v>1</v>
      </c>
    </row>
    <row r="153" spans="1:40" ht="12.75" hidden="1" customHeight="1">
      <c r="A153" s="714"/>
      <c r="B153" s="715"/>
      <c r="C153" s="713"/>
      <c r="D153" s="885" t="s">
        <v>15</v>
      </c>
      <c r="E153" s="886"/>
      <c r="F153" s="717" t="s">
        <v>130</v>
      </c>
      <c r="G153" s="743">
        <f t="shared" si="90"/>
        <v>13500000</v>
      </c>
      <c r="H153" s="743">
        <f t="shared" si="90"/>
        <v>13500000</v>
      </c>
      <c r="I153" s="743">
        <f t="shared" si="90"/>
        <v>0</v>
      </c>
      <c r="J153" s="743">
        <f t="shared" si="90"/>
        <v>13500000</v>
      </c>
      <c r="K153" s="743">
        <f t="shared" si="90"/>
        <v>0</v>
      </c>
      <c r="L153" s="743">
        <f t="shared" si="90"/>
        <v>0</v>
      </c>
      <c r="M153" s="743">
        <f t="shared" si="90"/>
        <v>0</v>
      </c>
      <c r="N153" s="743">
        <f t="shared" si="90"/>
        <v>0</v>
      </c>
      <c r="O153" s="743">
        <f t="shared" si="90"/>
        <v>0</v>
      </c>
      <c r="P153" s="743">
        <f t="shared" si="90"/>
        <v>0</v>
      </c>
      <c r="Q153" s="743">
        <f t="shared" si="90"/>
        <v>0</v>
      </c>
      <c r="R153" s="743">
        <f t="shared" si="90"/>
        <v>0</v>
      </c>
      <c r="S153" s="743">
        <f t="shared" si="90"/>
        <v>0</v>
      </c>
      <c r="T153" s="743">
        <f t="shared" si="90"/>
        <v>0</v>
      </c>
      <c r="U153" s="743">
        <f t="shared" si="90"/>
        <v>0</v>
      </c>
      <c r="V153" s="743">
        <f t="shared" si="90"/>
        <v>0</v>
      </c>
      <c r="W153" s="743">
        <f t="shared" si="91"/>
        <v>0</v>
      </c>
      <c r="X153" s="743">
        <f t="shared" si="91"/>
        <v>0</v>
      </c>
      <c r="Y153" s="743">
        <f t="shared" si="91"/>
        <v>0</v>
      </c>
      <c r="Z153" s="743">
        <f t="shared" si="91"/>
        <v>0</v>
      </c>
      <c r="AA153" s="743">
        <f t="shared" si="91"/>
        <v>0</v>
      </c>
      <c r="AB153" s="743">
        <f t="shared" si="91"/>
        <v>0</v>
      </c>
      <c r="AC153" s="743">
        <f t="shared" si="91"/>
        <v>0</v>
      </c>
      <c r="AD153" s="743">
        <f t="shared" si="91"/>
        <v>0</v>
      </c>
      <c r="AE153" s="743">
        <f t="shared" si="91"/>
        <v>0</v>
      </c>
      <c r="AF153" s="784">
        <f t="shared" si="91"/>
        <v>0</v>
      </c>
      <c r="AG153" s="785">
        <f t="shared" si="91"/>
        <v>0</v>
      </c>
      <c r="AH153" s="713"/>
      <c r="AJ153" s="711">
        <f>SUM(I153:X153)</f>
        <v>13500000</v>
      </c>
      <c r="AK153" s="706" t="b">
        <f>G153=AJ153</f>
        <v>1</v>
      </c>
      <c r="AL153" s="755">
        <f>I153+L153+O153+R153+U153+X153</f>
        <v>0</v>
      </c>
      <c r="AM153" s="756">
        <f>H153+K153+N153+Q153+T153+W153</f>
        <v>13500000</v>
      </c>
      <c r="AN153" s="705" t="b">
        <f>G153=AM153</f>
        <v>1</v>
      </c>
    </row>
    <row r="154" spans="1:40" s="719" customFormat="1">
      <c r="A154" s="845"/>
      <c r="B154" s="846"/>
      <c r="C154" s="847"/>
      <c r="D154" s="847"/>
      <c r="E154" s="834" t="s">
        <v>113</v>
      </c>
      <c r="F154" s="848" t="s">
        <v>114</v>
      </c>
      <c r="G154" s="850">
        <v>13500000</v>
      </c>
      <c r="H154" s="850">
        <v>13500000</v>
      </c>
      <c r="I154" s="850"/>
      <c r="J154" s="850">
        <f>H154-I154</f>
        <v>13500000</v>
      </c>
      <c r="K154" s="850"/>
      <c r="L154" s="850"/>
      <c r="M154" s="850">
        <f>K154-L154</f>
        <v>0</v>
      </c>
      <c r="N154" s="850"/>
      <c r="O154" s="850"/>
      <c r="P154" s="850"/>
      <c r="Q154" s="850"/>
      <c r="R154" s="850"/>
      <c r="S154" s="850"/>
      <c r="T154" s="850"/>
      <c r="U154" s="850"/>
      <c r="V154" s="850"/>
      <c r="W154" s="850"/>
      <c r="X154" s="850"/>
      <c r="Y154" s="850"/>
      <c r="Z154" s="850"/>
      <c r="AA154" s="850">
        <f>Y154-Z154</f>
        <v>0</v>
      </c>
      <c r="AB154" s="850"/>
      <c r="AC154" s="850"/>
      <c r="AD154" s="850"/>
      <c r="AE154" s="850"/>
      <c r="AF154" s="778"/>
      <c r="AG154" s="779"/>
      <c r="AH154" s="767"/>
      <c r="AJ154" s="755">
        <f>SUM(I154:X154)</f>
        <v>13500000</v>
      </c>
      <c r="AK154" s="719" t="b">
        <f>G154=AJ154</f>
        <v>1</v>
      </c>
      <c r="AL154" s="755">
        <f>I154+L154+O154+R154+U154+X154</f>
        <v>0</v>
      </c>
      <c r="AM154" s="756">
        <f>H154+K154+N154+Q154+T154+W154</f>
        <v>13500000</v>
      </c>
      <c r="AN154" s="705" t="b">
        <f>G154=AM154</f>
        <v>1</v>
      </c>
    </row>
    <row r="155" spans="1:40">
      <c r="A155" s="714"/>
      <c r="B155" s="715"/>
      <c r="C155" s="713"/>
      <c r="D155" s="713"/>
      <c r="E155" s="716"/>
      <c r="F155" s="717"/>
      <c r="G155" s="743"/>
      <c r="H155" s="743"/>
      <c r="I155" s="743"/>
      <c r="J155" s="743"/>
      <c r="K155" s="743"/>
      <c r="L155" s="743"/>
      <c r="M155" s="743"/>
      <c r="N155" s="743"/>
      <c r="O155" s="743"/>
      <c r="P155" s="743"/>
      <c r="Q155" s="743"/>
      <c r="R155" s="743"/>
      <c r="S155" s="743"/>
      <c r="T155" s="743"/>
      <c r="U155" s="743"/>
      <c r="V155" s="743"/>
      <c r="W155" s="743"/>
      <c r="X155" s="743"/>
      <c r="Y155" s="743"/>
      <c r="Z155" s="743"/>
      <c r="AA155" s="743"/>
      <c r="AB155" s="743"/>
      <c r="AC155" s="743"/>
      <c r="AD155" s="743"/>
      <c r="AE155" s="743"/>
      <c r="AF155" s="784"/>
      <c r="AG155" s="790"/>
      <c r="AH155" s="713"/>
      <c r="AJ155" s="711">
        <f>SUM(I155:X155)</f>
        <v>0</v>
      </c>
      <c r="AK155" s="706" t="b">
        <f>G155=AJ155</f>
        <v>1</v>
      </c>
      <c r="AL155" s="755">
        <f>I155+L155+O155+R155+U155+X155</f>
        <v>0</v>
      </c>
      <c r="AM155" s="756">
        <f>H155+K155+N155+Q155+T155+W155</f>
        <v>0</v>
      </c>
      <c r="AN155" s="705" t="b">
        <f>G155=AM155</f>
        <v>1</v>
      </c>
    </row>
    <row r="156" spans="1:40" s="705" customFormat="1" ht="12.75" customHeight="1">
      <c r="A156" s="887">
        <v>22</v>
      </c>
      <c r="B156" s="888" t="s">
        <v>22</v>
      </c>
      <c r="C156" s="889" t="s">
        <v>116</v>
      </c>
      <c r="D156" s="890"/>
      <c r="E156" s="891"/>
      <c r="F156" s="892" t="s">
        <v>152</v>
      </c>
      <c r="G156" s="750">
        <f>G157</f>
        <v>45435000</v>
      </c>
      <c r="H156" s="750">
        <f t="shared" ref="H156:AG156" si="92">H157</f>
        <v>11525000</v>
      </c>
      <c r="I156" s="750" t="e">
        <f t="shared" si="92"/>
        <v>#REF!</v>
      </c>
      <c r="J156" s="750" t="e">
        <f t="shared" si="92"/>
        <v>#REF!</v>
      </c>
      <c r="K156" s="750">
        <f t="shared" si="92"/>
        <v>0</v>
      </c>
      <c r="L156" s="750">
        <f t="shared" si="92"/>
        <v>0</v>
      </c>
      <c r="M156" s="750">
        <f t="shared" si="92"/>
        <v>0</v>
      </c>
      <c r="N156" s="750">
        <f t="shared" si="92"/>
        <v>0</v>
      </c>
      <c r="O156" s="750">
        <f t="shared" si="92"/>
        <v>0</v>
      </c>
      <c r="P156" s="750">
        <f t="shared" si="92"/>
        <v>0</v>
      </c>
      <c r="Q156" s="750">
        <f t="shared" si="92"/>
        <v>33910000</v>
      </c>
      <c r="R156" s="750">
        <f t="shared" si="92"/>
        <v>0</v>
      </c>
      <c r="S156" s="750">
        <f t="shared" si="92"/>
        <v>0</v>
      </c>
      <c r="T156" s="750">
        <f t="shared" si="92"/>
        <v>0</v>
      </c>
      <c r="U156" s="750">
        <f t="shared" si="92"/>
        <v>0</v>
      </c>
      <c r="V156" s="750">
        <f t="shared" si="92"/>
        <v>0</v>
      </c>
      <c r="W156" s="750">
        <f t="shared" si="92"/>
        <v>0</v>
      </c>
      <c r="X156" s="750">
        <f t="shared" si="92"/>
        <v>0</v>
      </c>
      <c r="Y156" s="750">
        <f t="shared" si="92"/>
        <v>0</v>
      </c>
      <c r="Z156" s="750">
        <f t="shared" si="92"/>
        <v>0</v>
      </c>
      <c r="AA156" s="750">
        <f t="shared" si="92"/>
        <v>0</v>
      </c>
      <c r="AB156" s="750">
        <f t="shared" si="92"/>
        <v>0</v>
      </c>
      <c r="AC156" s="750">
        <f t="shared" si="92"/>
        <v>0</v>
      </c>
      <c r="AD156" s="750">
        <f t="shared" si="92"/>
        <v>0</v>
      </c>
      <c r="AE156" s="750">
        <f t="shared" si="92"/>
        <v>0</v>
      </c>
      <c r="AF156" s="744">
        <f t="shared" si="92"/>
        <v>0</v>
      </c>
      <c r="AG156" s="739">
        <f t="shared" si="92"/>
        <v>0</v>
      </c>
      <c r="AH156" s="731"/>
      <c r="AI156" s="769"/>
      <c r="AJ156" s="756" t="e">
        <f>SUM(I156:X156)</f>
        <v>#REF!</v>
      </c>
      <c r="AK156" s="705" t="e">
        <f>G156=AJ156</f>
        <v>#REF!</v>
      </c>
      <c r="AL156" s="755" t="e">
        <f>I156+L156+O156+R156+U156+X156</f>
        <v>#REF!</v>
      </c>
      <c r="AM156" s="756">
        <f>H156+K156+N156+Q156+T156+W156</f>
        <v>45435000</v>
      </c>
      <c r="AN156" s="705" t="b">
        <f>G156=AM156</f>
        <v>1</v>
      </c>
    </row>
    <row r="157" spans="1:40" ht="12.75" hidden="1" customHeight="1">
      <c r="A157" s="714"/>
      <c r="B157" s="715"/>
      <c r="C157" s="713"/>
      <c r="D157" s="885" t="s">
        <v>15</v>
      </c>
      <c r="E157" s="886"/>
      <c r="F157" s="717" t="s">
        <v>130</v>
      </c>
      <c r="G157" s="743">
        <f>SUM(G158:G160)</f>
        <v>45435000</v>
      </c>
      <c r="H157" s="743">
        <f t="shared" ref="H157:AG157" si="93">SUM(H158:H160)</f>
        <v>11525000</v>
      </c>
      <c r="I157" s="743" t="e">
        <f t="shared" si="93"/>
        <v>#REF!</v>
      </c>
      <c r="J157" s="743" t="e">
        <f t="shared" si="93"/>
        <v>#REF!</v>
      </c>
      <c r="K157" s="743">
        <f t="shared" si="93"/>
        <v>0</v>
      </c>
      <c r="L157" s="743">
        <f t="shared" si="93"/>
        <v>0</v>
      </c>
      <c r="M157" s="743">
        <f t="shared" si="93"/>
        <v>0</v>
      </c>
      <c r="N157" s="743">
        <f t="shared" si="93"/>
        <v>0</v>
      </c>
      <c r="O157" s="743">
        <f t="shared" si="93"/>
        <v>0</v>
      </c>
      <c r="P157" s="743">
        <f t="shared" si="93"/>
        <v>0</v>
      </c>
      <c r="Q157" s="743">
        <f t="shared" si="93"/>
        <v>33910000</v>
      </c>
      <c r="R157" s="743">
        <f t="shared" si="93"/>
        <v>0</v>
      </c>
      <c r="S157" s="743">
        <f t="shared" si="93"/>
        <v>0</v>
      </c>
      <c r="T157" s="743">
        <f t="shared" si="93"/>
        <v>0</v>
      </c>
      <c r="U157" s="743">
        <f t="shared" si="93"/>
        <v>0</v>
      </c>
      <c r="V157" s="743">
        <f t="shared" si="93"/>
        <v>0</v>
      </c>
      <c r="W157" s="743">
        <f t="shared" si="93"/>
        <v>0</v>
      </c>
      <c r="X157" s="743">
        <f t="shared" si="93"/>
        <v>0</v>
      </c>
      <c r="Y157" s="743">
        <f t="shared" si="93"/>
        <v>0</v>
      </c>
      <c r="Z157" s="743">
        <f t="shared" si="93"/>
        <v>0</v>
      </c>
      <c r="AA157" s="743">
        <f t="shared" si="93"/>
        <v>0</v>
      </c>
      <c r="AB157" s="743">
        <f t="shared" si="93"/>
        <v>0</v>
      </c>
      <c r="AC157" s="743">
        <f t="shared" si="93"/>
        <v>0</v>
      </c>
      <c r="AD157" s="743">
        <f t="shared" si="93"/>
        <v>0</v>
      </c>
      <c r="AE157" s="743">
        <f t="shared" si="93"/>
        <v>0</v>
      </c>
      <c r="AF157" s="784">
        <f t="shared" si="93"/>
        <v>0</v>
      </c>
      <c r="AG157" s="785">
        <f t="shared" si="93"/>
        <v>0</v>
      </c>
      <c r="AH157" s="713"/>
      <c r="AJ157" s="711" t="e">
        <f>SUM(I157:X157)</f>
        <v>#REF!</v>
      </c>
      <c r="AK157" s="706" t="e">
        <f>G157=AJ157</f>
        <v>#REF!</v>
      </c>
      <c r="AL157" s="755" t="e">
        <f>I157+L157+O157+R157+U157+X157</f>
        <v>#REF!</v>
      </c>
      <c r="AM157" s="756">
        <f>H157+K157+N157+Q157+T157+W157</f>
        <v>45435000</v>
      </c>
      <c r="AN157" s="705" t="b">
        <f>G157=AM157</f>
        <v>1</v>
      </c>
    </row>
    <row r="158" spans="1:40" s="719" customFormat="1">
      <c r="A158" s="772"/>
      <c r="B158" s="773"/>
      <c r="C158" s="774"/>
      <c r="D158" s="774"/>
      <c r="E158" s="729" t="s">
        <v>17</v>
      </c>
      <c r="F158" s="788" t="s">
        <v>18</v>
      </c>
      <c r="G158" s="778">
        <v>40800000</v>
      </c>
      <c r="H158" s="778">
        <v>9900000</v>
      </c>
      <c r="I158" s="778" t="e">
        <f>#REF!+1400000+1400000</f>
        <v>#REF!</v>
      </c>
      <c r="J158" s="778" t="e">
        <f>H158-I158</f>
        <v>#REF!</v>
      </c>
      <c r="K158" s="778"/>
      <c r="L158" s="778"/>
      <c r="M158" s="778"/>
      <c r="N158" s="778"/>
      <c r="O158" s="778"/>
      <c r="P158" s="778"/>
      <c r="Q158" s="778">
        <v>30900000</v>
      </c>
      <c r="R158" s="778"/>
      <c r="S158" s="778"/>
      <c r="T158" s="778"/>
      <c r="U158" s="778"/>
      <c r="V158" s="778"/>
      <c r="W158" s="778"/>
      <c r="X158" s="778"/>
      <c r="Y158" s="778"/>
      <c r="Z158" s="778"/>
      <c r="AA158" s="778"/>
      <c r="AB158" s="778"/>
      <c r="AC158" s="778"/>
      <c r="AD158" s="778"/>
      <c r="AE158" s="778"/>
      <c r="AF158" s="778"/>
      <c r="AG158" s="779"/>
      <c r="AH158" s="767"/>
      <c r="AJ158" s="755" t="e">
        <f>SUM(I158:X158)</f>
        <v>#REF!</v>
      </c>
      <c r="AK158" s="719" t="e">
        <f>G158=AJ158</f>
        <v>#REF!</v>
      </c>
      <c r="AL158" s="755" t="e">
        <f>I158+L158+O158+R158+U158+X158</f>
        <v>#REF!</v>
      </c>
      <c r="AM158" s="756">
        <f>H158+K158+N158+Q158+T158+W158</f>
        <v>40800000</v>
      </c>
      <c r="AN158" s="705" t="b">
        <f>G158=AM158</f>
        <v>1</v>
      </c>
    </row>
    <row r="159" spans="1:40" s="719" customFormat="1">
      <c r="A159" s="772"/>
      <c r="B159" s="773"/>
      <c r="C159" s="774"/>
      <c r="D159" s="774"/>
      <c r="E159" s="729" t="s">
        <v>31</v>
      </c>
      <c r="F159" s="788" t="s">
        <v>32</v>
      </c>
      <c r="G159" s="778">
        <v>625000</v>
      </c>
      <c r="H159" s="778">
        <v>625000</v>
      </c>
      <c r="I159" s="778"/>
      <c r="J159" s="778">
        <f t="shared" ref="J159:J160" si="94">H159-I159</f>
        <v>625000</v>
      </c>
      <c r="K159" s="778"/>
      <c r="L159" s="778"/>
      <c r="M159" s="778"/>
      <c r="N159" s="778"/>
      <c r="O159" s="778"/>
      <c r="P159" s="778"/>
      <c r="Q159" s="778"/>
      <c r="R159" s="778"/>
      <c r="S159" s="778"/>
      <c r="T159" s="778"/>
      <c r="U159" s="778"/>
      <c r="V159" s="778"/>
      <c r="W159" s="778"/>
      <c r="X159" s="778"/>
      <c r="Y159" s="778"/>
      <c r="Z159" s="778"/>
      <c r="AA159" s="778"/>
      <c r="AB159" s="778"/>
      <c r="AC159" s="778"/>
      <c r="AD159" s="778"/>
      <c r="AE159" s="778"/>
      <c r="AF159" s="778"/>
      <c r="AG159" s="779"/>
      <c r="AH159" s="767"/>
      <c r="AJ159" s="755">
        <f>SUM(I159:X159)</f>
        <v>625000</v>
      </c>
      <c r="AK159" s="719" t="b">
        <f>G159=AJ159</f>
        <v>1</v>
      </c>
      <c r="AL159" s="755">
        <f>I159+L159+O159+R159+U159+X159</f>
        <v>0</v>
      </c>
      <c r="AM159" s="756">
        <f>H159+K159+N159+Q159+T159+W159</f>
        <v>625000</v>
      </c>
      <c r="AN159" s="705" t="b">
        <f>G159=AM159</f>
        <v>1</v>
      </c>
    </row>
    <row r="160" spans="1:40" s="719" customFormat="1">
      <c r="A160" s="845"/>
      <c r="B160" s="846"/>
      <c r="C160" s="847"/>
      <c r="D160" s="847"/>
      <c r="E160" s="834" t="s">
        <v>59</v>
      </c>
      <c r="F160" s="848" t="s">
        <v>60</v>
      </c>
      <c r="G160" s="850">
        <v>4010000</v>
      </c>
      <c r="H160" s="850">
        <v>1000000</v>
      </c>
      <c r="I160" s="850"/>
      <c r="J160" s="850">
        <f t="shared" si="94"/>
        <v>1000000</v>
      </c>
      <c r="K160" s="850"/>
      <c r="L160" s="850"/>
      <c r="M160" s="850"/>
      <c r="N160" s="850"/>
      <c r="O160" s="850"/>
      <c r="P160" s="850"/>
      <c r="Q160" s="850">
        <v>3010000</v>
      </c>
      <c r="R160" s="850"/>
      <c r="S160" s="850"/>
      <c r="T160" s="850"/>
      <c r="U160" s="850"/>
      <c r="V160" s="850"/>
      <c r="W160" s="850"/>
      <c r="X160" s="850"/>
      <c r="Y160" s="850"/>
      <c r="Z160" s="850"/>
      <c r="AA160" s="850"/>
      <c r="AB160" s="850"/>
      <c r="AC160" s="850"/>
      <c r="AD160" s="850"/>
      <c r="AE160" s="850"/>
      <c r="AF160" s="778"/>
      <c r="AG160" s="779"/>
      <c r="AH160" s="767"/>
      <c r="AJ160" s="755">
        <f>SUM(I160:X160)</f>
        <v>4010000</v>
      </c>
      <c r="AK160" s="719" t="b">
        <f>G160=AJ160</f>
        <v>1</v>
      </c>
      <c r="AL160" s="755">
        <f>I160+L160+O160+R160+U160+X160</f>
        <v>0</v>
      </c>
      <c r="AM160" s="756">
        <f>H160+K160+N160+Q160+T160+W160</f>
        <v>4010000</v>
      </c>
      <c r="AN160" s="705" t="b">
        <f>G160=AM160</f>
        <v>1</v>
      </c>
    </row>
    <row r="161" spans="1:40">
      <c r="A161" s="714"/>
      <c r="B161" s="715"/>
      <c r="C161" s="713"/>
      <c r="D161" s="713"/>
      <c r="E161" s="716"/>
      <c r="F161" s="717"/>
      <c r="G161" s="743"/>
      <c r="H161" s="743"/>
      <c r="I161" s="743"/>
      <c r="J161" s="743"/>
      <c r="K161" s="743"/>
      <c r="L161" s="743"/>
      <c r="M161" s="743"/>
      <c r="N161" s="743"/>
      <c r="O161" s="743"/>
      <c r="P161" s="743"/>
      <c r="Q161" s="743"/>
      <c r="R161" s="743"/>
      <c r="S161" s="743"/>
      <c r="T161" s="743"/>
      <c r="U161" s="743"/>
      <c r="V161" s="743"/>
      <c r="W161" s="743"/>
      <c r="X161" s="743"/>
      <c r="Y161" s="743"/>
      <c r="Z161" s="743"/>
      <c r="AA161" s="743"/>
      <c r="AB161" s="743"/>
      <c r="AC161" s="743"/>
      <c r="AD161" s="743"/>
      <c r="AE161" s="743"/>
      <c r="AF161" s="784"/>
      <c r="AG161" s="790"/>
      <c r="AH161" s="713"/>
      <c r="AJ161" s="711">
        <f>SUM(I161:X161)</f>
        <v>0</v>
      </c>
      <c r="AK161" s="706" t="b">
        <f>G161=AJ161</f>
        <v>1</v>
      </c>
      <c r="AL161" s="755">
        <f>I161+L161+O161+R161+U161+X161</f>
        <v>0</v>
      </c>
      <c r="AM161" s="756">
        <f>H161+K161+N161+Q161+T161+W161</f>
        <v>0</v>
      </c>
      <c r="AN161" s="705" t="b">
        <f>G161=AM161</f>
        <v>1</v>
      </c>
    </row>
    <row r="162" spans="1:40" s="705" customFormat="1" ht="12.75" customHeight="1">
      <c r="A162" s="887">
        <v>23</v>
      </c>
      <c r="B162" s="908" t="s">
        <v>22</v>
      </c>
      <c r="C162" s="889" t="s">
        <v>337</v>
      </c>
      <c r="D162" s="889"/>
      <c r="E162" s="903"/>
      <c r="F162" s="909" t="s">
        <v>369</v>
      </c>
      <c r="G162" s="750">
        <f>G163</f>
        <v>10000000</v>
      </c>
      <c r="H162" s="750">
        <f t="shared" ref="H162:AE163" si="95">H163</f>
        <v>0</v>
      </c>
      <c r="I162" s="750">
        <f t="shared" si="95"/>
        <v>0</v>
      </c>
      <c r="J162" s="750">
        <f t="shared" si="95"/>
        <v>0</v>
      </c>
      <c r="K162" s="750">
        <f t="shared" si="95"/>
        <v>0</v>
      </c>
      <c r="L162" s="750">
        <f t="shared" si="95"/>
        <v>0</v>
      </c>
      <c r="M162" s="750">
        <f t="shared" si="95"/>
        <v>0</v>
      </c>
      <c r="N162" s="750">
        <f t="shared" si="95"/>
        <v>10000000</v>
      </c>
      <c r="O162" s="750">
        <f t="shared" si="95"/>
        <v>0</v>
      </c>
      <c r="P162" s="750">
        <f t="shared" si="95"/>
        <v>0</v>
      </c>
      <c r="Q162" s="750">
        <f t="shared" si="95"/>
        <v>0</v>
      </c>
      <c r="R162" s="750">
        <f t="shared" si="95"/>
        <v>0</v>
      </c>
      <c r="S162" s="750">
        <f t="shared" si="95"/>
        <v>0</v>
      </c>
      <c r="T162" s="750">
        <f t="shared" si="95"/>
        <v>0</v>
      </c>
      <c r="U162" s="750">
        <f t="shared" si="95"/>
        <v>0</v>
      </c>
      <c r="V162" s="750">
        <f t="shared" si="95"/>
        <v>0</v>
      </c>
      <c r="W162" s="750">
        <f t="shared" si="95"/>
        <v>0</v>
      </c>
      <c r="X162" s="750">
        <f t="shared" si="95"/>
        <v>0</v>
      </c>
      <c r="Y162" s="750">
        <f t="shared" si="95"/>
        <v>0</v>
      </c>
      <c r="Z162" s="750">
        <f t="shared" si="95"/>
        <v>0</v>
      </c>
      <c r="AA162" s="750">
        <f t="shared" si="95"/>
        <v>0</v>
      </c>
      <c r="AB162" s="750">
        <f t="shared" si="95"/>
        <v>0</v>
      </c>
      <c r="AC162" s="750">
        <f t="shared" si="95"/>
        <v>0</v>
      </c>
      <c r="AD162" s="750">
        <f t="shared" si="95"/>
        <v>0</v>
      </c>
      <c r="AE162" s="750">
        <f t="shared" si="95"/>
        <v>0</v>
      </c>
      <c r="AF162" s="744"/>
      <c r="AG162" s="739"/>
      <c r="AH162" s="731"/>
      <c r="AJ162" s="756"/>
      <c r="AL162" s="755"/>
      <c r="AM162" s="756"/>
    </row>
    <row r="163" spans="1:40" s="705" customFormat="1" ht="12.75" hidden="1" customHeight="1">
      <c r="A163" s="718"/>
      <c r="B163" s="860"/>
      <c r="C163" s="885" t="s">
        <v>15</v>
      </c>
      <c r="D163" s="885"/>
      <c r="E163" s="885"/>
      <c r="F163" s="717" t="s">
        <v>130</v>
      </c>
      <c r="G163" s="862">
        <f>G164</f>
        <v>10000000</v>
      </c>
      <c r="H163" s="862">
        <f t="shared" si="95"/>
        <v>0</v>
      </c>
      <c r="I163" s="862">
        <f t="shared" si="95"/>
        <v>0</v>
      </c>
      <c r="J163" s="862">
        <f t="shared" si="95"/>
        <v>0</v>
      </c>
      <c r="K163" s="862">
        <f t="shared" si="95"/>
        <v>0</v>
      </c>
      <c r="L163" s="862">
        <f t="shared" si="95"/>
        <v>0</v>
      </c>
      <c r="M163" s="862">
        <f t="shared" si="95"/>
        <v>0</v>
      </c>
      <c r="N163" s="862">
        <f t="shared" si="95"/>
        <v>10000000</v>
      </c>
      <c r="O163" s="862">
        <f t="shared" si="95"/>
        <v>0</v>
      </c>
      <c r="P163" s="862">
        <f t="shared" si="95"/>
        <v>0</v>
      </c>
      <c r="Q163" s="862">
        <f t="shared" si="95"/>
        <v>0</v>
      </c>
      <c r="R163" s="862">
        <f t="shared" si="95"/>
        <v>0</v>
      </c>
      <c r="S163" s="862">
        <f t="shared" si="95"/>
        <v>0</v>
      </c>
      <c r="T163" s="862">
        <f t="shared" si="95"/>
        <v>0</v>
      </c>
      <c r="U163" s="862">
        <f t="shared" si="95"/>
        <v>0</v>
      </c>
      <c r="V163" s="862">
        <f t="shared" si="95"/>
        <v>0</v>
      </c>
      <c r="W163" s="862">
        <f t="shared" si="95"/>
        <v>0</v>
      </c>
      <c r="X163" s="862">
        <f t="shared" si="95"/>
        <v>0</v>
      </c>
      <c r="Y163" s="862">
        <f t="shared" si="95"/>
        <v>0</v>
      </c>
      <c r="Z163" s="862">
        <f t="shared" si="95"/>
        <v>0</v>
      </c>
      <c r="AA163" s="862">
        <f t="shared" si="95"/>
        <v>0</v>
      </c>
      <c r="AB163" s="862">
        <f t="shared" si="95"/>
        <v>0</v>
      </c>
      <c r="AC163" s="862">
        <f t="shared" si="95"/>
        <v>0</v>
      </c>
      <c r="AD163" s="862">
        <f t="shared" si="95"/>
        <v>0</v>
      </c>
      <c r="AE163" s="862">
        <f t="shared" si="95"/>
        <v>0</v>
      </c>
      <c r="AF163" s="794"/>
      <c r="AG163" s="795"/>
      <c r="AH163" s="731"/>
      <c r="AJ163" s="756"/>
      <c r="AL163" s="755"/>
      <c r="AM163" s="756"/>
    </row>
    <row r="164" spans="1:40" s="705" customFormat="1">
      <c r="A164" s="863"/>
      <c r="B164" s="864"/>
      <c r="C164" s="865"/>
      <c r="D164" s="865"/>
      <c r="E164" s="834" t="s">
        <v>335</v>
      </c>
      <c r="F164" s="848" t="s">
        <v>336</v>
      </c>
      <c r="G164" s="850">
        <v>10000000</v>
      </c>
      <c r="H164" s="866"/>
      <c r="I164" s="866"/>
      <c r="J164" s="866"/>
      <c r="K164" s="866"/>
      <c r="L164" s="866"/>
      <c r="M164" s="866"/>
      <c r="N164" s="866">
        <f>G164</f>
        <v>10000000</v>
      </c>
      <c r="O164" s="866"/>
      <c r="P164" s="866"/>
      <c r="Q164" s="866"/>
      <c r="R164" s="866"/>
      <c r="S164" s="866"/>
      <c r="T164" s="866"/>
      <c r="U164" s="866"/>
      <c r="V164" s="866"/>
      <c r="W164" s="866"/>
      <c r="X164" s="866"/>
      <c r="Y164" s="866"/>
      <c r="Z164" s="866"/>
      <c r="AA164" s="866"/>
      <c r="AB164" s="866"/>
      <c r="AC164" s="866"/>
      <c r="AD164" s="866"/>
      <c r="AE164" s="866"/>
      <c r="AF164" s="794"/>
      <c r="AG164" s="795"/>
      <c r="AH164" s="731"/>
      <c r="AJ164" s="756"/>
      <c r="AL164" s="755"/>
      <c r="AM164" s="756"/>
    </row>
    <row r="165" spans="1:40" s="705" customFormat="1">
      <c r="A165" s="718"/>
      <c r="B165" s="867"/>
      <c r="C165" s="868"/>
      <c r="D165" s="868"/>
      <c r="E165" s="869"/>
      <c r="F165" s="870"/>
      <c r="G165" s="862"/>
      <c r="H165" s="862"/>
      <c r="I165" s="862"/>
      <c r="J165" s="862"/>
      <c r="K165" s="862"/>
      <c r="L165" s="862"/>
      <c r="M165" s="862"/>
      <c r="N165" s="862"/>
      <c r="O165" s="862"/>
      <c r="P165" s="862"/>
      <c r="Q165" s="862"/>
      <c r="R165" s="862"/>
      <c r="S165" s="862"/>
      <c r="T165" s="862"/>
      <c r="U165" s="862"/>
      <c r="V165" s="862"/>
      <c r="W165" s="862"/>
      <c r="X165" s="862"/>
      <c r="Y165" s="862"/>
      <c r="Z165" s="862"/>
      <c r="AA165" s="862"/>
      <c r="AB165" s="862"/>
      <c r="AC165" s="862"/>
      <c r="AD165" s="862"/>
      <c r="AE165" s="862"/>
      <c r="AF165" s="794"/>
      <c r="AG165" s="795"/>
      <c r="AH165" s="731"/>
      <c r="AJ165" s="756"/>
      <c r="AL165" s="755"/>
      <c r="AM165" s="756"/>
    </row>
    <row r="166" spans="1:40" s="705" customFormat="1" ht="12.75" customHeight="1">
      <c r="A166" s="887">
        <v>24</v>
      </c>
      <c r="B166" s="888" t="s">
        <v>22</v>
      </c>
      <c r="C166" s="889" t="s">
        <v>117</v>
      </c>
      <c r="D166" s="890"/>
      <c r="E166" s="891"/>
      <c r="F166" s="892" t="s">
        <v>156</v>
      </c>
      <c r="G166" s="750">
        <f t="shared" ref="G166:AG166" si="96">G167</f>
        <v>60750000</v>
      </c>
      <c r="H166" s="750">
        <f t="shared" si="96"/>
        <v>0</v>
      </c>
      <c r="I166" s="750">
        <f t="shared" si="96"/>
        <v>0</v>
      </c>
      <c r="J166" s="750">
        <f t="shared" si="96"/>
        <v>0</v>
      </c>
      <c r="K166" s="750">
        <f t="shared" si="96"/>
        <v>0</v>
      </c>
      <c r="L166" s="750">
        <f t="shared" si="96"/>
        <v>20460000</v>
      </c>
      <c r="M166" s="750">
        <f t="shared" si="96"/>
        <v>-20460000</v>
      </c>
      <c r="N166" s="750">
        <f t="shared" si="96"/>
        <v>60750000</v>
      </c>
      <c r="O166" s="750">
        <f t="shared" si="96"/>
        <v>0</v>
      </c>
      <c r="P166" s="750">
        <f t="shared" si="96"/>
        <v>0</v>
      </c>
      <c r="Q166" s="750">
        <f t="shared" si="96"/>
        <v>0</v>
      </c>
      <c r="R166" s="750">
        <f t="shared" si="96"/>
        <v>0</v>
      </c>
      <c r="S166" s="750">
        <f t="shared" si="96"/>
        <v>0</v>
      </c>
      <c r="T166" s="750">
        <f t="shared" si="96"/>
        <v>0</v>
      </c>
      <c r="U166" s="750">
        <f t="shared" si="96"/>
        <v>0</v>
      </c>
      <c r="V166" s="750">
        <f t="shared" si="96"/>
        <v>0</v>
      </c>
      <c r="W166" s="750">
        <f t="shared" si="96"/>
        <v>0</v>
      </c>
      <c r="X166" s="750">
        <f t="shared" si="96"/>
        <v>0</v>
      </c>
      <c r="Y166" s="750">
        <f t="shared" si="96"/>
        <v>0</v>
      </c>
      <c r="Z166" s="750">
        <f t="shared" si="96"/>
        <v>0</v>
      </c>
      <c r="AA166" s="750">
        <f t="shared" si="96"/>
        <v>0</v>
      </c>
      <c r="AB166" s="750">
        <f t="shared" si="96"/>
        <v>0</v>
      </c>
      <c r="AC166" s="750">
        <f t="shared" si="96"/>
        <v>0</v>
      </c>
      <c r="AD166" s="750">
        <f t="shared" si="96"/>
        <v>0</v>
      </c>
      <c r="AE166" s="750">
        <f t="shared" si="96"/>
        <v>0</v>
      </c>
      <c r="AF166" s="744">
        <f t="shared" si="96"/>
        <v>0</v>
      </c>
      <c r="AG166" s="739">
        <f t="shared" si="96"/>
        <v>0</v>
      </c>
      <c r="AH166" s="731"/>
      <c r="AI166" s="769"/>
      <c r="AJ166" s="756">
        <f>SUM(I166:X166)</f>
        <v>60750000</v>
      </c>
      <c r="AK166" s="705" t="b">
        <f>G166=AJ166</f>
        <v>1</v>
      </c>
      <c r="AL166" s="755">
        <f>I166+L166+O166+R166+U166+X166</f>
        <v>20460000</v>
      </c>
      <c r="AM166" s="756">
        <f>H166+K166+N166+Q166+T166+W166</f>
        <v>60750000</v>
      </c>
      <c r="AN166" s="705" t="b">
        <f>G166=AM166</f>
        <v>1</v>
      </c>
    </row>
    <row r="167" spans="1:40" ht="12.75" hidden="1" customHeight="1">
      <c r="A167" s="714"/>
      <c r="B167" s="715"/>
      <c r="C167" s="713"/>
      <c r="D167" s="906" t="s">
        <v>15</v>
      </c>
      <c r="E167" s="907"/>
      <c r="F167" s="717" t="s">
        <v>130</v>
      </c>
      <c r="G167" s="743">
        <f>SUM(G168:G169)</f>
        <v>60750000</v>
      </c>
      <c r="H167" s="743">
        <f t="shared" ref="H167:AE167" si="97">SUM(H168:H169)</f>
        <v>0</v>
      </c>
      <c r="I167" s="743">
        <f t="shared" si="97"/>
        <v>0</v>
      </c>
      <c r="J167" s="743">
        <f t="shared" si="97"/>
        <v>0</v>
      </c>
      <c r="K167" s="743">
        <f t="shared" si="97"/>
        <v>0</v>
      </c>
      <c r="L167" s="743">
        <f t="shared" si="97"/>
        <v>20460000</v>
      </c>
      <c r="M167" s="743">
        <f t="shared" si="97"/>
        <v>-20460000</v>
      </c>
      <c r="N167" s="743">
        <f t="shared" si="97"/>
        <v>60750000</v>
      </c>
      <c r="O167" s="743">
        <f t="shared" si="97"/>
        <v>0</v>
      </c>
      <c r="P167" s="743">
        <f t="shared" si="97"/>
        <v>0</v>
      </c>
      <c r="Q167" s="743">
        <f t="shared" si="97"/>
        <v>0</v>
      </c>
      <c r="R167" s="743">
        <f t="shared" si="97"/>
        <v>0</v>
      </c>
      <c r="S167" s="743">
        <f t="shared" si="97"/>
        <v>0</v>
      </c>
      <c r="T167" s="743">
        <f t="shared" si="97"/>
        <v>0</v>
      </c>
      <c r="U167" s="743">
        <f t="shared" si="97"/>
        <v>0</v>
      </c>
      <c r="V167" s="743">
        <f t="shared" si="97"/>
        <v>0</v>
      </c>
      <c r="W167" s="743">
        <f t="shared" si="97"/>
        <v>0</v>
      </c>
      <c r="X167" s="743">
        <f t="shared" si="97"/>
        <v>0</v>
      </c>
      <c r="Y167" s="743">
        <f t="shared" si="97"/>
        <v>0</v>
      </c>
      <c r="Z167" s="743">
        <f t="shared" si="97"/>
        <v>0</v>
      </c>
      <c r="AA167" s="743">
        <f t="shared" si="97"/>
        <v>0</v>
      </c>
      <c r="AB167" s="743">
        <f t="shared" si="97"/>
        <v>0</v>
      </c>
      <c r="AC167" s="743">
        <f t="shared" si="97"/>
        <v>0</v>
      </c>
      <c r="AD167" s="743">
        <f t="shared" si="97"/>
        <v>0</v>
      </c>
      <c r="AE167" s="743">
        <f t="shared" si="97"/>
        <v>0</v>
      </c>
      <c r="AF167" s="784">
        <f t="shared" ref="AF167:AG167" si="98">AF168+AF170</f>
        <v>0</v>
      </c>
      <c r="AG167" s="785">
        <f t="shared" si="98"/>
        <v>0</v>
      </c>
      <c r="AH167" s="713"/>
      <c r="AJ167" s="711">
        <f>SUM(I167:X167)</f>
        <v>60750000</v>
      </c>
      <c r="AK167" s="706" t="b">
        <f>G167=AJ167</f>
        <v>1</v>
      </c>
      <c r="AL167" s="755">
        <f>I167+L167+O167+R167+U167+X167</f>
        <v>20460000</v>
      </c>
      <c r="AM167" s="756">
        <f>H167+K167+N167+Q167+T167+W167</f>
        <v>60750000</v>
      </c>
      <c r="AN167" s="705" t="b">
        <f>G167=AM167</f>
        <v>1</v>
      </c>
    </row>
    <row r="168" spans="1:40" s="719" customFormat="1">
      <c r="A168" s="772"/>
      <c r="B168" s="773"/>
      <c r="C168" s="774"/>
      <c r="D168" s="767"/>
      <c r="E168" s="767" t="s">
        <v>118</v>
      </c>
      <c r="F168" s="725" t="s">
        <v>119</v>
      </c>
      <c r="G168" s="747">
        <v>31150000</v>
      </c>
      <c r="H168" s="778"/>
      <c r="I168" s="778"/>
      <c r="J168" s="778">
        <f>H168-I168</f>
        <v>0</v>
      </c>
      <c r="K168" s="778"/>
      <c r="L168" s="778">
        <v>20460000</v>
      </c>
      <c r="M168" s="778">
        <f>K168-L168</f>
        <v>-20460000</v>
      </c>
      <c r="N168" s="778">
        <f>G168</f>
        <v>31150000</v>
      </c>
      <c r="O168" s="778"/>
      <c r="P168" s="778"/>
      <c r="Q168" s="778"/>
      <c r="R168" s="778"/>
      <c r="S168" s="778"/>
      <c r="T168" s="778"/>
      <c r="U168" s="778"/>
      <c r="V168" s="778"/>
      <c r="W168" s="778"/>
      <c r="X168" s="778"/>
      <c r="Y168" s="778"/>
      <c r="Z168" s="778"/>
      <c r="AA168" s="778">
        <f>Y168-Z168</f>
        <v>0</v>
      </c>
      <c r="AB168" s="778"/>
      <c r="AC168" s="778"/>
      <c r="AD168" s="778"/>
      <c r="AE168" s="778"/>
      <c r="AF168" s="778"/>
      <c r="AG168" s="779"/>
      <c r="AH168" s="767"/>
      <c r="AJ168" s="755">
        <f>SUM(I168:X168)</f>
        <v>31150000</v>
      </c>
      <c r="AK168" s="719" t="b">
        <f>G164=AJ168</f>
        <v>0</v>
      </c>
      <c r="AL168" s="755">
        <f>I168+L168+O168+R168+U168+X168</f>
        <v>20460000</v>
      </c>
      <c r="AM168" s="756">
        <f>H168+K168+N168+Q168+T168+W168</f>
        <v>31150000</v>
      </c>
      <c r="AN168" s="705" t="b">
        <f>G164=AM168</f>
        <v>0</v>
      </c>
    </row>
    <row r="169" spans="1:40" s="719" customFormat="1">
      <c r="A169" s="845"/>
      <c r="B169" s="846"/>
      <c r="C169" s="847"/>
      <c r="D169" s="871"/>
      <c r="E169" s="871" t="s">
        <v>338</v>
      </c>
      <c r="F169" s="872" t="s">
        <v>339</v>
      </c>
      <c r="G169" s="873">
        <v>29600000</v>
      </c>
      <c r="H169" s="850"/>
      <c r="I169" s="850"/>
      <c r="J169" s="850"/>
      <c r="K169" s="850"/>
      <c r="L169" s="850"/>
      <c r="M169" s="850"/>
      <c r="N169" s="850">
        <f>G169</f>
        <v>29600000</v>
      </c>
      <c r="O169" s="850"/>
      <c r="P169" s="850"/>
      <c r="Q169" s="850"/>
      <c r="R169" s="850"/>
      <c r="S169" s="850"/>
      <c r="T169" s="850"/>
      <c r="U169" s="850"/>
      <c r="V169" s="850"/>
      <c r="W169" s="850"/>
      <c r="X169" s="850"/>
      <c r="Y169" s="850"/>
      <c r="Z169" s="850"/>
      <c r="AA169" s="850"/>
      <c r="AB169" s="850"/>
      <c r="AC169" s="850"/>
      <c r="AD169" s="850"/>
      <c r="AE169" s="850"/>
      <c r="AF169" s="778"/>
      <c r="AG169" s="779"/>
      <c r="AH169" s="767"/>
      <c r="AJ169" s="755"/>
      <c r="AL169" s="755"/>
      <c r="AM169" s="756"/>
      <c r="AN169" s="705"/>
    </row>
    <row r="170" spans="1:40" s="719" customFormat="1">
      <c r="A170" s="851"/>
      <c r="B170" s="852"/>
      <c r="C170" s="767"/>
      <c r="D170" s="767"/>
      <c r="E170" s="786"/>
      <c r="F170" s="726"/>
      <c r="G170" s="853"/>
      <c r="H170" s="853"/>
      <c r="I170" s="853"/>
      <c r="J170" s="853"/>
      <c r="K170" s="853"/>
      <c r="L170" s="853"/>
      <c r="M170" s="853"/>
      <c r="N170" s="853"/>
      <c r="O170" s="853"/>
      <c r="P170" s="853"/>
      <c r="Q170" s="853"/>
      <c r="R170" s="853"/>
      <c r="S170" s="853"/>
      <c r="T170" s="853"/>
      <c r="U170" s="853"/>
      <c r="V170" s="853"/>
      <c r="W170" s="853"/>
      <c r="X170" s="853"/>
      <c r="Y170" s="853"/>
      <c r="Z170" s="853"/>
      <c r="AA170" s="853">
        <f>Y170-Z170</f>
        <v>0</v>
      </c>
      <c r="AB170" s="853"/>
      <c r="AC170" s="853"/>
      <c r="AD170" s="853"/>
      <c r="AE170" s="853"/>
      <c r="AF170" s="778"/>
      <c r="AG170" s="779"/>
      <c r="AH170" s="767"/>
      <c r="AJ170" s="755"/>
      <c r="AL170" s="755"/>
      <c r="AM170" s="756"/>
      <c r="AN170" s="705"/>
    </row>
    <row r="171" spans="1:40" s="705" customFormat="1" ht="12.75" customHeight="1">
      <c r="A171" s="887">
        <v>25</v>
      </c>
      <c r="B171" s="888" t="s">
        <v>22</v>
      </c>
      <c r="C171" s="889" t="s">
        <v>121</v>
      </c>
      <c r="D171" s="890"/>
      <c r="E171" s="891"/>
      <c r="F171" s="892" t="s">
        <v>157</v>
      </c>
      <c r="G171" s="750">
        <f>G172</f>
        <v>45000000</v>
      </c>
      <c r="H171" s="750">
        <f t="shared" ref="H171:AG172" si="99">H172</f>
        <v>0</v>
      </c>
      <c r="I171" s="750">
        <f t="shared" si="99"/>
        <v>0</v>
      </c>
      <c r="J171" s="750">
        <f t="shared" si="99"/>
        <v>0</v>
      </c>
      <c r="K171" s="750">
        <f t="shared" si="99"/>
        <v>0</v>
      </c>
      <c r="L171" s="750">
        <f t="shared" si="99"/>
        <v>17000000</v>
      </c>
      <c r="M171" s="750">
        <f t="shared" si="99"/>
        <v>-17000000</v>
      </c>
      <c r="N171" s="750">
        <f t="shared" si="99"/>
        <v>45000000</v>
      </c>
      <c r="O171" s="750">
        <f t="shared" si="99"/>
        <v>0</v>
      </c>
      <c r="P171" s="750">
        <f t="shared" si="99"/>
        <v>0</v>
      </c>
      <c r="Q171" s="750">
        <f t="shared" si="99"/>
        <v>0</v>
      </c>
      <c r="R171" s="750">
        <f t="shared" si="99"/>
        <v>0</v>
      </c>
      <c r="S171" s="750">
        <f t="shared" si="99"/>
        <v>0</v>
      </c>
      <c r="T171" s="750">
        <f t="shared" si="99"/>
        <v>0</v>
      </c>
      <c r="U171" s="750">
        <f t="shared" si="99"/>
        <v>0</v>
      </c>
      <c r="V171" s="750">
        <f t="shared" si="99"/>
        <v>0</v>
      </c>
      <c r="W171" s="750">
        <f t="shared" si="99"/>
        <v>0</v>
      </c>
      <c r="X171" s="750">
        <f t="shared" si="99"/>
        <v>0</v>
      </c>
      <c r="Y171" s="750">
        <f t="shared" si="99"/>
        <v>0</v>
      </c>
      <c r="Z171" s="750">
        <f t="shared" si="99"/>
        <v>0</v>
      </c>
      <c r="AA171" s="750">
        <f t="shared" si="99"/>
        <v>0</v>
      </c>
      <c r="AB171" s="750">
        <f t="shared" si="99"/>
        <v>0</v>
      </c>
      <c r="AC171" s="750">
        <f t="shared" si="99"/>
        <v>0</v>
      </c>
      <c r="AD171" s="750">
        <f t="shared" si="99"/>
        <v>0</v>
      </c>
      <c r="AE171" s="750">
        <f t="shared" si="99"/>
        <v>0</v>
      </c>
      <c r="AF171" s="744">
        <f t="shared" si="99"/>
        <v>0</v>
      </c>
      <c r="AG171" s="739">
        <f t="shared" si="99"/>
        <v>0</v>
      </c>
      <c r="AH171" s="731"/>
      <c r="AI171" s="769"/>
      <c r="AJ171" s="756">
        <f>SUM(I171:X171)</f>
        <v>45000000</v>
      </c>
      <c r="AK171" s="705" t="b">
        <f>G171=AJ171</f>
        <v>1</v>
      </c>
      <c r="AL171" s="755">
        <f>I171+L171+O171+R171+U171+X171</f>
        <v>17000000</v>
      </c>
      <c r="AM171" s="756">
        <f>H171+K171+N171+Q171+T171+W171</f>
        <v>45000000</v>
      </c>
      <c r="AN171" s="705" t="b">
        <f>G171=AM171</f>
        <v>1</v>
      </c>
    </row>
    <row r="172" spans="1:40" ht="12.75" hidden="1" customHeight="1">
      <c r="A172" s="714"/>
      <c r="B172" s="715"/>
      <c r="C172" s="713"/>
      <c r="D172" s="885" t="s">
        <v>15</v>
      </c>
      <c r="E172" s="886"/>
      <c r="F172" s="717" t="s">
        <v>130</v>
      </c>
      <c r="G172" s="743">
        <f>G173</f>
        <v>45000000</v>
      </c>
      <c r="H172" s="743">
        <f t="shared" si="99"/>
        <v>0</v>
      </c>
      <c r="I172" s="743">
        <f t="shared" si="99"/>
        <v>0</v>
      </c>
      <c r="J172" s="743">
        <f t="shared" si="99"/>
        <v>0</v>
      </c>
      <c r="K172" s="743">
        <f t="shared" si="99"/>
        <v>0</v>
      </c>
      <c r="L172" s="743">
        <f t="shared" si="99"/>
        <v>17000000</v>
      </c>
      <c r="M172" s="743">
        <f t="shared" si="99"/>
        <v>-17000000</v>
      </c>
      <c r="N172" s="743">
        <f t="shared" si="99"/>
        <v>45000000</v>
      </c>
      <c r="O172" s="743">
        <f t="shared" si="99"/>
        <v>0</v>
      </c>
      <c r="P172" s="743">
        <f t="shared" si="99"/>
        <v>0</v>
      </c>
      <c r="Q172" s="743">
        <f t="shared" si="99"/>
        <v>0</v>
      </c>
      <c r="R172" s="743">
        <f t="shared" si="99"/>
        <v>0</v>
      </c>
      <c r="S172" s="743">
        <f t="shared" si="99"/>
        <v>0</v>
      </c>
      <c r="T172" s="743">
        <f t="shared" si="99"/>
        <v>0</v>
      </c>
      <c r="U172" s="743">
        <f t="shared" si="99"/>
        <v>0</v>
      </c>
      <c r="V172" s="743">
        <f t="shared" si="99"/>
        <v>0</v>
      </c>
      <c r="W172" s="743">
        <f t="shared" si="99"/>
        <v>0</v>
      </c>
      <c r="X172" s="743">
        <f t="shared" si="99"/>
        <v>0</v>
      </c>
      <c r="Y172" s="743">
        <f t="shared" si="99"/>
        <v>0</v>
      </c>
      <c r="Z172" s="743">
        <f t="shared" si="99"/>
        <v>0</v>
      </c>
      <c r="AA172" s="743">
        <f t="shared" si="99"/>
        <v>0</v>
      </c>
      <c r="AB172" s="743">
        <f t="shared" si="99"/>
        <v>0</v>
      </c>
      <c r="AC172" s="743">
        <f t="shared" si="99"/>
        <v>0</v>
      </c>
      <c r="AD172" s="743">
        <f t="shared" si="99"/>
        <v>0</v>
      </c>
      <c r="AE172" s="743">
        <f t="shared" si="99"/>
        <v>0</v>
      </c>
      <c r="AF172" s="784">
        <f t="shared" si="99"/>
        <v>0</v>
      </c>
      <c r="AG172" s="785">
        <f t="shared" si="99"/>
        <v>0</v>
      </c>
      <c r="AH172" s="713"/>
      <c r="AJ172" s="711">
        <f>SUM(I172:X172)</f>
        <v>45000000</v>
      </c>
      <c r="AK172" s="706" t="b">
        <f>G172=AJ172</f>
        <v>1</v>
      </c>
      <c r="AL172" s="755">
        <f>I172+L172+O172+R172+U172+X172</f>
        <v>17000000</v>
      </c>
      <c r="AM172" s="756">
        <f>H172+K172+N172+Q172+T172+W172</f>
        <v>45000000</v>
      </c>
      <c r="AN172" s="705" t="b">
        <f>G172=AM172</f>
        <v>1</v>
      </c>
    </row>
    <row r="173" spans="1:40" s="719" customFormat="1">
      <c r="A173" s="845"/>
      <c r="B173" s="846"/>
      <c r="C173" s="847"/>
      <c r="D173" s="847"/>
      <c r="E173" s="834" t="s">
        <v>340</v>
      </c>
      <c r="F173" s="848" t="s">
        <v>341</v>
      </c>
      <c r="G173" s="850">
        <v>45000000</v>
      </c>
      <c r="H173" s="850"/>
      <c r="I173" s="850"/>
      <c r="J173" s="850">
        <f>H173-I173</f>
        <v>0</v>
      </c>
      <c r="K173" s="850"/>
      <c r="L173" s="850">
        <v>17000000</v>
      </c>
      <c r="M173" s="850">
        <f>K173-L173</f>
        <v>-17000000</v>
      </c>
      <c r="N173" s="850">
        <v>45000000</v>
      </c>
      <c r="O173" s="850"/>
      <c r="P173" s="850"/>
      <c r="Q173" s="850"/>
      <c r="R173" s="850"/>
      <c r="S173" s="850"/>
      <c r="T173" s="850"/>
      <c r="U173" s="850"/>
      <c r="V173" s="850"/>
      <c r="W173" s="850"/>
      <c r="X173" s="850"/>
      <c r="Y173" s="850"/>
      <c r="Z173" s="850"/>
      <c r="AA173" s="850"/>
      <c r="AB173" s="850"/>
      <c r="AC173" s="850"/>
      <c r="AD173" s="850"/>
      <c r="AE173" s="850"/>
      <c r="AF173" s="778"/>
      <c r="AG173" s="779"/>
      <c r="AH173" s="767"/>
      <c r="AJ173" s="755">
        <f>SUM(I173:X173)</f>
        <v>45000000</v>
      </c>
      <c r="AK173" s="719" t="b">
        <f>G173=AJ173</f>
        <v>1</v>
      </c>
      <c r="AL173" s="755">
        <f>I173+L173+O173+R173+U173+X173</f>
        <v>17000000</v>
      </c>
      <c r="AM173" s="756">
        <f>H173+K173+N173+Q173+T173+W173</f>
        <v>45000000</v>
      </c>
      <c r="AN173" s="705" t="b">
        <f>G173=AM173</f>
        <v>1</v>
      </c>
    </row>
    <row r="174" spans="1:40">
      <c r="A174" s="714"/>
      <c r="B174" s="715"/>
      <c r="C174" s="713"/>
      <c r="D174" s="713"/>
      <c r="E174" s="716"/>
      <c r="F174" s="717"/>
      <c r="G174" s="743"/>
      <c r="H174" s="743"/>
      <c r="I174" s="743"/>
      <c r="J174" s="743"/>
      <c r="K174" s="743"/>
      <c r="L174" s="743"/>
      <c r="M174" s="743"/>
      <c r="N174" s="743"/>
      <c r="O174" s="743"/>
      <c r="P174" s="743"/>
      <c r="Q174" s="743"/>
      <c r="R174" s="743"/>
      <c r="S174" s="743"/>
      <c r="T174" s="743"/>
      <c r="U174" s="743"/>
      <c r="V174" s="743"/>
      <c r="W174" s="743"/>
      <c r="X174" s="743"/>
      <c r="Y174" s="743"/>
      <c r="Z174" s="743"/>
      <c r="AA174" s="743"/>
      <c r="AB174" s="743"/>
      <c r="AC174" s="743"/>
      <c r="AD174" s="743"/>
      <c r="AE174" s="743"/>
      <c r="AF174" s="784"/>
      <c r="AG174" s="790"/>
      <c r="AH174" s="713"/>
      <c r="AJ174" s="711">
        <f>SUM(I174:X174)</f>
        <v>0</v>
      </c>
      <c r="AK174" s="706" t="b">
        <f>G174=AJ174</f>
        <v>1</v>
      </c>
      <c r="AL174" s="755">
        <f>I174+L174+O174+R174+U174+X174</f>
        <v>0</v>
      </c>
      <c r="AM174" s="756">
        <f>H174+K174+N174+Q174+T174+W174</f>
        <v>0</v>
      </c>
      <c r="AN174" s="705" t="b">
        <f>G174=AM174</f>
        <v>1</v>
      </c>
    </row>
    <row r="175" spans="1:40" s="705" customFormat="1" ht="12.75" customHeight="1">
      <c r="A175" s="887">
        <v>26</v>
      </c>
      <c r="B175" s="888" t="s">
        <v>22</v>
      </c>
      <c r="C175" s="889" t="s">
        <v>123</v>
      </c>
      <c r="D175" s="890"/>
      <c r="E175" s="891"/>
      <c r="F175" s="892" t="s">
        <v>159</v>
      </c>
      <c r="G175" s="750">
        <f>G176+G179</f>
        <v>193225400</v>
      </c>
      <c r="H175" s="750">
        <f t="shared" ref="H175:AE175" si="100">H176+H179</f>
        <v>29250000</v>
      </c>
      <c r="I175" s="750" t="e">
        <f t="shared" si="100"/>
        <v>#REF!</v>
      </c>
      <c r="J175" s="750" t="e">
        <f t="shared" si="100"/>
        <v>#REF!</v>
      </c>
      <c r="K175" s="750">
        <f t="shared" si="100"/>
        <v>0</v>
      </c>
      <c r="L175" s="750" t="e">
        <f t="shared" si="100"/>
        <v>#REF!</v>
      </c>
      <c r="M175" s="750" t="e">
        <f t="shared" si="100"/>
        <v>#REF!</v>
      </c>
      <c r="N175" s="750">
        <f t="shared" si="100"/>
        <v>148225400</v>
      </c>
      <c r="O175" s="750">
        <f t="shared" si="100"/>
        <v>0</v>
      </c>
      <c r="P175" s="750">
        <f t="shared" si="100"/>
        <v>0</v>
      </c>
      <c r="Q175" s="750">
        <f t="shared" si="100"/>
        <v>15750000</v>
      </c>
      <c r="R175" s="750">
        <f t="shared" si="100"/>
        <v>0</v>
      </c>
      <c r="S175" s="750">
        <f t="shared" si="100"/>
        <v>0</v>
      </c>
      <c r="T175" s="750">
        <f t="shared" si="100"/>
        <v>0</v>
      </c>
      <c r="U175" s="750">
        <f t="shared" si="100"/>
        <v>0</v>
      </c>
      <c r="V175" s="750">
        <f t="shared" si="100"/>
        <v>0</v>
      </c>
      <c r="W175" s="750">
        <f t="shared" si="100"/>
        <v>0</v>
      </c>
      <c r="X175" s="750">
        <f t="shared" si="100"/>
        <v>0</v>
      </c>
      <c r="Y175" s="750">
        <f t="shared" si="100"/>
        <v>0</v>
      </c>
      <c r="Z175" s="750">
        <f t="shared" si="100"/>
        <v>0</v>
      </c>
      <c r="AA175" s="750">
        <f t="shared" si="100"/>
        <v>0</v>
      </c>
      <c r="AB175" s="750">
        <f t="shared" si="100"/>
        <v>0</v>
      </c>
      <c r="AC175" s="750">
        <f t="shared" si="100"/>
        <v>0</v>
      </c>
      <c r="AD175" s="750">
        <f t="shared" si="100"/>
        <v>0</v>
      </c>
      <c r="AE175" s="750">
        <f t="shared" si="100"/>
        <v>0</v>
      </c>
      <c r="AF175" s="744">
        <f t="shared" ref="AF175:AG175" si="101">AF179+AF176</f>
        <v>0</v>
      </c>
      <c r="AG175" s="739">
        <f t="shared" si="101"/>
        <v>0</v>
      </c>
      <c r="AH175" s="731"/>
      <c r="AI175" s="769"/>
      <c r="AJ175" s="756" t="e">
        <f>SUM(I175:X175)</f>
        <v>#REF!</v>
      </c>
      <c r="AK175" s="705" t="e">
        <f>G175=AJ175</f>
        <v>#REF!</v>
      </c>
      <c r="AL175" s="755" t="e">
        <f>I175+L175+O175+R175+U175+X175</f>
        <v>#REF!</v>
      </c>
      <c r="AM175" s="756">
        <f>H175+K175+N175+Q175+T175+W175</f>
        <v>193225400</v>
      </c>
      <c r="AN175" s="705" t="b">
        <f>G175=AM175</f>
        <v>1</v>
      </c>
    </row>
    <row r="176" spans="1:40" s="705" customFormat="1" ht="12.75" hidden="1" customHeight="1">
      <c r="A176" s="718"/>
      <c r="B176" s="895"/>
      <c r="C176" s="868"/>
      <c r="D176" s="896" t="s">
        <v>14</v>
      </c>
      <c r="E176" s="897"/>
      <c r="F176" s="726" t="s">
        <v>131</v>
      </c>
      <c r="G176" s="862">
        <f>SUM(G177:G178)</f>
        <v>60000000</v>
      </c>
      <c r="H176" s="862">
        <f t="shared" ref="H176:AE176" si="102">SUM(H177:H178)</f>
        <v>10000000</v>
      </c>
      <c r="I176" s="862">
        <f t="shared" si="102"/>
        <v>0</v>
      </c>
      <c r="J176" s="862">
        <f t="shared" si="102"/>
        <v>0</v>
      </c>
      <c r="K176" s="862">
        <f t="shared" si="102"/>
        <v>0</v>
      </c>
      <c r="L176" s="862">
        <f t="shared" si="102"/>
        <v>0</v>
      </c>
      <c r="M176" s="862">
        <f t="shared" si="102"/>
        <v>0</v>
      </c>
      <c r="N176" s="862">
        <f t="shared" si="102"/>
        <v>47000000</v>
      </c>
      <c r="O176" s="862">
        <f t="shared" si="102"/>
        <v>0</v>
      </c>
      <c r="P176" s="862">
        <f t="shared" si="102"/>
        <v>0</v>
      </c>
      <c r="Q176" s="862">
        <f t="shared" si="102"/>
        <v>3000000</v>
      </c>
      <c r="R176" s="862">
        <f t="shared" si="102"/>
        <v>0</v>
      </c>
      <c r="S176" s="862">
        <f t="shared" si="102"/>
        <v>0</v>
      </c>
      <c r="T176" s="862">
        <f t="shared" si="102"/>
        <v>0</v>
      </c>
      <c r="U176" s="862">
        <f t="shared" si="102"/>
        <v>0</v>
      </c>
      <c r="V176" s="862">
        <f t="shared" si="102"/>
        <v>0</v>
      </c>
      <c r="W176" s="862">
        <f t="shared" si="102"/>
        <v>0</v>
      </c>
      <c r="X176" s="862">
        <f t="shared" si="102"/>
        <v>0</v>
      </c>
      <c r="Y176" s="862">
        <f t="shared" si="102"/>
        <v>0</v>
      </c>
      <c r="Z176" s="862">
        <f t="shared" si="102"/>
        <v>0</v>
      </c>
      <c r="AA176" s="862">
        <f t="shared" si="102"/>
        <v>0</v>
      </c>
      <c r="AB176" s="862">
        <f t="shared" si="102"/>
        <v>0</v>
      </c>
      <c r="AC176" s="862">
        <f t="shared" si="102"/>
        <v>0</v>
      </c>
      <c r="AD176" s="862">
        <f t="shared" si="102"/>
        <v>0</v>
      </c>
      <c r="AE176" s="862">
        <f t="shared" si="102"/>
        <v>0</v>
      </c>
      <c r="AF176" s="794">
        <f t="shared" ref="AF176:AG176" si="103">AF178</f>
        <v>0</v>
      </c>
      <c r="AG176" s="795">
        <f t="shared" si="103"/>
        <v>0</v>
      </c>
      <c r="AH176" s="731"/>
      <c r="AI176" s="769"/>
      <c r="AJ176" s="756"/>
      <c r="AL176" s="755"/>
      <c r="AM176" s="756"/>
    </row>
    <row r="177" spans="1:40" s="705" customFormat="1">
      <c r="A177" s="791"/>
      <c r="B177" s="792"/>
      <c r="C177" s="793"/>
      <c r="D177" s="809"/>
      <c r="E177" s="787" t="s">
        <v>47</v>
      </c>
      <c r="F177" s="788" t="s">
        <v>48</v>
      </c>
      <c r="G177" s="778">
        <v>36000000</v>
      </c>
      <c r="H177" s="778">
        <v>6000000</v>
      </c>
      <c r="I177" s="794"/>
      <c r="J177" s="794"/>
      <c r="K177" s="794"/>
      <c r="L177" s="794"/>
      <c r="M177" s="794"/>
      <c r="N177" s="794">
        <v>27000000</v>
      </c>
      <c r="O177" s="794"/>
      <c r="P177" s="794"/>
      <c r="Q177" s="794">
        <v>3000000</v>
      </c>
      <c r="R177" s="794"/>
      <c r="S177" s="794"/>
      <c r="T177" s="794"/>
      <c r="U177" s="794"/>
      <c r="V177" s="794"/>
      <c r="W177" s="794"/>
      <c r="X177" s="794"/>
      <c r="Y177" s="794"/>
      <c r="Z177" s="794"/>
      <c r="AA177" s="794"/>
      <c r="AB177" s="794"/>
      <c r="AC177" s="794"/>
      <c r="AD177" s="794"/>
      <c r="AE177" s="794"/>
      <c r="AF177" s="794"/>
      <c r="AG177" s="795"/>
      <c r="AH177" s="731"/>
      <c r="AI177" s="769"/>
      <c r="AJ177" s="756"/>
      <c r="AL177" s="755"/>
      <c r="AM177" s="756"/>
    </row>
    <row r="178" spans="1:40" s="719" customFormat="1">
      <c r="A178" s="772"/>
      <c r="B178" s="798"/>
      <c r="C178" s="799"/>
      <c r="D178" s="727"/>
      <c r="E178" s="729" t="s">
        <v>166</v>
      </c>
      <c r="F178" s="788" t="s">
        <v>167</v>
      </c>
      <c r="G178" s="778">
        <v>24000000</v>
      </c>
      <c r="H178" s="778">
        <v>4000000</v>
      </c>
      <c r="I178" s="778"/>
      <c r="J178" s="778"/>
      <c r="K178" s="778"/>
      <c r="L178" s="778"/>
      <c r="M178" s="778"/>
      <c r="N178" s="778">
        <f>G178-H178</f>
        <v>20000000</v>
      </c>
      <c r="O178" s="778"/>
      <c r="P178" s="778"/>
      <c r="Q178" s="778"/>
      <c r="R178" s="778"/>
      <c r="S178" s="778"/>
      <c r="T178" s="778"/>
      <c r="U178" s="778"/>
      <c r="V178" s="778"/>
      <c r="W178" s="778"/>
      <c r="X178" s="778"/>
      <c r="Y178" s="778"/>
      <c r="Z178" s="778"/>
      <c r="AA178" s="778">
        <f>Y178-Z178</f>
        <v>0</v>
      </c>
      <c r="AB178" s="778"/>
      <c r="AC178" s="778"/>
      <c r="AD178" s="778"/>
      <c r="AE178" s="778"/>
      <c r="AF178" s="778"/>
      <c r="AG178" s="800"/>
      <c r="AH178" s="767"/>
      <c r="AI178" s="801"/>
      <c r="AJ178" s="755"/>
      <c r="AL178" s="755"/>
      <c r="AM178" s="755"/>
    </row>
    <row r="179" spans="1:40" ht="12.75" hidden="1" customHeight="1">
      <c r="A179" s="780"/>
      <c r="B179" s="781"/>
      <c r="C179" s="782"/>
      <c r="D179" s="723" t="s">
        <v>15</v>
      </c>
      <c r="E179" s="783"/>
      <c r="F179" s="760" t="s">
        <v>130</v>
      </c>
      <c r="G179" s="784">
        <f>SUM(G180:G186)</f>
        <v>133225400</v>
      </c>
      <c r="H179" s="784">
        <f t="shared" ref="H179:AG179" si="104">SUM(H180:H186)</f>
        <v>19250000</v>
      </c>
      <c r="I179" s="784" t="e">
        <f t="shared" si="104"/>
        <v>#REF!</v>
      </c>
      <c r="J179" s="784" t="e">
        <f t="shared" si="104"/>
        <v>#REF!</v>
      </c>
      <c r="K179" s="784">
        <f t="shared" si="104"/>
        <v>0</v>
      </c>
      <c r="L179" s="784" t="e">
        <f t="shared" si="104"/>
        <v>#REF!</v>
      </c>
      <c r="M179" s="784" t="e">
        <f t="shared" si="104"/>
        <v>#REF!</v>
      </c>
      <c r="N179" s="784">
        <f t="shared" si="104"/>
        <v>101225400</v>
      </c>
      <c r="O179" s="784">
        <f t="shared" si="104"/>
        <v>0</v>
      </c>
      <c r="P179" s="784">
        <f t="shared" si="104"/>
        <v>0</v>
      </c>
      <c r="Q179" s="784">
        <f t="shared" si="104"/>
        <v>12750000</v>
      </c>
      <c r="R179" s="784">
        <f t="shared" si="104"/>
        <v>0</v>
      </c>
      <c r="S179" s="784">
        <f t="shared" si="104"/>
        <v>0</v>
      </c>
      <c r="T179" s="784">
        <f t="shared" si="104"/>
        <v>0</v>
      </c>
      <c r="U179" s="784">
        <f t="shared" si="104"/>
        <v>0</v>
      </c>
      <c r="V179" s="784">
        <f t="shared" si="104"/>
        <v>0</v>
      </c>
      <c r="W179" s="784">
        <f t="shared" si="104"/>
        <v>0</v>
      </c>
      <c r="X179" s="784">
        <f t="shared" si="104"/>
        <v>0</v>
      </c>
      <c r="Y179" s="784">
        <f t="shared" si="104"/>
        <v>0</v>
      </c>
      <c r="Z179" s="784">
        <f t="shared" si="104"/>
        <v>0</v>
      </c>
      <c r="AA179" s="784">
        <f t="shared" si="104"/>
        <v>0</v>
      </c>
      <c r="AB179" s="784">
        <f t="shared" si="104"/>
        <v>0</v>
      </c>
      <c r="AC179" s="784">
        <f t="shared" si="104"/>
        <v>0</v>
      </c>
      <c r="AD179" s="784">
        <f t="shared" si="104"/>
        <v>0</v>
      </c>
      <c r="AE179" s="784">
        <f t="shared" si="104"/>
        <v>0</v>
      </c>
      <c r="AF179" s="784">
        <f t="shared" si="104"/>
        <v>0</v>
      </c>
      <c r="AG179" s="785">
        <f t="shared" si="104"/>
        <v>0</v>
      </c>
      <c r="AH179" s="713"/>
      <c r="AJ179" s="711" t="e">
        <f>SUM(I179:X179)</f>
        <v>#REF!</v>
      </c>
      <c r="AK179" s="706" t="e">
        <f>G179=AJ179</f>
        <v>#REF!</v>
      </c>
      <c r="AL179" s="755" t="e">
        <f>I179+L179+O179+R179+U179+X179</f>
        <v>#REF!</v>
      </c>
      <c r="AM179" s="756">
        <f>H179+K179+N179+Q179+T179+W179</f>
        <v>133225400</v>
      </c>
      <c r="AN179" s="705" t="b">
        <f>G179=AM179</f>
        <v>1</v>
      </c>
    </row>
    <row r="180" spans="1:40" s="719" customFormat="1">
      <c r="A180" s="772"/>
      <c r="B180" s="773"/>
      <c r="C180" s="774"/>
      <c r="D180" s="774"/>
      <c r="E180" s="729" t="s">
        <v>55</v>
      </c>
      <c r="F180" s="788" t="s">
        <v>56</v>
      </c>
      <c r="G180" s="778">
        <v>7757800</v>
      </c>
      <c r="H180" s="778">
        <v>4500000</v>
      </c>
      <c r="I180" s="778" t="e">
        <f>#REF!</f>
        <v>#REF!</v>
      </c>
      <c r="J180" s="778" t="e">
        <f>H180-I180</f>
        <v>#REF!</v>
      </c>
      <c r="K180" s="778"/>
      <c r="L180" s="778"/>
      <c r="M180" s="778">
        <f>K180-L180</f>
        <v>0</v>
      </c>
      <c r="N180" s="778">
        <f>G180-H180</f>
        <v>3257800</v>
      </c>
      <c r="O180" s="778"/>
      <c r="P180" s="778"/>
      <c r="Q180" s="778"/>
      <c r="R180" s="778"/>
      <c r="S180" s="778"/>
      <c r="T180" s="778"/>
      <c r="U180" s="778"/>
      <c r="V180" s="778"/>
      <c r="W180" s="778"/>
      <c r="X180" s="778"/>
      <c r="Y180" s="778"/>
      <c r="Z180" s="778"/>
      <c r="AA180" s="778">
        <f t="shared" ref="AA180:AA186" si="105">Y180-Z180</f>
        <v>0</v>
      </c>
      <c r="AB180" s="778"/>
      <c r="AC180" s="778"/>
      <c r="AD180" s="778"/>
      <c r="AE180" s="778"/>
      <c r="AF180" s="778"/>
      <c r="AG180" s="779"/>
      <c r="AH180" s="767"/>
      <c r="AJ180" s="755" t="e">
        <f>SUM(I180:X180)</f>
        <v>#REF!</v>
      </c>
      <c r="AK180" s="719" t="e">
        <f>G180=AJ180</f>
        <v>#REF!</v>
      </c>
      <c r="AL180" s="755" t="e">
        <f>I180+L180+O180+R180+U180+X180</f>
        <v>#REF!</v>
      </c>
      <c r="AM180" s="756">
        <f>H180+K180+N180+Q180+T180+W180</f>
        <v>7757800</v>
      </c>
      <c r="AN180" s="705" t="b">
        <f>G180=AM180</f>
        <v>1</v>
      </c>
    </row>
    <row r="181" spans="1:40" s="719" customFormat="1">
      <c r="A181" s="772"/>
      <c r="B181" s="773"/>
      <c r="C181" s="774"/>
      <c r="D181" s="774"/>
      <c r="E181" s="729" t="s">
        <v>16</v>
      </c>
      <c r="F181" s="788" t="s">
        <v>19</v>
      </c>
      <c r="G181" s="778">
        <v>870000</v>
      </c>
      <c r="H181" s="778">
        <v>500000</v>
      </c>
      <c r="I181" s="778" t="e">
        <f>#REF!+525000-168000</f>
        <v>#REF!</v>
      </c>
      <c r="J181" s="778" t="e">
        <f t="shared" ref="J181:J186" si="106">H181-I181</f>
        <v>#REF!</v>
      </c>
      <c r="K181" s="778"/>
      <c r="L181" s="778">
        <v>168000</v>
      </c>
      <c r="M181" s="778">
        <f t="shared" ref="M181:M186" si="107">K181-L181</f>
        <v>-168000</v>
      </c>
      <c r="N181" s="778">
        <f t="shared" ref="N181:N186" si="108">G181-H181</f>
        <v>370000</v>
      </c>
      <c r="O181" s="778"/>
      <c r="P181" s="778"/>
      <c r="Q181" s="778"/>
      <c r="R181" s="778"/>
      <c r="S181" s="778"/>
      <c r="T181" s="778"/>
      <c r="U181" s="778"/>
      <c r="V181" s="778"/>
      <c r="W181" s="778"/>
      <c r="X181" s="778"/>
      <c r="Y181" s="778"/>
      <c r="Z181" s="778"/>
      <c r="AA181" s="778">
        <f t="shared" si="105"/>
        <v>0</v>
      </c>
      <c r="AB181" s="778"/>
      <c r="AC181" s="778"/>
      <c r="AD181" s="778"/>
      <c r="AE181" s="778"/>
      <c r="AF181" s="778"/>
      <c r="AG181" s="779"/>
      <c r="AH181" s="767"/>
      <c r="AJ181" s="755" t="e">
        <f>SUM(I181:X181)</f>
        <v>#REF!</v>
      </c>
      <c r="AK181" s="719" t="e">
        <f>G181=AJ181</f>
        <v>#REF!</v>
      </c>
      <c r="AL181" s="755" t="e">
        <f>I181+L181+O181+R181+U181+X181</f>
        <v>#REF!</v>
      </c>
      <c r="AM181" s="756">
        <f>H181+K181+N181+Q181+T181+W181</f>
        <v>870000</v>
      </c>
      <c r="AN181" s="705" t="b">
        <f>G181=AM181</f>
        <v>1</v>
      </c>
    </row>
    <row r="182" spans="1:40" s="719" customFormat="1">
      <c r="A182" s="772"/>
      <c r="B182" s="773"/>
      <c r="C182" s="774"/>
      <c r="D182" s="774"/>
      <c r="E182" s="729" t="s">
        <v>17</v>
      </c>
      <c r="F182" s="788" t="s">
        <v>18</v>
      </c>
      <c r="G182" s="778">
        <v>57000000</v>
      </c>
      <c r="H182" s="778">
        <v>9500000</v>
      </c>
      <c r="I182" s="778"/>
      <c r="J182" s="778">
        <f t="shared" si="106"/>
        <v>9500000</v>
      </c>
      <c r="K182" s="778"/>
      <c r="L182" s="778" t="e">
        <f>#REF!+1400000+1400000+1400000</f>
        <v>#REF!</v>
      </c>
      <c r="M182" s="778" t="e">
        <f t="shared" si="107"/>
        <v>#REF!</v>
      </c>
      <c r="N182" s="778">
        <f>G182-H182-Q182</f>
        <v>42750000</v>
      </c>
      <c r="O182" s="778"/>
      <c r="P182" s="778"/>
      <c r="Q182" s="778">
        <v>4750000</v>
      </c>
      <c r="R182" s="778"/>
      <c r="S182" s="778"/>
      <c r="T182" s="778"/>
      <c r="U182" s="778"/>
      <c r="V182" s="778"/>
      <c r="W182" s="778"/>
      <c r="X182" s="778"/>
      <c r="Y182" s="778"/>
      <c r="Z182" s="778"/>
      <c r="AA182" s="778">
        <f t="shared" si="105"/>
        <v>0</v>
      </c>
      <c r="AB182" s="778"/>
      <c r="AC182" s="778"/>
      <c r="AD182" s="778"/>
      <c r="AE182" s="778"/>
      <c r="AF182" s="778"/>
      <c r="AG182" s="779"/>
      <c r="AH182" s="767"/>
      <c r="AJ182" s="755" t="e">
        <f>SUM(I182:X182)</f>
        <v>#REF!</v>
      </c>
      <c r="AK182" s="719" t="e">
        <f>G182=AJ182</f>
        <v>#REF!</v>
      </c>
      <c r="AL182" s="755" t="e">
        <f>I182+L182+O182+R182+U182+X182</f>
        <v>#REF!</v>
      </c>
      <c r="AM182" s="756">
        <f>H182+K182+N182+Q182+T182+W182</f>
        <v>57000000</v>
      </c>
      <c r="AN182" s="705" t="b">
        <f>G182=AM182</f>
        <v>1</v>
      </c>
    </row>
    <row r="183" spans="1:40" s="719" customFormat="1">
      <c r="A183" s="772"/>
      <c r="B183" s="773"/>
      <c r="C183" s="774"/>
      <c r="D183" s="774"/>
      <c r="E183" s="729" t="s">
        <v>31</v>
      </c>
      <c r="F183" s="788" t="s">
        <v>32</v>
      </c>
      <c r="G183" s="778">
        <v>10150000</v>
      </c>
      <c r="H183" s="778"/>
      <c r="I183" s="778" t="e">
        <f>#REF!+286000</f>
        <v>#REF!</v>
      </c>
      <c r="J183" s="778" t="e">
        <f t="shared" si="106"/>
        <v>#REF!</v>
      </c>
      <c r="K183" s="778"/>
      <c r="L183" s="778"/>
      <c r="M183" s="778">
        <f t="shared" si="107"/>
        <v>0</v>
      </c>
      <c r="N183" s="778">
        <f>G183-Q183</f>
        <v>5150000</v>
      </c>
      <c r="O183" s="778"/>
      <c r="P183" s="778"/>
      <c r="Q183" s="778">
        <v>5000000</v>
      </c>
      <c r="R183" s="778"/>
      <c r="S183" s="778"/>
      <c r="T183" s="778"/>
      <c r="U183" s="778"/>
      <c r="V183" s="778"/>
      <c r="W183" s="778"/>
      <c r="X183" s="778"/>
      <c r="Y183" s="778"/>
      <c r="Z183" s="778"/>
      <c r="AA183" s="778">
        <f t="shared" si="105"/>
        <v>0</v>
      </c>
      <c r="AB183" s="778"/>
      <c r="AC183" s="778"/>
      <c r="AD183" s="778"/>
      <c r="AE183" s="778"/>
      <c r="AF183" s="778"/>
      <c r="AG183" s="779"/>
      <c r="AH183" s="767"/>
      <c r="AJ183" s="755" t="e">
        <f>SUM(I183:X183)</f>
        <v>#REF!</v>
      </c>
      <c r="AK183" s="719" t="e">
        <f>G183=AJ183</f>
        <v>#REF!</v>
      </c>
      <c r="AL183" s="755" t="e">
        <f>I183+L183+O183+R183+U183+X183</f>
        <v>#REF!</v>
      </c>
      <c r="AM183" s="756">
        <f>H183+K183+N183+Q183+T183+W183</f>
        <v>10150000</v>
      </c>
      <c r="AN183" s="705" t="b">
        <f>G183=AM183</f>
        <v>1</v>
      </c>
    </row>
    <row r="184" spans="1:40" s="719" customFormat="1">
      <c r="A184" s="772"/>
      <c r="B184" s="773"/>
      <c r="C184" s="774"/>
      <c r="D184" s="774"/>
      <c r="E184" s="729" t="s">
        <v>59</v>
      </c>
      <c r="F184" s="788" t="s">
        <v>60</v>
      </c>
      <c r="G184" s="778">
        <v>4400000</v>
      </c>
      <c r="H184" s="778"/>
      <c r="I184" s="778" t="e">
        <f>#REF!+783750</f>
        <v>#REF!</v>
      </c>
      <c r="J184" s="778" t="e">
        <f t="shared" si="106"/>
        <v>#REF!</v>
      </c>
      <c r="K184" s="778"/>
      <c r="L184" s="778"/>
      <c r="M184" s="778">
        <f t="shared" si="107"/>
        <v>0</v>
      </c>
      <c r="N184" s="778">
        <f>G184-Q184</f>
        <v>1400000</v>
      </c>
      <c r="O184" s="778"/>
      <c r="P184" s="778"/>
      <c r="Q184" s="778">
        <v>3000000</v>
      </c>
      <c r="R184" s="778"/>
      <c r="S184" s="778"/>
      <c r="T184" s="778"/>
      <c r="U184" s="778"/>
      <c r="V184" s="778"/>
      <c r="W184" s="778"/>
      <c r="X184" s="778"/>
      <c r="Y184" s="778"/>
      <c r="Z184" s="778"/>
      <c r="AA184" s="778">
        <f t="shared" si="105"/>
        <v>0</v>
      </c>
      <c r="AB184" s="778"/>
      <c r="AC184" s="778"/>
      <c r="AD184" s="778"/>
      <c r="AE184" s="778"/>
      <c r="AF184" s="778"/>
      <c r="AG184" s="779"/>
      <c r="AH184" s="767"/>
      <c r="AJ184" s="755" t="e">
        <f>SUM(I184:X184)</f>
        <v>#REF!</v>
      </c>
      <c r="AK184" s="719" t="e">
        <f>G184=AJ184</f>
        <v>#REF!</v>
      </c>
      <c r="AL184" s="755" t="e">
        <f>I184+L184+O184+R184+U184+X184</f>
        <v>#REF!</v>
      </c>
      <c r="AM184" s="756">
        <f>H184+K184+N184+Q184+T184+W184</f>
        <v>4400000</v>
      </c>
      <c r="AN184" s="705" t="b">
        <f>G184=AM184</f>
        <v>1</v>
      </c>
    </row>
    <row r="185" spans="1:40" s="719" customFormat="1">
      <c r="A185" s="772"/>
      <c r="B185" s="773"/>
      <c r="C185" s="774"/>
      <c r="D185" s="774"/>
      <c r="E185" s="729" t="s">
        <v>125</v>
      </c>
      <c r="F185" s="788" t="s">
        <v>126</v>
      </c>
      <c r="G185" s="778">
        <v>16875000</v>
      </c>
      <c r="H185" s="778">
        <v>2000000</v>
      </c>
      <c r="I185" s="778" t="e">
        <f>#REF!</f>
        <v>#REF!</v>
      </c>
      <c r="J185" s="778" t="e">
        <f t="shared" si="106"/>
        <v>#REF!</v>
      </c>
      <c r="K185" s="778"/>
      <c r="L185" s="778">
        <v>2037500</v>
      </c>
      <c r="M185" s="778">
        <f t="shared" si="107"/>
        <v>-2037500</v>
      </c>
      <c r="N185" s="778">
        <f t="shared" si="108"/>
        <v>14875000</v>
      </c>
      <c r="O185" s="778"/>
      <c r="P185" s="778"/>
      <c r="Q185" s="778"/>
      <c r="R185" s="778"/>
      <c r="S185" s="778"/>
      <c r="T185" s="778"/>
      <c r="U185" s="778"/>
      <c r="V185" s="778"/>
      <c r="W185" s="778"/>
      <c r="X185" s="778"/>
      <c r="Y185" s="778"/>
      <c r="Z185" s="778"/>
      <c r="AA185" s="778">
        <f t="shared" si="105"/>
        <v>0</v>
      </c>
      <c r="AB185" s="778"/>
      <c r="AC185" s="778"/>
      <c r="AD185" s="778"/>
      <c r="AE185" s="778"/>
      <c r="AF185" s="778"/>
      <c r="AG185" s="779"/>
      <c r="AH185" s="767"/>
      <c r="AJ185" s="755" t="e">
        <f>SUM(I185:X185)</f>
        <v>#REF!</v>
      </c>
      <c r="AK185" s="719" t="e">
        <f>G185=AJ185</f>
        <v>#REF!</v>
      </c>
      <c r="AL185" s="755" t="e">
        <f>I185+L185+O185+R185+U185+X185</f>
        <v>#REF!</v>
      </c>
      <c r="AM185" s="756">
        <f>H185+K185+N185+Q185+T185+W185</f>
        <v>16875000</v>
      </c>
      <c r="AN185" s="705" t="b">
        <f>G185=AM185</f>
        <v>1</v>
      </c>
    </row>
    <row r="186" spans="1:40" s="719" customFormat="1">
      <c r="A186" s="845"/>
      <c r="B186" s="846"/>
      <c r="C186" s="847"/>
      <c r="D186" s="847"/>
      <c r="E186" s="834" t="s">
        <v>61</v>
      </c>
      <c r="F186" s="848" t="s">
        <v>62</v>
      </c>
      <c r="G186" s="850">
        <v>36172600</v>
      </c>
      <c r="H186" s="850">
        <v>2750000</v>
      </c>
      <c r="I186" s="850"/>
      <c r="J186" s="850">
        <f t="shared" si="106"/>
        <v>2750000</v>
      </c>
      <c r="K186" s="850"/>
      <c r="L186" s="850" t="e">
        <f>#REF!</f>
        <v>#REF!</v>
      </c>
      <c r="M186" s="850" t="e">
        <f t="shared" si="107"/>
        <v>#REF!</v>
      </c>
      <c r="N186" s="850">
        <f t="shared" si="108"/>
        <v>33422600</v>
      </c>
      <c r="O186" s="850"/>
      <c r="P186" s="850"/>
      <c r="Q186" s="850"/>
      <c r="R186" s="850"/>
      <c r="S186" s="850"/>
      <c r="T186" s="850"/>
      <c r="U186" s="850"/>
      <c r="V186" s="850"/>
      <c r="W186" s="850"/>
      <c r="X186" s="850"/>
      <c r="Y186" s="850"/>
      <c r="Z186" s="850"/>
      <c r="AA186" s="850">
        <f t="shared" si="105"/>
        <v>0</v>
      </c>
      <c r="AB186" s="850"/>
      <c r="AC186" s="850"/>
      <c r="AD186" s="850"/>
      <c r="AE186" s="850"/>
      <c r="AF186" s="778"/>
      <c r="AG186" s="779"/>
      <c r="AH186" s="767"/>
      <c r="AJ186" s="755" t="e">
        <f>SUM(I186:X186)</f>
        <v>#REF!</v>
      </c>
      <c r="AK186" s="719" t="e">
        <f>G186=AJ186</f>
        <v>#REF!</v>
      </c>
      <c r="AL186" s="755" t="e">
        <f>I186+L186+O186+R186+U186+X186</f>
        <v>#REF!</v>
      </c>
      <c r="AM186" s="756">
        <f>H186+K186+N186+Q186+T186+W186</f>
        <v>36172600</v>
      </c>
      <c r="AN186" s="705" t="b">
        <f>G186=AM186</f>
        <v>1</v>
      </c>
    </row>
    <row r="187" spans="1:40" s="719" customFormat="1">
      <c r="A187" s="851"/>
      <c r="B187" s="852"/>
      <c r="C187" s="767"/>
      <c r="D187" s="767"/>
      <c r="E187" s="786"/>
      <c r="F187" s="726"/>
      <c r="G187" s="853"/>
      <c r="H187" s="853"/>
      <c r="I187" s="853"/>
      <c r="J187" s="853"/>
      <c r="K187" s="853"/>
      <c r="L187" s="853"/>
      <c r="M187" s="853"/>
      <c r="N187" s="853"/>
      <c r="O187" s="853"/>
      <c r="P187" s="853"/>
      <c r="Q187" s="853"/>
      <c r="R187" s="853"/>
      <c r="S187" s="853"/>
      <c r="T187" s="853"/>
      <c r="U187" s="853"/>
      <c r="V187" s="853"/>
      <c r="W187" s="853"/>
      <c r="X187" s="853"/>
      <c r="Y187" s="853"/>
      <c r="Z187" s="853"/>
      <c r="AA187" s="853"/>
      <c r="AB187" s="853"/>
      <c r="AC187" s="853"/>
      <c r="AD187" s="853"/>
      <c r="AE187" s="853"/>
      <c r="AF187" s="778"/>
      <c r="AG187" s="779"/>
      <c r="AH187" s="767"/>
      <c r="AJ187" s="755"/>
      <c r="AL187" s="755">
        <f>I187+L187+O187+R187+U187+X187</f>
        <v>0</v>
      </c>
      <c r="AM187" s="756">
        <f>H187+K187+N187+Q187+T187+W187</f>
        <v>0</v>
      </c>
      <c r="AN187" s="705" t="b">
        <f>G187=AM187</f>
        <v>1</v>
      </c>
    </row>
    <row r="188" spans="1:40" s="705" customFormat="1" ht="12.75" customHeight="1">
      <c r="A188" s="887">
        <v>27</v>
      </c>
      <c r="B188" s="888" t="s">
        <v>22</v>
      </c>
      <c r="C188" s="889" t="s">
        <v>127</v>
      </c>
      <c r="D188" s="890"/>
      <c r="E188" s="891"/>
      <c r="F188" s="892" t="s">
        <v>129</v>
      </c>
      <c r="G188" s="750">
        <f>G192+G189</f>
        <v>196427200</v>
      </c>
      <c r="H188" s="750">
        <f t="shared" ref="H188:AG188" si="109">H192+H189</f>
        <v>51500000</v>
      </c>
      <c r="I188" s="750" t="e">
        <f t="shared" si="109"/>
        <v>#REF!</v>
      </c>
      <c r="J188" s="750" t="e">
        <f t="shared" si="109"/>
        <v>#REF!</v>
      </c>
      <c r="K188" s="750">
        <f t="shared" si="109"/>
        <v>0</v>
      </c>
      <c r="L188" s="750" t="e">
        <f t="shared" si="109"/>
        <v>#REF!</v>
      </c>
      <c r="M188" s="750" t="e">
        <f t="shared" si="109"/>
        <v>#REF!</v>
      </c>
      <c r="N188" s="750">
        <f t="shared" si="109"/>
        <v>128077200</v>
      </c>
      <c r="O188" s="750">
        <f t="shared" si="109"/>
        <v>0</v>
      </c>
      <c r="P188" s="750">
        <f t="shared" si="109"/>
        <v>0</v>
      </c>
      <c r="Q188" s="750">
        <f t="shared" si="109"/>
        <v>16850000</v>
      </c>
      <c r="R188" s="750">
        <f t="shared" si="109"/>
        <v>0</v>
      </c>
      <c r="S188" s="750">
        <f t="shared" si="109"/>
        <v>0</v>
      </c>
      <c r="T188" s="750">
        <f t="shared" si="109"/>
        <v>0</v>
      </c>
      <c r="U188" s="750">
        <f t="shared" si="109"/>
        <v>0</v>
      </c>
      <c r="V188" s="750">
        <f t="shared" si="109"/>
        <v>0</v>
      </c>
      <c r="W188" s="750">
        <f t="shared" si="109"/>
        <v>0</v>
      </c>
      <c r="X188" s="750">
        <f t="shared" si="109"/>
        <v>0</v>
      </c>
      <c r="Y188" s="750">
        <f t="shared" si="109"/>
        <v>0</v>
      </c>
      <c r="Z188" s="750">
        <f t="shared" si="109"/>
        <v>0</v>
      </c>
      <c r="AA188" s="750">
        <f t="shared" si="109"/>
        <v>0</v>
      </c>
      <c r="AB188" s="750">
        <f t="shared" si="109"/>
        <v>0</v>
      </c>
      <c r="AC188" s="750">
        <f t="shared" si="109"/>
        <v>0</v>
      </c>
      <c r="AD188" s="750">
        <f t="shared" si="109"/>
        <v>0</v>
      </c>
      <c r="AE188" s="750">
        <f t="shared" si="109"/>
        <v>0</v>
      </c>
      <c r="AF188" s="744">
        <f t="shared" si="109"/>
        <v>0</v>
      </c>
      <c r="AG188" s="739">
        <f t="shared" si="109"/>
        <v>0</v>
      </c>
      <c r="AH188" s="731"/>
      <c r="AI188" s="769"/>
      <c r="AJ188" s="756" t="e">
        <f>SUM(I188:X188)</f>
        <v>#REF!</v>
      </c>
      <c r="AK188" s="705" t="e">
        <f>G188=AJ188</f>
        <v>#REF!</v>
      </c>
      <c r="AL188" s="755" t="e">
        <f>I188+L188+O188+R188+U188+X188</f>
        <v>#REF!</v>
      </c>
      <c r="AM188" s="756">
        <f>H188+K188+N188+Q188+T188+W188</f>
        <v>196427200</v>
      </c>
      <c r="AN188" s="705" t="b">
        <f>G188=AM188</f>
        <v>1</v>
      </c>
    </row>
    <row r="189" spans="1:40" s="705" customFormat="1" ht="12.75" hidden="1" customHeight="1">
      <c r="A189" s="718"/>
      <c r="B189" s="895"/>
      <c r="C189" s="868"/>
      <c r="D189" s="896" t="s">
        <v>14</v>
      </c>
      <c r="E189" s="897"/>
      <c r="F189" s="726" t="s">
        <v>131</v>
      </c>
      <c r="G189" s="862">
        <f>G190+G191</f>
        <v>66000000</v>
      </c>
      <c r="H189" s="862">
        <f t="shared" ref="H189:AE189" si="110">H190+H191</f>
        <v>25500000</v>
      </c>
      <c r="I189" s="862">
        <f t="shared" si="110"/>
        <v>0</v>
      </c>
      <c r="J189" s="862">
        <f t="shared" si="110"/>
        <v>0</v>
      </c>
      <c r="K189" s="862">
        <f t="shared" si="110"/>
        <v>0</v>
      </c>
      <c r="L189" s="862">
        <f t="shared" si="110"/>
        <v>0</v>
      </c>
      <c r="M189" s="862">
        <f t="shared" si="110"/>
        <v>0</v>
      </c>
      <c r="N189" s="862">
        <f t="shared" si="110"/>
        <v>40500000</v>
      </c>
      <c r="O189" s="862">
        <f t="shared" si="110"/>
        <v>0</v>
      </c>
      <c r="P189" s="862">
        <f t="shared" si="110"/>
        <v>0</v>
      </c>
      <c r="Q189" s="862">
        <f t="shared" si="110"/>
        <v>0</v>
      </c>
      <c r="R189" s="862">
        <f t="shared" si="110"/>
        <v>0</v>
      </c>
      <c r="S189" s="862">
        <f t="shared" si="110"/>
        <v>0</v>
      </c>
      <c r="T189" s="862">
        <f t="shared" si="110"/>
        <v>0</v>
      </c>
      <c r="U189" s="862">
        <f t="shared" si="110"/>
        <v>0</v>
      </c>
      <c r="V189" s="862">
        <f t="shared" si="110"/>
        <v>0</v>
      </c>
      <c r="W189" s="862">
        <f t="shared" si="110"/>
        <v>0</v>
      </c>
      <c r="X189" s="862">
        <f t="shared" si="110"/>
        <v>0</v>
      </c>
      <c r="Y189" s="862">
        <f t="shared" si="110"/>
        <v>0</v>
      </c>
      <c r="Z189" s="862">
        <f t="shared" si="110"/>
        <v>0</v>
      </c>
      <c r="AA189" s="862">
        <f t="shared" si="110"/>
        <v>0</v>
      </c>
      <c r="AB189" s="862">
        <f t="shared" si="110"/>
        <v>0</v>
      </c>
      <c r="AC189" s="862">
        <f t="shared" si="110"/>
        <v>0</v>
      </c>
      <c r="AD189" s="862">
        <f t="shared" si="110"/>
        <v>0</v>
      </c>
      <c r="AE189" s="862">
        <f t="shared" si="110"/>
        <v>0</v>
      </c>
      <c r="AF189" s="794">
        <f t="shared" ref="AF189:AG189" si="111">AF191</f>
        <v>0</v>
      </c>
      <c r="AG189" s="795">
        <f t="shared" si="111"/>
        <v>0</v>
      </c>
      <c r="AH189" s="731"/>
      <c r="AI189" s="769"/>
      <c r="AJ189" s="756"/>
      <c r="AL189" s="755"/>
      <c r="AM189" s="756"/>
    </row>
    <row r="190" spans="1:40" s="705" customFormat="1">
      <c r="A190" s="791"/>
      <c r="B190" s="792"/>
      <c r="C190" s="793"/>
      <c r="D190" s="809"/>
      <c r="E190" s="787" t="s">
        <v>47</v>
      </c>
      <c r="F190" s="788" t="s">
        <v>48</v>
      </c>
      <c r="G190" s="778">
        <v>42000000</v>
      </c>
      <c r="H190" s="778">
        <v>10500000</v>
      </c>
      <c r="I190" s="794"/>
      <c r="J190" s="794"/>
      <c r="K190" s="794"/>
      <c r="L190" s="794"/>
      <c r="M190" s="794"/>
      <c r="N190" s="794">
        <f>G190-H190</f>
        <v>31500000</v>
      </c>
      <c r="O190" s="794"/>
      <c r="P190" s="794"/>
      <c r="Q190" s="794"/>
      <c r="R190" s="794"/>
      <c r="S190" s="794"/>
      <c r="T190" s="794"/>
      <c r="U190" s="794"/>
      <c r="V190" s="794"/>
      <c r="W190" s="794"/>
      <c r="X190" s="794"/>
      <c r="Y190" s="794"/>
      <c r="Z190" s="794"/>
      <c r="AA190" s="794"/>
      <c r="AB190" s="794"/>
      <c r="AC190" s="794"/>
      <c r="AD190" s="794"/>
      <c r="AE190" s="794"/>
      <c r="AF190" s="794"/>
      <c r="AG190" s="795"/>
      <c r="AH190" s="731"/>
      <c r="AI190" s="769"/>
      <c r="AJ190" s="756"/>
      <c r="AL190" s="755"/>
      <c r="AM190" s="756"/>
    </row>
    <row r="191" spans="1:40" s="719" customFormat="1">
      <c r="A191" s="772"/>
      <c r="B191" s="798"/>
      <c r="C191" s="799"/>
      <c r="D191" s="727"/>
      <c r="E191" s="729" t="s">
        <v>166</v>
      </c>
      <c r="F191" s="788" t="s">
        <v>167</v>
      </c>
      <c r="G191" s="778">
        <v>24000000</v>
      </c>
      <c r="H191" s="778">
        <v>15000000</v>
      </c>
      <c r="I191" s="778"/>
      <c r="J191" s="778"/>
      <c r="K191" s="778"/>
      <c r="L191" s="778"/>
      <c r="M191" s="778"/>
      <c r="N191" s="778">
        <f>G191-H191</f>
        <v>9000000</v>
      </c>
      <c r="O191" s="778"/>
      <c r="P191" s="778"/>
      <c r="Q191" s="778"/>
      <c r="R191" s="778"/>
      <c r="S191" s="778"/>
      <c r="T191" s="778"/>
      <c r="U191" s="778"/>
      <c r="V191" s="778"/>
      <c r="W191" s="778"/>
      <c r="X191" s="778"/>
      <c r="Y191" s="778"/>
      <c r="Z191" s="778"/>
      <c r="AA191" s="778">
        <f>Y191-Z191</f>
        <v>0</v>
      </c>
      <c r="AB191" s="778"/>
      <c r="AC191" s="778"/>
      <c r="AD191" s="778"/>
      <c r="AE191" s="778"/>
      <c r="AF191" s="778"/>
      <c r="AG191" s="800"/>
      <c r="AH191" s="767"/>
      <c r="AI191" s="801"/>
      <c r="AJ191" s="755"/>
      <c r="AL191" s="755"/>
      <c r="AM191" s="755"/>
    </row>
    <row r="192" spans="1:40" ht="12.75" hidden="1" customHeight="1">
      <c r="A192" s="780"/>
      <c r="B192" s="781"/>
      <c r="C192" s="782"/>
      <c r="D192" s="723" t="s">
        <v>15</v>
      </c>
      <c r="E192" s="783"/>
      <c r="F192" s="760" t="s">
        <v>130</v>
      </c>
      <c r="G192" s="784">
        <f t="shared" ref="G192:AG192" si="112">SUM(G193:G200)</f>
        <v>130427200</v>
      </c>
      <c r="H192" s="784">
        <f t="shared" si="112"/>
        <v>26000000</v>
      </c>
      <c r="I192" s="784" t="e">
        <f t="shared" si="112"/>
        <v>#REF!</v>
      </c>
      <c r="J192" s="784" t="e">
        <f t="shared" si="112"/>
        <v>#REF!</v>
      </c>
      <c r="K192" s="784">
        <f t="shared" si="112"/>
        <v>0</v>
      </c>
      <c r="L192" s="784" t="e">
        <f t="shared" si="112"/>
        <v>#REF!</v>
      </c>
      <c r="M192" s="784" t="e">
        <f t="shared" si="112"/>
        <v>#REF!</v>
      </c>
      <c r="N192" s="784">
        <f t="shared" si="112"/>
        <v>87577200</v>
      </c>
      <c r="O192" s="784">
        <f t="shared" si="112"/>
        <v>0</v>
      </c>
      <c r="P192" s="784">
        <f t="shared" si="112"/>
        <v>0</v>
      </c>
      <c r="Q192" s="784">
        <f t="shared" si="112"/>
        <v>16850000</v>
      </c>
      <c r="R192" s="784">
        <f t="shared" si="112"/>
        <v>0</v>
      </c>
      <c r="S192" s="784">
        <f t="shared" si="112"/>
        <v>0</v>
      </c>
      <c r="T192" s="784">
        <f t="shared" si="112"/>
        <v>0</v>
      </c>
      <c r="U192" s="784">
        <f t="shared" si="112"/>
        <v>0</v>
      </c>
      <c r="V192" s="784">
        <f t="shared" si="112"/>
        <v>0</v>
      </c>
      <c r="W192" s="784">
        <f t="shared" si="112"/>
        <v>0</v>
      </c>
      <c r="X192" s="784">
        <f t="shared" si="112"/>
        <v>0</v>
      </c>
      <c r="Y192" s="784">
        <f t="shared" si="112"/>
        <v>0</v>
      </c>
      <c r="Z192" s="784">
        <f t="shared" si="112"/>
        <v>0</v>
      </c>
      <c r="AA192" s="784">
        <f t="shared" si="112"/>
        <v>0</v>
      </c>
      <c r="AB192" s="784">
        <f t="shared" si="112"/>
        <v>0</v>
      </c>
      <c r="AC192" s="784">
        <f t="shared" si="112"/>
        <v>0</v>
      </c>
      <c r="AD192" s="784">
        <f t="shared" si="112"/>
        <v>0</v>
      </c>
      <c r="AE192" s="784">
        <f t="shared" si="112"/>
        <v>0</v>
      </c>
      <c r="AF192" s="784">
        <f t="shared" si="112"/>
        <v>0</v>
      </c>
      <c r="AG192" s="785">
        <f t="shared" si="112"/>
        <v>0</v>
      </c>
      <c r="AH192" s="713"/>
      <c r="AJ192" s="711" t="e">
        <f>SUM(I192:X192)</f>
        <v>#REF!</v>
      </c>
      <c r="AK192" s="706" t="e">
        <f>G192=AJ192</f>
        <v>#REF!</v>
      </c>
      <c r="AL192" s="755" t="e">
        <f>I192+L192+O192+R192+U192+X192</f>
        <v>#REF!</v>
      </c>
      <c r="AM192" s="756">
        <f>H192+K192+N192+Q192+T192+W192</f>
        <v>130427200</v>
      </c>
      <c r="AN192" s="705" t="b">
        <f>G192=AM192</f>
        <v>1</v>
      </c>
    </row>
    <row r="193" spans="1:40" s="719" customFormat="1">
      <c r="A193" s="772"/>
      <c r="B193" s="773"/>
      <c r="C193" s="774"/>
      <c r="D193" s="774"/>
      <c r="E193" s="729" t="s">
        <v>55</v>
      </c>
      <c r="F193" s="788" t="s">
        <v>56</v>
      </c>
      <c r="G193" s="778">
        <v>8009500</v>
      </c>
      <c r="H193" s="778">
        <v>5000000</v>
      </c>
      <c r="I193" s="778" t="e">
        <f>#REF!</f>
        <v>#REF!</v>
      </c>
      <c r="J193" s="778" t="e">
        <f>H193-I193</f>
        <v>#REF!</v>
      </c>
      <c r="K193" s="778"/>
      <c r="L193" s="778"/>
      <c r="M193" s="778">
        <f>K193-L193</f>
        <v>0</v>
      </c>
      <c r="N193" s="778">
        <f>G193-H193</f>
        <v>3009500</v>
      </c>
      <c r="O193" s="778"/>
      <c r="P193" s="778"/>
      <c r="Q193" s="778"/>
      <c r="R193" s="778"/>
      <c r="S193" s="778"/>
      <c r="T193" s="778"/>
      <c r="U193" s="778"/>
      <c r="V193" s="778"/>
      <c r="W193" s="778"/>
      <c r="X193" s="778"/>
      <c r="Y193" s="778"/>
      <c r="Z193" s="778"/>
      <c r="AA193" s="778"/>
      <c r="AB193" s="778"/>
      <c r="AC193" s="778"/>
      <c r="AD193" s="778"/>
      <c r="AE193" s="778"/>
      <c r="AF193" s="778"/>
      <c r="AG193" s="779"/>
      <c r="AH193" s="767"/>
      <c r="AJ193" s="755" t="e">
        <f>SUM(I193:X193)</f>
        <v>#REF!</v>
      </c>
      <c r="AK193" s="719" t="e">
        <f>G193=AJ193</f>
        <v>#REF!</v>
      </c>
      <c r="AL193" s="755" t="e">
        <f>I193+L193+O193+R193+U193+X193</f>
        <v>#REF!</v>
      </c>
      <c r="AM193" s="756">
        <f>H193+K193+N193+Q193+T193+W193</f>
        <v>8009500</v>
      </c>
      <c r="AN193" s="705" t="b">
        <f>G193=AM193</f>
        <v>1</v>
      </c>
    </row>
    <row r="194" spans="1:40" s="719" customFormat="1">
      <c r="A194" s="772"/>
      <c r="B194" s="773"/>
      <c r="C194" s="774"/>
      <c r="D194" s="774"/>
      <c r="E194" s="729" t="s">
        <v>16</v>
      </c>
      <c r="F194" s="788" t="s">
        <v>19</v>
      </c>
      <c r="G194" s="778">
        <v>675000</v>
      </c>
      <c r="H194" s="778"/>
      <c r="I194" s="778" t="e">
        <f>#REF!+120000</f>
        <v>#REF!</v>
      </c>
      <c r="J194" s="778" t="e">
        <f t="shared" ref="J194:J200" si="113">H194-I194</f>
        <v>#REF!</v>
      </c>
      <c r="K194" s="778"/>
      <c r="L194" s="778">
        <v>420000</v>
      </c>
      <c r="M194" s="778">
        <f t="shared" ref="M194:M200" si="114">K194-L194</f>
        <v>-420000</v>
      </c>
      <c r="N194" s="778">
        <f t="shared" ref="N194:N199" si="115">G194-H194</f>
        <v>675000</v>
      </c>
      <c r="O194" s="778"/>
      <c r="P194" s="778"/>
      <c r="Q194" s="778"/>
      <c r="R194" s="778"/>
      <c r="S194" s="778"/>
      <c r="T194" s="778"/>
      <c r="U194" s="778"/>
      <c r="V194" s="778"/>
      <c r="W194" s="778"/>
      <c r="X194" s="778"/>
      <c r="Y194" s="778"/>
      <c r="Z194" s="778"/>
      <c r="AA194" s="778"/>
      <c r="AB194" s="778"/>
      <c r="AC194" s="778"/>
      <c r="AD194" s="778"/>
      <c r="AE194" s="778"/>
      <c r="AF194" s="778"/>
      <c r="AG194" s="779"/>
      <c r="AH194" s="767"/>
      <c r="AJ194" s="755" t="e">
        <f>SUM(I194:X194)</f>
        <v>#REF!</v>
      </c>
      <c r="AK194" s="719" t="e">
        <f>G194=AJ194</f>
        <v>#REF!</v>
      </c>
      <c r="AL194" s="755" t="e">
        <f>I194+L194+O194+R194+U194+X194</f>
        <v>#REF!</v>
      </c>
      <c r="AM194" s="756">
        <f>H194+K194+N194+Q194+T194+W194</f>
        <v>675000</v>
      </c>
      <c r="AN194" s="705" t="b">
        <f>G194=AM194</f>
        <v>1</v>
      </c>
    </row>
    <row r="195" spans="1:40" s="719" customFormat="1">
      <c r="A195" s="772"/>
      <c r="B195" s="773"/>
      <c r="C195" s="774"/>
      <c r="D195" s="774"/>
      <c r="E195" s="729" t="s">
        <v>17</v>
      </c>
      <c r="F195" s="788" t="s">
        <v>18</v>
      </c>
      <c r="G195" s="778">
        <v>57000000</v>
      </c>
      <c r="H195" s="778">
        <v>9500000</v>
      </c>
      <c r="I195" s="777">
        <v>9600000</v>
      </c>
      <c r="J195" s="778">
        <f t="shared" si="113"/>
        <v>-100000</v>
      </c>
      <c r="K195" s="778"/>
      <c r="L195" s="778" t="e">
        <f>#REF!+3200000+1866600+3200000</f>
        <v>#REF!</v>
      </c>
      <c r="M195" s="778" t="e">
        <f t="shared" si="114"/>
        <v>#REF!</v>
      </c>
      <c r="N195" s="778">
        <f>G195-H195-Q195</f>
        <v>42750000</v>
      </c>
      <c r="O195" s="778"/>
      <c r="P195" s="778"/>
      <c r="Q195" s="778">
        <v>4750000</v>
      </c>
      <c r="R195" s="778"/>
      <c r="S195" s="778"/>
      <c r="T195" s="778"/>
      <c r="U195" s="778"/>
      <c r="V195" s="778"/>
      <c r="W195" s="778"/>
      <c r="X195" s="778"/>
      <c r="Y195" s="778"/>
      <c r="Z195" s="778"/>
      <c r="AA195" s="778"/>
      <c r="AB195" s="778"/>
      <c r="AC195" s="778"/>
      <c r="AD195" s="778"/>
      <c r="AE195" s="778"/>
      <c r="AF195" s="778"/>
      <c r="AG195" s="779"/>
      <c r="AH195" s="767"/>
      <c r="AJ195" s="755" t="e">
        <f>SUM(I195:X195)</f>
        <v>#REF!</v>
      </c>
      <c r="AK195" s="719" t="e">
        <f>G195=AJ195</f>
        <v>#REF!</v>
      </c>
      <c r="AL195" s="755" t="e">
        <f>I195+L195+O195+R195+U195+X195</f>
        <v>#REF!</v>
      </c>
      <c r="AM195" s="756">
        <f>H195+K195+N195+Q195+T195+W195</f>
        <v>57000000</v>
      </c>
      <c r="AN195" s="705" t="b">
        <f>G195=AM195</f>
        <v>1</v>
      </c>
    </row>
    <row r="196" spans="1:40" s="719" customFormat="1">
      <c r="A196" s="772"/>
      <c r="B196" s="773"/>
      <c r="C196" s="774"/>
      <c r="D196" s="774"/>
      <c r="E196" s="729" t="s">
        <v>31</v>
      </c>
      <c r="F196" s="788" t="s">
        <v>32</v>
      </c>
      <c r="G196" s="778">
        <v>12400000</v>
      </c>
      <c r="H196" s="778"/>
      <c r="I196" s="778" t="e">
        <f>#REF!</f>
        <v>#REF!</v>
      </c>
      <c r="J196" s="778" t="e">
        <f t="shared" si="113"/>
        <v>#REF!</v>
      </c>
      <c r="K196" s="778"/>
      <c r="L196" s="778">
        <v>966000</v>
      </c>
      <c r="M196" s="778">
        <f t="shared" si="114"/>
        <v>-966000</v>
      </c>
      <c r="N196" s="778">
        <v>6400000</v>
      </c>
      <c r="O196" s="778"/>
      <c r="P196" s="778"/>
      <c r="Q196" s="778">
        <v>6000000</v>
      </c>
      <c r="R196" s="778"/>
      <c r="S196" s="778"/>
      <c r="T196" s="778"/>
      <c r="U196" s="778"/>
      <c r="V196" s="778"/>
      <c r="W196" s="778"/>
      <c r="X196" s="778"/>
      <c r="Y196" s="778"/>
      <c r="Z196" s="778"/>
      <c r="AA196" s="778"/>
      <c r="AB196" s="778"/>
      <c r="AC196" s="778"/>
      <c r="AD196" s="778"/>
      <c r="AE196" s="778"/>
      <c r="AF196" s="778"/>
      <c r="AG196" s="779"/>
      <c r="AH196" s="767"/>
      <c r="AJ196" s="755" t="e">
        <f>SUM(I196:X196)</f>
        <v>#REF!</v>
      </c>
      <c r="AK196" s="719" t="e">
        <f>G196=AJ196</f>
        <v>#REF!</v>
      </c>
      <c r="AL196" s="755" t="e">
        <f>I196+L196+O196+R196+U196+X196</f>
        <v>#REF!</v>
      </c>
      <c r="AM196" s="756">
        <f>H196+K196+N196+Q196+T196+W196</f>
        <v>12400000</v>
      </c>
      <c r="AN196" s="705" t="b">
        <f>G196=AM196</f>
        <v>1</v>
      </c>
    </row>
    <row r="197" spans="1:40" s="719" customFormat="1">
      <c r="A197" s="772"/>
      <c r="B197" s="773"/>
      <c r="C197" s="774"/>
      <c r="D197" s="774"/>
      <c r="E197" s="729" t="s">
        <v>59</v>
      </c>
      <c r="F197" s="788" t="s">
        <v>60</v>
      </c>
      <c r="G197" s="778">
        <v>7400000</v>
      </c>
      <c r="H197" s="778"/>
      <c r="I197" s="778">
        <v>2000000</v>
      </c>
      <c r="J197" s="778">
        <f t="shared" si="113"/>
        <v>-2000000</v>
      </c>
      <c r="K197" s="778"/>
      <c r="L197" s="778">
        <v>473350</v>
      </c>
      <c r="M197" s="778">
        <f t="shared" si="114"/>
        <v>-473350</v>
      </c>
      <c r="N197" s="778">
        <f>G197-Q197</f>
        <v>3400000</v>
      </c>
      <c r="O197" s="778"/>
      <c r="P197" s="778"/>
      <c r="Q197" s="778">
        <v>4000000</v>
      </c>
      <c r="R197" s="778"/>
      <c r="S197" s="778"/>
      <c r="T197" s="778"/>
      <c r="U197" s="778"/>
      <c r="V197" s="778"/>
      <c r="W197" s="778"/>
      <c r="X197" s="778"/>
      <c r="Y197" s="778"/>
      <c r="Z197" s="778"/>
      <c r="AA197" s="778"/>
      <c r="AB197" s="778"/>
      <c r="AC197" s="778"/>
      <c r="AD197" s="778"/>
      <c r="AE197" s="778"/>
      <c r="AF197" s="778"/>
      <c r="AG197" s="779"/>
      <c r="AH197" s="767"/>
      <c r="AJ197" s="755">
        <f>SUM(I197:X197)</f>
        <v>7400000</v>
      </c>
      <c r="AK197" s="719" t="b">
        <f>G197=AJ197</f>
        <v>1</v>
      </c>
      <c r="AL197" s="755">
        <f>I197+L197+O197+R197+U197+X197</f>
        <v>2473350</v>
      </c>
      <c r="AM197" s="756">
        <f>H197+K197+N197+Q197+T197+W197</f>
        <v>7400000</v>
      </c>
      <c r="AN197" s="705" t="b">
        <f>G197=AM197</f>
        <v>1</v>
      </c>
    </row>
    <row r="198" spans="1:40" s="719" customFormat="1">
      <c r="A198" s="772"/>
      <c r="B198" s="773"/>
      <c r="C198" s="774"/>
      <c r="D198" s="774"/>
      <c r="E198" s="729" t="s">
        <v>125</v>
      </c>
      <c r="F198" s="788" t="s">
        <v>126</v>
      </c>
      <c r="G198" s="778">
        <v>6000000</v>
      </c>
      <c r="H198" s="778">
        <v>3500000</v>
      </c>
      <c r="I198" s="778"/>
      <c r="J198" s="778">
        <f t="shared" si="113"/>
        <v>3500000</v>
      </c>
      <c r="K198" s="778"/>
      <c r="L198" s="778">
        <v>825000</v>
      </c>
      <c r="M198" s="778">
        <f t="shared" si="114"/>
        <v>-825000</v>
      </c>
      <c r="N198" s="778">
        <f t="shared" si="115"/>
        <v>2500000</v>
      </c>
      <c r="O198" s="778"/>
      <c r="P198" s="778"/>
      <c r="Q198" s="778"/>
      <c r="R198" s="778"/>
      <c r="S198" s="778"/>
      <c r="T198" s="778"/>
      <c r="U198" s="778"/>
      <c r="V198" s="778"/>
      <c r="W198" s="778"/>
      <c r="X198" s="778"/>
      <c r="Y198" s="778"/>
      <c r="Z198" s="778"/>
      <c r="AA198" s="778"/>
      <c r="AB198" s="778"/>
      <c r="AC198" s="778"/>
      <c r="AD198" s="778"/>
      <c r="AE198" s="778"/>
      <c r="AF198" s="778"/>
      <c r="AG198" s="779"/>
      <c r="AH198" s="767"/>
      <c r="AJ198" s="755">
        <f>SUM(I198:X198)</f>
        <v>6000000</v>
      </c>
      <c r="AK198" s="719" t="b">
        <f>G198=AJ198</f>
        <v>1</v>
      </c>
      <c r="AL198" s="755">
        <f>I198+L198+O198+R198+U198+X198</f>
        <v>825000</v>
      </c>
      <c r="AM198" s="756">
        <f>H198+K198+N198+Q198+T198+W198</f>
        <v>6000000</v>
      </c>
      <c r="AN198" s="705" t="b">
        <f>G198=AM198</f>
        <v>1</v>
      </c>
    </row>
    <row r="199" spans="1:40" s="719" customFormat="1">
      <c r="A199" s="772"/>
      <c r="B199" s="773"/>
      <c r="C199" s="774"/>
      <c r="D199" s="774"/>
      <c r="E199" s="729" t="s">
        <v>61</v>
      </c>
      <c r="F199" s="788" t="s">
        <v>62</v>
      </c>
      <c r="G199" s="778">
        <v>30942700</v>
      </c>
      <c r="H199" s="778">
        <v>8000000</v>
      </c>
      <c r="I199" s="778" t="e">
        <f>#REF!</f>
        <v>#REF!</v>
      </c>
      <c r="J199" s="778" t="e">
        <f t="shared" si="113"/>
        <v>#REF!</v>
      </c>
      <c r="K199" s="778"/>
      <c r="L199" s="778" t="e">
        <f>#REF!+3602400</f>
        <v>#REF!</v>
      </c>
      <c r="M199" s="778" t="e">
        <f t="shared" si="114"/>
        <v>#REF!</v>
      </c>
      <c r="N199" s="778">
        <f t="shared" si="115"/>
        <v>22942700</v>
      </c>
      <c r="O199" s="778"/>
      <c r="P199" s="778"/>
      <c r="Q199" s="778"/>
      <c r="R199" s="778"/>
      <c r="S199" s="778"/>
      <c r="T199" s="778"/>
      <c r="U199" s="778"/>
      <c r="V199" s="778"/>
      <c r="W199" s="778"/>
      <c r="X199" s="778"/>
      <c r="Y199" s="778"/>
      <c r="Z199" s="778"/>
      <c r="AA199" s="778"/>
      <c r="AB199" s="778"/>
      <c r="AC199" s="778"/>
      <c r="AD199" s="778"/>
      <c r="AE199" s="778"/>
      <c r="AF199" s="778"/>
      <c r="AG199" s="779"/>
      <c r="AH199" s="767"/>
      <c r="AJ199" s="755" t="e">
        <f>SUM(I199:X199)</f>
        <v>#REF!</v>
      </c>
      <c r="AK199" s="719" t="e">
        <f>G199=AJ199</f>
        <v>#REF!</v>
      </c>
      <c r="AL199" s="755" t="e">
        <f>I199+L199+O199+R199+U199+X199</f>
        <v>#REF!</v>
      </c>
      <c r="AM199" s="756">
        <f>H199+K199+N199+Q199+T199+W199</f>
        <v>30942700</v>
      </c>
      <c r="AN199" s="705" t="b">
        <f>G199=AM199</f>
        <v>1</v>
      </c>
    </row>
    <row r="200" spans="1:40" s="719" customFormat="1">
      <c r="A200" s="845"/>
      <c r="B200" s="846"/>
      <c r="C200" s="847"/>
      <c r="D200" s="847"/>
      <c r="E200" s="834" t="s">
        <v>20</v>
      </c>
      <c r="F200" s="848" t="s">
        <v>21</v>
      </c>
      <c r="G200" s="850">
        <v>8000000</v>
      </c>
      <c r="H200" s="850"/>
      <c r="I200" s="850" t="e">
        <f>#REF!</f>
        <v>#REF!</v>
      </c>
      <c r="J200" s="850" t="e">
        <f t="shared" si="113"/>
        <v>#REF!</v>
      </c>
      <c r="K200" s="850"/>
      <c r="L200" s="850" t="e">
        <f>#REF!+2970000</f>
        <v>#REF!</v>
      </c>
      <c r="M200" s="850" t="e">
        <f t="shared" si="114"/>
        <v>#REF!</v>
      </c>
      <c r="N200" s="850">
        <v>5900000</v>
      </c>
      <c r="O200" s="850"/>
      <c r="P200" s="850"/>
      <c r="Q200" s="850">
        <v>2100000</v>
      </c>
      <c r="R200" s="850"/>
      <c r="S200" s="850"/>
      <c r="T200" s="850"/>
      <c r="U200" s="850"/>
      <c r="V200" s="850"/>
      <c r="W200" s="850"/>
      <c r="X200" s="850"/>
      <c r="Y200" s="850"/>
      <c r="Z200" s="850"/>
      <c r="AA200" s="850"/>
      <c r="AB200" s="850"/>
      <c r="AC200" s="850"/>
      <c r="AD200" s="850"/>
      <c r="AE200" s="850"/>
      <c r="AF200" s="778"/>
      <c r="AG200" s="779"/>
      <c r="AH200" s="767"/>
      <c r="AJ200" s="755" t="e">
        <f>SUM(I200:X200)</f>
        <v>#REF!</v>
      </c>
      <c r="AK200" s="719" t="e">
        <f>G200=AJ200</f>
        <v>#REF!</v>
      </c>
      <c r="AL200" s="755" t="e">
        <f>I200+L200+O200+R200+U200+X200</f>
        <v>#REF!</v>
      </c>
      <c r="AM200" s="756">
        <f>H200+K200+N200+Q200+T200+W200</f>
        <v>8000000</v>
      </c>
      <c r="AN200" s="705" t="b">
        <f>G200=AM200</f>
        <v>1</v>
      </c>
    </row>
    <row r="201" spans="1:40" s="719" customFormat="1">
      <c r="A201" s="851"/>
      <c r="B201" s="852"/>
      <c r="C201" s="767"/>
      <c r="D201" s="767"/>
      <c r="E201" s="786"/>
      <c r="F201" s="726"/>
      <c r="G201" s="853"/>
      <c r="H201" s="853"/>
      <c r="I201" s="853"/>
      <c r="J201" s="853"/>
      <c r="K201" s="853"/>
      <c r="L201" s="853"/>
      <c r="M201" s="853"/>
      <c r="N201" s="853"/>
      <c r="O201" s="853"/>
      <c r="P201" s="853"/>
      <c r="Q201" s="853"/>
      <c r="R201" s="853"/>
      <c r="S201" s="853"/>
      <c r="T201" s="853"/>
      <c r="U201" s="853"/>
      <c r="V201" s="853"/>
      <c r="W201" s="853"/>
      <c r="X201" s="853"/>
      <c r="Y201" s="853"/>
      <c r="Z201" s="853"/>
      <c r="AA201" s="853"/>
      <c r="AB201" s="853"/>
      <c r="AC201" s="853"/>
      <c r="AD201" s="853"/>
      <c r="AE201" s="853"/>
      <c r="AF201" s="778"/>
      <c r="AG201" s="779"/>
      <c r="AH201" s="767"/>
      <c r="AJ201" s="755"/>
      <c r="AL201" s="755"/>
      <c r="AM201" s="756"/>
      <c r="AN201" s="705"/>
    </row>
    <row r="202" spans="1:40" ht="12.75" customHeight="1">
      <c r="A202" s="748">
        <v>28</v>
      </c>
      <c r="B202" s="888" t="s">
        <v>22</v>
      </c>
      <c r="C202" s="889" t="s">
        <v>215</v>
      </c>
      <c r="D202" s="889"/>
      <c r="E202" s="903"/>
      <c r="F202" s="898">
        <v>15012</v>
      </c>
      <c r="G202" s="904">
        <f>G203+G206</f>
        <v>1536746000</v>
      </c>
      <c r="H202" s="904">
        <f t="shared" ref="H202:AE202" si="116">H203+H206</f>
        <v>835400000</v>
      </c>
      <c r="I202" s="904">
        <f t="shared" si="116"/>
        <v>0</v>
      </c>
      <c r="J202" s="904">
        <f t="shared" si="116"/>
        <v>0</v>
      </c>
      <c r="K202" s="904">
        <f t="shared" si="116"/>
        <v>70894100</v>
      </c>
      <c r="L202" s="904">
        <f t="shared" si="116"/>
        <v>0</v>
      </c>
      <c r="M202" s="904">
        <f t="shared" si="116"/>
        <v>0</v>
      </c>
      <c r="N202" s="904">
        <f t="shared" si="116"/>
        <v>281491800</v>
      </c>
      <c r="O202" s="904" t="e">
        <f t="shared" si="116"/>
        <v>#REF!</v>
      </c>
      <c r="P202" s="904" t="e">
        <f t="shared" si="116"/>
        <v>#REF!</v>
      </c>
      <c r="Q202" s="904">
        <f t="shared" si="116"/>
        <v>104960100</v>
      </c>
      <c r="R202" s="904">
        <f t="shared" si="116"/>
        <v>0</v>
      </c>
      <c r="S202" s="904">
        <f t="shared" si="116"/>
        <v>0</v>
      </c>
      <c r="T202" s="904">
        <f>T203+T206</f>
        <v>0</v>
      </c>
      <c r="U202" s="904">
        <f t="shared" si="116"/>
        <v>0</v>
      </c>
      <c r="V202" s="904">
        <f t="shared" si="116"/>
        <v>0</v>
      </c>
      <c r="W202" s="904">
        <f t="shared" si="116"/>
        <v>244000000</v>
      </c>
      <c r="X202" s="904">
        <f t="shared" si="116"/>
        <v>0</v>
      </c>
      <c r="Y202" s="904">
        <f t="shared" si="116"/>
        <v>0</v>
      </c>
      <c r="Z202" s="904">
        <f t="shared" si="116"/>
        <v>0</v>
      </c>
      <c r="AA202" s="904">
        <f t="shared" si="116"/>
        <v>0</v>
      </c>
      <c r="AB202" s="904">
        <f t="shared" si="116"/>
        <v>0</v>
      </c>
      <c r="AC202" s="904">
        <f t="shared" si="116"/>
        <v>0</v>
      </c>
      <c r="AD202" s="904">
        <f t="shared" si="116"/>
        <v>0</v>
      </c>
      <c r="AE202" s="904">
        <f t="shared" si="116"/>
        <v>0</v>
      </c>
      <c r="AF202" s="810">
        <f t="shared" ref="AF202:AG202" si="117">SUM(AF207:AF215)</f>
        <v>0</v>
      </c>
      <c r="AG202" s="811">
        <f t="shared" si="117"/>
        <v>0</v>
      </c>
      <c r="AH202" s="713"/>
      <c r="AJ202" s="755" t="e">
        <f>SUM(I202:X202)</f>
        <v>#REF!</v>
      </c>
      <c r="AK202" s="719" t="e">
        <f>G202=AJ202</f>
        <v>#REF!</v>
      </c>
      <c r="AL202" s="755" t="e">
        <f>I202+L202+O202+R202+U202+X202</f>
        <v>#REF!</v>
      </c>
      <c r="AM202" s="756">
        <f>H202+K202+N202+Q202+T202+W202</f>
        <v>1536746000</v>
      </c>
      <c r="AN202" s="705" t="b">
        <f>G202=AM202</f>
        <v>1</v>
      </c>
    </row>
    <row r="203" spans="1:40" ht="12.75" hidden="1" customHeight="1">
      <c r="A203" s="714"/>
      <c r="B203" s="895"/>
      <c r="C203" s="868"/>
      <c r="D203" s="896" t="s">
        <v>14</v>
      </c>
      <c r="E203" s="807"/>
      <c r="F203" s="905" t="s">
        <v>131</v>
      </c>
      <c r="G203" s="875">
        <f>G205+G204</f>
        <v>83800000</v>
      </c>
      <c r="H203" s="875">
        <f t="shared" ref="H203:AE203" si="118">H205+H204</f>
        <v>0</v>
      </c>
      <c r="I203" s="875">
        <f t="shared" si="118"/>
        <v>0</v>
      </c>
      <c r="J203" s="875">
        <f t="shared" si="118"/>
        <v>0</v>
      </c>
      <c r="K203" s="875">
        <f t="shared" si="118"/>
        <v>0</v>
      </c>
      <c r="L203" s="875">
        <f t="shared" si="118"/>
        <v>0</v>
      </c>
      <c r="M203" s="875">
        <f t="shared" si="118"/>
        <v>0</v>
      </c>
      <c r="N203" s="875">
        <f t="shared" si="118"/>
        <v>3000000</v>
      </c>
      <c r="O203" s="875">
        <f t="shared" si="118"/>
        <v>0</v>
      </c>
      <c r="P203" s="875">
        <f t="shared" si="118"/>
        <v>0</v>
      </c>
      <c r="Q203" s="875">
        <f t="shared" si="118"/>
        <v>17000000</v>
      </c>
      <c r="R203" s="875">
        <f t="shared" si="118"/>
        <v>0</v>
      </c>
      <c r="S203" s="875">
        <f t="shared" si="118"/>
        <v>0</v>
      </c>
      <c r="T203" s="875">
        <f t="shared" si="118"/>
        <v>0</v>
      </c>
      <c r="U203" s="875">
        <f t="shared" si="118"/>
        <v>0</v>
      </c>
      <c r="V203" s="875">
        <f t="shared" si="118"/>
        <v>0</v>
      </c>
      <c r="W203" s="875">
        <f t="shared" si="118"/>
        <v>63800000</v>
      </c>
      <c r="X203" s="875">
        <f t="shared" si="118"/>
        <v>0</v>
      </c>
      <c r="Y203" s="875">
        <f t="shared" si="118"/>
        <v>0</v>
      </c>
      <c r="Z203" s="875">
        <f t="shared" si="118"/>
        <v>0</v>
      </c>
      <c r="AA203" s="875">
        <f t="shared" si="118"/>
        <v>0</v>
      </c>
      <c r="AB203" s="875">
        <f t="shared" si="118"/>
        <v>0</v>
      </c>
      <c r="AC203" s="875">
        <f t="shared" si="118"/>
        <v>0</v>
      </c>
      <c r="AD203" s="875">
        <f t="shared" si="118"/>
        <v>0</v>
      </c>
      <c r="AE203" s="875">
        <f t="shared" si="118"/>
        <v>0</v>
      </c>
      <c r="AF203" s="814"/>
      <c r="AG203" s="815"/>
      <c r="AH203" s="713"/>
      <c r="AJ203" s="755"/>
      <c r="AK203" s="719"/>
      <c r="AL203" s="755"/>
      <c r="AM203" s="756"/>
      <c r="AN203" s="705"/>
    </row>
    <row r="204" spans="1:40">
      <c r="A204" s="780"/>
      <c r="B204" s="792"/>
      <c r="C204" s="793"/>
      <c r="D204" s="808"/>
      <c r="E204" s="809" t="s">
        <v>164</v>
      </c>
      <c r="F204" s="812" t="s">
        <v>165</v>
      </c>
      <c r="G204" s="813">
        <v>71800000</v>
      </c>
      <c r="H204" s="813"/>
      <c r="I204" s="813"/>
      <c r="J204" s="813"/>
      <c r="K204" s="813"/>
      <c r="L204" s="813"/>
      <c r="M204" s="813"/>
      <c r="N204" s="813"/>
      <c r="O204" s="813"/>
      <c r="P204" s="813"/>
      <c r="Q204" s="813">
        <v>8000000</v>
      </c>
      <c r="R204" s="813"/>
      <c r="S204" s="813"/>
      <c r="T204" s="813"/>
      <c r="U204" s="813"/>
      <c r="V204" s="813"/>
      <c r="W204" s="813">
        <v>63800000</v>
      </c>
      <c r="X204" s="813"/>
      <c r="Y204" s="813"/>
      <c r="Z204" s="813"/>
      <c r="AA204" s="813"/>
      <c r="AB204" s="813"/>
      <c r="AC204" s="813"/>
      <c r="AD204" s="813"/>
      <c r="AE204" s="813"/>
      <c r="AF204" s="814"/>
      <c r="AG204" s="815"/>
      <c r="AH204" s="713"/>
      <c r="AJ204" s="755"/>
      <c r="AK204" s="719"/>
      <c r="AL204" s="755"/>
      <c r="AM204" s="756"/>
      <c r="AN204" s="705"/>
    </row>
    <row r="205" spans="1:40">
      <c r="A205" s="780"/>
      <c r="B205" s="792"/>
      <c r="C205" s="793"/>
      <c r="D205" s="808"/>
      <c r="E205" s="809" t="s">
        <v>166</v>
      </c>
      <c r="F205" s="812" t="s">
        <v>167</v>
      </c>
      <c r="G205" s="813">
        <v>12000000</v>
      </c>
      <c r="H205" s="813"/>
      <c r="I205" s="813"/>
      <c r="J205" s="813"/>
      <c r="K205" s="813"/>
      <c r="L205" s="813"/>
      <c r="M205" s="813"/>
      <c r="N205" s="813">
        <v>3000000</v>
      </c>
      <c r="O205" s="813"/>
      <c r="P205" s="813"/>
      <c r="Q205" s="813">
        <v>9000000</v>
      </c>
      <c r="R205" s="813"/>
      <c r="S205" s="813"/>
      <c r="T205" s="813"/>
      <c r="U205" s="813"/>
      <c r="V205" s="813"/>
      <c r="W205" s="813"/>
      <c r="X205" s="814"/>
      <c r="Y205" s="814"/>
      <c r="Z205" s="814"/>
      <c r="AA205" s="814"/>
      <c r="AB205" s="814"/>
      <c r="AC205" s="814"/>
      <c r="AD205" s="814"/>
      <c r="AE205" s="814"/>
      <c r="AF205" s="814"/>
      <c r="AG205" s="815"/>
      <c r="AH205" s="713"/>
      <c r="AJ205" s="755"/>
      <c r="AK205" s="719"/>
      <c r="AL205" s="755"/>
      <c r="AM205" s="756"/>
      <c r="AN205" s="705"/>
    </row>
    <row r="206" spans="1:40" ht="12.75" hidden="1" customHeight="1">
      <c r="A206" s="780"/>
      <c r="B206" s="781"/>
      <c r="C206" s="782"/>
      <c r="D206" s="723" t="s">
        <v>15</v>
      </c>
      <c r="E206" s="723"/>
      <c r="F206" s="760" t="s">
        <v>130</v>
      </c>
      <c r="G206" s="816">
        <f>SUM(G207:G215)</f>
        <v>1452946000</v>
      </c>
      <c r="H206" s="816">
        <f t="shared" ref="H206:AG206" si="119">SUM(H207:H215)</f>
        <v>835400000</v>
      </c>
      <c r="I206" s="816">
        <f t="shared" si="119"/>
        <v>0</v>
      </c>
      <c r="J206" s="816">
        <f t="shared" si="119"/>
        <v>0</v>
      </c>
      <c r="K206" s="816">
        <f>SUM(K207:K215)</f>
        <v>70894100</v>
      </c>
      <c r="L206" s="816">
        <f t="shared" si="119"/>
        <v>0</v>
      </c>
      <c r="M206" s="816">
        <f t="shared" si="119"/>
        <v>0</v>
      </c>
      <c r="N206" s="816">
        <f t="shared" si="119"/>
        <v>278491800</v>
      </c>
      <c r="O206" s="816" t="e">
        <f t="shared" si="119"/>
        <v>#REF!</v>
      </c>
      <c r="P206" s="816" t="e">
        <f t="shared" si="119"/>
        <v>#REF!</v>
      </c>
      <c r="Q206" s="816">
        <f t="shared" si="119"/>
        <v>87960100</v>
      </c>
      <c r="R206" s="816">
        <f t="shared" si="119"/>
        <v>0</v>
      </c>
      <c r="S206" s="816">
        <f t="shared" si="119"/>
        <v>0</v>
      </c>
      <c r="T206" s="816">
        <f>SUM(T207:T215)</f>
        <v>0</v>
      </c>
      <c r="U206" s="816">
        <f t="shared" si="119"/>
        <v>0</v>
      </c>
      <c r="V206" s="816">
        <f t="shared" si="119"/>
        <v>0</v>
      </c>
      <c r="W206" s="816">
        <f t="shared" si="119"/>
        <v>180200000</v>
      </c>
      <c r="X206" s="816">
        <f t="shared" si="119"/>
        <v>0</v>
      </c>
      <c r="Y206" s="816">
        <f t="shared" si="119"/>
        <v>0</v>
      </c>
      <c r="Z206" s="816">
        <f t="shared" si="119"/>
        <v>0</v>
      </c>
      <c r="AA206" s="816">
        <f t="shared" si="119"/>
        <v>0</v>
      </c>
      <c r="AB206" s="816">
        <f t="shared" si="119"/>
        <v>0</v>
      </c>
      <c r="AC206" s="816">
        <f t="shared" si="119"/>
        <v>0</v>
      </c>
      <c r="AD206" s="816">
        <f t="shared" si="119"/>
        <v>0</v>
      </c>
      <c r="AE206" s="816">
        <f t="shared" si="119"/>
        <v>0</v>
      </c>
      <c r="AF206" s="816">
        <f t="shared" si="119"/>
        <v>0</v>
      </c>
      <c r="AG206" s="817">
        <f t="shared" si="119"/>
        <v>0</v>
      </c>
      <c r="AH206" s="713"/>
      <c r="AJ206" s="755" t="e">
        <f>SUM(I206:X206)</f>
        <v>#REF!</v>
      </c>
      <c r="AK206" s="719" t="e">
        <f>G206=AJ206</f>
        <v>#REF!</v>
      </c>
      <c r="AL206" s="755" t="e">
        <f>I206+L206+O206+R206+U206+X206</f>
        <v>#REF!</v>
      </c>
      <c r="AM206" s="756">
        <f>H206+K206+N206+Q206+T206+W206</f>
        <v>1452946000</v>
      </c>
      <c r="AN206" s="705" t="b">
        <f>G206=AM206</f>
        <v>1</v>
      </c>
    </row>
    <row r="207" spans="1:40" s="719" customFormat="1">
      <c r="A207" s="772"/>
      <c r="B207" s="773"/>
      <c r="C207" s="774"/>
      <c r="D207" s="774"/>
      <c r="E207" s="729" t="s">
        <v>55</v>
      </c>
      <c r="F207" s="788" t="s">
        <v>56</v>
      </c>
      <c r="G207" s="813">
        <v>5894100</v>
      </c>
      <c r="H207" s="813"/>
      <c r="I207" s="778"/>
      <c r="J207" s="778"/>
      <c r="K207" s="778">
        <v>5894100</v>
      </c>
      <c r="L207" s="778"/>
      <c r="M207" s="778"/>
      <c r="N207" s="778"/>
      <c r="O207" s="778" t="e">
        <f>#REF!</f>
        <v>#REF!</v>
      </c>
      <c r="P207" s="778" t="e">
        <f>N207-O207</f>
        <v>#REF!</v>
      </c>
      <c r="Q207" s="778"/>
      <c r="R207" s="778"/>
      <c r="S207" s="778"/>
      <c r="T207" s="778"/>
      <c r="U207" s="778"/>
      <c r="V207" s="778"/>
      <c r="W207" s="778"/>
      <c r="X207" s="778"/>
      <c r="Y207" s="778"/>
      <c r="Z207" s="778"/>
      <c r="AA207" s="778"/>
      <c r="AB207" s="778"/>
      <c r="AC207" s="778"/>
      <c r="AD207" s="778"/>
      <c r="AE207" s="778"/>
      <c r="AF207" s="778"/>
      <c r="AG207" s="800"/>
      <c r="AH207" s="767"/>
      <c r="AJ207" s="755" t="e">
        <f>SUM(I207:X207)</f>
        <v>#REF!</v>
      </c>
      <c r="AK207" s="719" t="e">
        <f>G207=AJ207</f>
        <v>#REF!</v>
      </c>
      <c r="AL207" s="755" t="e">
        <f>I207+L207+O207+R207+U207+X207</f>
        <v>#REF!</v>
      </c>
      <c r="AM207" s="756">
        <f>H207+K207+N207+Q207+T207+W207</f>
        <v>5894100</v>
      </c>
      <c r="AN207" s="705" t="b">
        <f>G207=AM207</f>
        <v>1</v>
      </c>
    </row>
    <row r="208" spans="1:40" s="719" customFormat="1">
      <c r="A208" s="772"/>
      <c r="B208" s="773"/>
      <c r="C208" s="774"/>
      <c r="D208" s="774"/>
      <c r="E208" s="729" t="s">
        <v>16</v>
      </c>
      <c r="F208" s="788" t="s">
        <v>19</v>
      </c>
      <c r="G208" s="813">
        <v>1680000</v>
      </c>
      <c r="H208" s="813"/>
      <c r="I208" s="778"/>
      <c r="J208" s="778"/>
      <c r="K208" s="778"/>
      <c r="L208" s="778"/>
      <c r="M208" s="778"/>
      <c r="N208" s="778">
        <v>1680000</v>
      </c>
      <c r="O208" s="778" t="e">
        <f>#REF!</f>
        <v>#REF!</v>
      </c>
      <c r="P208" s="778" t="e">
        <f t="shared" ref="P208:P215" si="120">N208-O208</f>
        <v>#REF!</v>
      </c>
      <c r="Q208" s="778"/>
      <c r="R208" s="778"/>
      <c r="S208" s="778"/>
      <c r="T208" s="778"/>
      <c r="U208" s="778"/>
      <c r="V208" s="778"/>
      <c r="W208" s="778"/>
      <c r="X208" s="778"/>
      <c r="Y208" s="778"/>
      <c r="Z208" s="778"/>
      <c r="AA208" s="778"/>
      <c r="AB208" s="778"/>
      <c r="AC208" s="778"/>
      <c r="AD208" s="778"/>
      <c r="AE208" s="778"/>
      <c r="AF208" s="778"/>
      <c r="AG208" s="800"/>
      <c r="AH208" s="767"/>
      <c r="AJ208" s="755" t="e">
        <f>SUM(I208:X208)</f>
        <v>#REF!</v>
      </c>
      <c r="AK208" s="719" t="e">
        <f>G208=AJ208</f>
        <v>#REF!</v>
      </c>
      <c r="AL208" s="755" t="e">
        <f>I208+L208+O208+R208+U208+X208</f>
        <v>#REF!</v>
      </c>
      <c r="AM208" s="756">
        <f>H208+K208+N208+Q208+T208+W208</f>
        <v>1680000</v>
      </c>
      <c r="AN208" s="705" t="b">
        <f>G208=AM208</f>
        <v>1</v>
      </c>
    </row>
    <row r="209" spans="1:40" s="719" customFormat="1">
      <c r="A209" s="772"/>
      <c r="B209" s="773"/>
      <c r="C209" s="774"/>
      <c r="D209" s="774"/>
      <c r="E209" s="729" t="s">
        <v>325</v>
      </c>
      <c r="F209" s="788" t="s">
        <v>18</v>
      </c>
      <c r="G209" s="813">
        <v>493800000</v>
      </c>
      <c r="H209" s="813">
        <v>8400000</v>
      </c>
      <c r="I209" s="778"/>
      <c r="J209" s="778"/>
      <c r="K209" s="778"/>
      <c r="L209" s="778"/>
      <c r="M209" s="778"/>
      <c r="N209" s="778">
        <v>243000000</v>
      </c>
      <c r="O209" s="778"/>
      <c r="P209" s="778"/>
      <c r="Q209" s="778">
        <f>G209-W209-H209-N209</f>
        <v>68000000</v>
      </c>
      <c r="R209" s="778"/>
      <c r="S209" s="778"/>
      <c r="T209" s="778"/>
      <c r="U209" s="778"/>
      <c r="V209" s="778"/>
      <c r="W209" s="778">
        <v>174400000</v>
      </c>
      <c r="X209" s="778"/>
      <c r="Y209" s="778"/>
      <c r="Z209" s="778"/>
      <c r="AA209" s="778"/>
      <c r="AB209" s="778"/>
      <c r="AC209" s="778"/>
      <c r="AD209" s="778"/>
      <c r="AE209" s="778"/>
      <c r="AF209" s="778"/>
      <c r="AG209" s="800"/>
      <c r="AH209" s="767"/>
      <c r="AJ209" s="755"/>
      <c r="AL209" s="755"/>
      <c r="AM209" s="756"/>
      <c r="AN209" s="705"/>
    </row>
    <row r="210" spans="1:40" s="719" customFormat="1">
      <c r="A210" s="772"/>
      <c r="B210" s="773"/>
      <c r="C210" s="774"/>
      <c r="D210" s="774"/>
      <c r="E210" s="729" t="s">
        <v>59</v>
      </c>
      <c r="F210" s="788" t="s">
        <v>60</v>
      </c>
      <c r="G210" s="813">
        <v>5000000</v>
      </c>
      <c r="H210" s="813">
        <v>2000000</v>
      </c>
      <c r="I210" s="778"/>
      <c r="J210" s="778"/>
      <c r="K210" s="778"/>
      <c r="L210" s="778"/>
      <c r="M210" s="778"/>
      <c r="N210" s="778"/>
      <c r="O210" s="778"/>
      <c r="P210" s="778">
        <f t="shared" si="120"/>
        <v>0</v>
      </c>
      <c r="Q210" s="778">
        <v>3000000</v>
      </c>
      <c r="R210" s="778"/>
      <c r="S210" s="778"/>
      <c r="T210" s="778"/>
      <c r="U210" s="778"/>
      <c r="V210" s="778"/>
      <c r="W210" s="778"/>
      <c r="X210" s="778"/>
      <c r="Y210" s="778"/>
      <c r="Z210" s="778"/>
      <c r="AA210" s="778"/>
      <c r="AB210" s="778"/>
      <c r="AC210" s="778"/>
      <c r="AD210" s="778"/>
      <c r="AE210" s="778"/>
      <c r="AF210" s="778"/>
      <c r="AG210" s="800"/>
      <c r="AH210" s="767"/>
      <c r="AJ210" s="755">
        <f>SUM(I210:X210)</f>
        <v>3000000</v>
      </c>
      <c r="AK210" s="719" t="b">
        <f>G210=AJ210</f>
        <v>0</v>
      </c>
      <c r="AL210" s="755">
        <f>I210+L210+O210+R210+U210+X210</f>
        <v>0</v>
      </c>
      <c r="AM210" s="756">
        <f>H210+K210+N210+Q210+T210+W210</f>
        <v>5000000</v>
      </c>
      <c r="AN210" s="705" t="b">
        <f>G210=AM210</f>
        <v>1</v>
      </c>
    </row>
    <row r="211" spans="1:40" s="719" customFormat="1">
      <c r="A211" s="772"/>
      <c r="B211" s="773"/>
      <c r="C211" s="774"/>
      <c r="D211" s="774"/>
      <c r="E211" s="729" t="s">
        <v>125</v>
      </c>
      <c r="F211" s="788" t="s">
        <v>126</v>
      </c>
      <c r="G211" s="813">
        <v>10000000</v>
      </c>
      <c r="H211" s="813"/>
      <c r="I211" s="778"/>
      <c r="J211" s="778"/>
      <c r="K211" s="778"/>
      <c r="L211" s="778"/>
      <c r="M211" s="778"/>
      <c r="N211" s="778"/>
      <c r="O211" s="778"/>
      <c r="P211" s="778"/>
      <c r="Q211" s="778">
        <v>10000000</v>
      </c>
      <c r="R211" s="778"/>
      <c r="S211" s="778"/>
      <c r="T211" s="778"/>
      <c r="U211" s="778"/>
      <c r="V211" s="778"/>
      <c r="W211" s="778"/>
      <c r="X211" s="778"/>
      <c r="Y211" s="778"/>
      <c r="Z211" s="778"/>
      <c r="AA211" s="778"/>
      <c r="AB211" s="778"/>
      <c r="AC211" s="778"/>
      <c r="AD211" s="778"/>
      <c r="AE211" s="778"/>
      <c r="AF211" s="778"/>
      <c r="AG211" s="800"/>
      <c r="AH211" s="767"/>
      <c r="AJ211" s="755"/>
      <c r="AL211" s="755"/>
      <c r="AM211" s="756"/>
      <c r="AN211" s="705"/>
    </row>
    <row r="212" spans="1:40" s="719" customFormat="1">
      <c r="A212" s="772"/>
      <c r="B212" s="773"/>
      <c r="C212" s="774"/>
      <c r="D212" s="774"/>
      <c r="E212" s="729" t="s">
        <v>61</v>
      </c>
      <c r="F212" s="788" t="s">
        <v>62</v>
      </c>
      <c r="G212" s="813">
        <v>40800000</v>
      </c>
      <c r="H212" s="813"/>
      <c r="I212" s="778"/>
      <c r="J212" s="778"/>
      <c r="K212" s="778">
        <f>G212-W212</f>
        <v>35000000</v>
      </c>
      <c r="L212" s="778"/>
      <c r="M212" s="778"/>
      <c r="N212" s="778"/>
      <c r="O212" s="778"/>
      <c r="P212" s="778">
        <f t="shared" si="120"/>
        <v>0</v>
      </c>
      <c r="Q212" s="778"/>
      <c r="R212" s="778"/>
      <c r="S212" s="778"/>
      <c r="T212" s="778"/>
      <c r="U212" s="778"/>
      <c r="V212" s="778"/>
      <c r="W212" s="778">
        <v>5800000</v>
      </c>
      <c r="X212" s="778"/>
      <c r="Y212" s="778"/>
      <c r="Z212" s="778"/>
      <c r="AA212" s="778"/>
      <c r="AB212" s="778"/>
      <c r="AC212" s="778"/>
      <c r="AD212" s="778"/>
      <c r="AE212" s="778"/>
      <c r="AF212" s="778"/>
      <c r="AG212" s="800"/>
      <c r="AH212" s="767"/>
      <c r="AJ212" s="755">
        <f>SUM(I212:X212)</f>
        <v>40800000</v>
      </c>
      <c r="AK212" s="719" t="b">
        <f>G212=AJ212</f>
        <v>1</v>
      </c>
      <c r="AL212" s="755">
        <f>I212+L212+O212+R212+U212+X212</f>
        <v>0</v>
      </c>
      <c r="AM212" s="756">
        <f>H212+K212+N212+Q212+T212+W212</f>
        <v>40800000</v>
      </c>
      <c r="AN212" s="705" t="b">
        <f>G212=AM212</f>
        <v>1</v>
      </c>
    </row>
    <row r="213" spans="1:40" s="719" customFormat="1">
      <c r="A213" s="772"/>
      <c r="B213" s="773"/>
      <c r="C213" s="774"/>
      <c r="D213" s="774"/>
      <c r="E213" s="729" t="s">
        <v>83</v>
      </c>
      <c r="F213" s="788" t="s">
        <v>84</v>
      </c>
      <c r="G213" s="813">
        <v>63811800</v>
      </c>
      <c r="H213" s="813"/>
      <c r="I213" s="778"/>
      <c r="J213" s="778"/>
      <c r="K213" s="778">
        <v>30000000</v>
      </c>
      <c r="L213" s="778"/>
      <c r="M213" s="778"/>
      <c r="N213" s="778">
        <f>G213-K213</f>
        <v>33811800</v>
      </c>
      <c r="O213" s="778"/>
      <c r="P213" s="778">
        <f t="shared" si="120"/>
        <v>33811800</v>
      </c>
      <c r="Q213" s="778"/>
      <c r="R213" s="778"/>
      <c r="S213" s="778"/>
      <c r="T213" s="778"/>
      <c r="U213" s="778"/>
      <c r="V213" s="778"/>
      <c r="W213" s="778"/>
      <c r="X213" s="778"/>
      <c r="Y213" s="778"/>
      <c r="Z213" s="778"/>
      <c r="AA213" s="778"/>
      <c r="AB213" s="778"/>
      <c r="AC213" s="778"/>
      <c r="AD213" s="778"/>
      <c r="AE213" s="778"/>
      <c r="AF213" s="778"/>
      <c r="AG213" s="800"/>
      <c r="AH213" s="767"/>
      <c r="AJ213" s="755">
        <f>SUM(I213:X213)</f>
        <v>97623600</v>
      </c>
      <c r="AK213" s="719" t="b">
        <f>G213=AJ213</f>
        <v>0</v>
      </c>
      <c r="AL213" s="755">
        <f>I213+L213+O213+R213+U213+X213</f>
        <v>0</v>
      </c>
      <c r="AM213" s="756">
        <f>H213+K213+N213+Q213+T213+W213</f>
        <v>63811800</v>
      </c>
      <c r="AN213" s="705" t="b">
        <f>G213=AM213</f>
        <v>1</v>
      </c>
    </row>
    <row r="214" spans="1:40" s="719" customFormat="1">
      <c r="A214" s="772"/>
      <c r="B214" s="773"/>
      <c r="C214" s="774"/>
      <c r="D214" s="774"/>
      <c r="E214" s="729" t="s">
        <v>342</v>
      </c>
      <c r="F214" s="788" t="s">
        <v>343</v>
      </c>
      <c r="G214" s="813">
        <v>825000000</v>
      </c>
      <c r="H214" s="813">
        <v>825000000</v>
      </c>
      <c r="I214" s="778"/>
      <c r="J214" s="778"/>
      <c r="K214" s="778"/>
      <c r="L214" s="778"/>
      <c r="M214" s="778"/>
      <c r="N214" s="778"/>
      <c r="O214" s="778"/>
      <c r="P214" s="778"/>
      <c r="Q214" s="778"/>
      <c r="R214" s="778"/>
      <c r="S214" s="778"/>
      <c r="T214" s="778"/>
      <c r="U214" s="778"/>
      <c r="V214" s="778"/>
      <c r="W214" s="778"/>
      <c r="X214" s="778"/>
      <c r="Y214" s="778"/>
      <c r="Z214" s="778"/>
      <c r="AA214" s="778"/>
      <c r="AB214" s="778"/>
      <c r="AC214" s="778"/>
      <c r="AD214" s="778"/>
      <c r="AE214" s="778"/>
      <c r="AF214" s="778"/>
      <c r="AG214" s="800"/>
      <c r="AH214" s="767"/>
      <c r="AJ214" s="755"/>
      <c r="AL214" s="755"/>
      <c r="AM214" s="756"/>
      <c r="AN214" s="705"/>
    </row>
    <row r="215" spans="1:40" s="719" customFormat="1">
      <c r="A215" s="845"/>
      <c r="B215" s="846"/>
      <c r="C215" s="847"/>
      <c r="D215" s="847"/>
      <c r="E215" s="834" t="s">
        <v>20</v>
      </c>
      <c r="F215" s="848" t="s">
        <v>211</v>
      </c>
      <c r="G215" s="849">
        <v>6960100</v>
      </c>
      <c r="H215" s="849"/>
      <c r="I215" s="850"/>
      <c r="J215" s="850"/>
      <c r="K215" s="850"/>
      <c r="L215" s="850"/>
      <c r="M215" s="850"/>
      <c r="N215" s="850"/>
      <c r="O215" s="850"/>
      <c r="P215" s="850">
        <f t="shared" si="120"/>
        <v>0</v>
      </c>
      <c r="Q215" s="850">
        <v>6960100</v>
      </c>
      <c r="R215" s="850"/>
      <c r="S215" s="850"/>
      <c r="T215" s="850"/>
      <c r="U215" s="850"/>
      <c r="V215" s="850"/>
      <c r="W215" s="850"/>
      <c r="X215" s="850"/>
      <c r="Y215" s="850"/>
      <c r="Z215" s="850"/>
      <c r="AA215" s="850"/>
      <c r="AB215" s="850"/>
      <c r="AC215" s="850"/>
      <c r="AD215" s="850"/>
      <c r="AE215" s="850"/>
      <c r="AF215" s="778"/>
      <c r="AG215" s="800"/>
      <c r="AH215" s="767"/>
      <c r="AJ215" s="755">
        <f>SUM(I215:X215)</f>
        <v>6960100</v>
      </c>
      <c r="AK215" s="719" t="b">
        <f>G215=AJ215</f>
        <v>1</v>
      </c>
      <c r="AL215" s="755">
        <f>I215+L215+O215+R215+U215+X215</f>
        <v>0</v>
      </c>
      <c r="AM215" s="756">
        <f>H215+K215+N215+Q215+T215+W215</f>
        <v>6960100</v>
      </c>
      <c r="AN215" s="705" t="b">
        <f>G215=AM215</f>
        <v>1</v>
      </c>
    </row>
    <row r="216" spans="1:40">
      <c r="A216" s="714"/>
      <c r="B216" s="715"/>
      <c r="C216" s="713"/>
      <c r="D216" s="713"/>
      <c r="E216" s="716"/>
      <c r="F216" s="717"/>
      <c r="G216" s="874"/>
      <c r="H216" s="874"/>
      <c r="I216" s="743"/>
      <c r="J216" s="743"/>
      <c r="K216" s="743"/>
      <c r="L216" s="743"/>
      <c r="M216" s="743"/>
      <c r="N216" s="743"/>
      <c r="O216" s="743"/>
      <c r="P216" s="743"/>
      <c r="Q216" s="743"/>
      <c r="R216" s="743"/>
      <c r="S216" s="743"/>
      <c r="T216" s="743"/>
      <c r="U216" s="743"/>
      <c r="V216" s="743"/>
      <c r="W216" s="743"/>
      <c r="X216" s="743"/>
      <c r="Y216" s="743"/>
      <c r="Z216" s="743"/>
      <c r="AA216" s="743"/>
      <c r="AB216" s="743"/>
      <c r="AC216" s="743"/>
      <c r="AD216" s="743"/>
      <c r="AE216" s="743"/>
      <c r="AF216" s="784"/>
      <c r="AG216" s="785"/>
      <c r="AH216" s="713"/>
      <c r="AJ216" s="755">
        <f>SUM(I216:X216)</f>
        <v>0</v>
      </c>
      <c r="AK216" s="719" t="b">
        <f>G216=AJ216</f>
        <v>1</v>
      </c>
      <c r="AL216" s="755">
        <f>I216+L216+O216+R216+U216+X216</f>
        <v>0</v>
      </c>
      <c r="AM216" s="756">
        <f>H216+K216+N216+Q216+T216+W216</f>
        <v>0</v>
      </c>
      <c r="AN216" s="705" t="b">
        <f>G216=AM216</f>
        <v>1</v>
      </c>
    </row>
    <row r="217" spans="1:40" s="705" customFormat="1" ht="12.75" customHeight="1">
      <c r="A217" s="887">
        <v>29</v>
      </c>
      <c r="B217" s="888" t="s">
        <v>22</v>
      </c>
      <c r="C217" s="889" t="s">
        <v>217</v>
      </c>
      <c r="D217" s="889"/>
      <c r="E217" s="903"/>
      <c r="F217" s="898">
        <v>15013</v>
      </c>
      <c r="G217" s="904">
        <f>G218</f>
        <v>63578000</v>
      </c>
      <c r="H217" s="904">
        <f t="shared" ref="H217:AG217" si="121">H218</f>
        <v>15000000</v>
      </c>
      <c r="I217" s="904" t="e">
        <f t="shared" si="121"/>
        <v>#REF!</v>
      </c>
      <c r="J217" s="904" t="e">
        <f t="shared" si="121"/>
        <v>#REF!</v>
      </c>
      <c r="K217" s="904">
        <f t="shared" si="121"/>
        <v>1153100</v>
      </c>
      <c r="L217" s="904">
        <f t="shared" si="121"/>
        <v>0</v>
      </c>
      <c r="M217" s="904">
        <f t="shared" si="121"/>
        <v>0</v>
      </c>
      <c r="N217" s="904">
        <f t="shared" si="121"/>
        <v>0</v>
      </c>
      <c r="O217" s="904" t="e">
        <f t="shared" si="121"/>
        <v>#REF!</v>
      </c>
      <c r="P217" s="904" t="e">
        <f t="shared" si="121"/>
        <v>#REF!</v>
      </c>
      <c r="Q217" s="904">
        <f t="shared" si="121"/>
        <v>47424900</v>
      </c>
      <c r="R217" s="904">
        <f t="shared" si="121"/>
        <v>0</v>
      </c>
      <c r="S217" s="904">
        <f t="shared" si="121"/>
        <v>0</v>
      </c>
      <c r="T217" s="904">
        <f t="shared" si="121"/>
        <v>0</v>
      </c>
      <c r="U217" s="904">
        <f t="shared" si="121"/>
        <v>0</v>
      </c>
      <c r="V217" s="904">
        <f t="shared" si="121"/>
        <v>0</v>
      </c>
      <c r="W217" s="904">
        <f t="shared" si="121"/>
        <v>0</v>
      </c>
      <c r="X217" s="904">
        <f t="shared" si="121"/>
        <v>0</v>
      </c>
      <c r="Y217" s="904">
        <f t="shared" si="121"/>
        <v>0</v>
      </c>
      <c r="Z217" s="904">
        <f t="shared" si="121"/>
        <v>0</v>
      </c>
      <c r="AA217" s="904">
        <f t="shared" si="121"/>
        <v>0</v>
      </c>
      <c r="AB217" s="904">
        <f t="shared" si="121"/>
        <v>0</v>
      </c>
      <c r="AC217" s="904">
        <f t="shared" si="121"/>
        <v>0</v>
      </c>
      <c r="AD217" s="904">
        <f t="shared" si="121"/>
        <v>0</v>
      </c>
      <c r="AE217" s="904">
        <f t="shared" si="121"/>
        <v>0</v>
      </c>
      <c r="AF217" s="810">
        <f t="shared" si="121"/>
        <v>0</v>
      </c>
      <c r="AG217" s="811">
        <f t="shared" si="121"/>
        <v>0</v>
      </c>
      <c r="AH217" s="731"/>
      <c r="AJ217" s="756" t="e">
        <f>SUM(I217:X217)</f>
        <v>#REF!</v>
      </c>
      <c r="AK217" s="705" t="e">
        <f>G217=AJ217</f>
        <v>#REF!</v>
      </c>
      <c r="AL217" s="755" t="e">
        <f>I217+L217+O217+R217+U217+X217</f>
        <v>#REF!</v>
      </c>
      <c r="AM217" s="756">
        <f>H217+K217+N217+Q217+T217+W217</f>
        <v>63578000</v>
      </c>
      <c r="AN217" s="705" t="b">
        <f>G217=AM217</f>
        <v>1</v>
      </c>
    </row>
    <row r="218" spans="1:40" ht="12.75" hidden="1" customHeight="1">
      <c r="A218" s="714"/>
      <c r="B218" s="715"/>
      <c r="C218" s="713"/>
      <c r="D218" s="885" t="s">
        <v>15</v>
      </c>
      <c r="E218" s="885"/>
      <c r="F218" s="717" t="s">
        <v>130</v>
      </c>
      <c r="G218" s="874">
        <f t="shared" ref="G218:AG218" si="122">SUM(G219:G227)</f>
        <v>63578000</v>
      </c>
      <c r="H218" s="874">
        <f t="shared" si="122"/>
        <v>15000000</v>
      </c>
      <c r="I218" s="874" t="e">
        <f t="shared" si="122"/>
        <v>#REF!</v>
      </c>
      <c r="J218" s="874" t="e">
        <f t="shared" si="122"/>
        <v>#REF!</v>
      </c>
      <c r="K218" s="874">
        <f t="shared" si="122"/>
        <v>1153100</v>
      </c>
      <c r="L218" s="874">
        <f t="shared" si="122"/>
        <v>0</v>
      </c>
      <c r="M218" s="874">
        <f t="shared" si="122"/>
        <v>0</v>
      </c>
      <c r="N218" s="874">
        <f t="shared" si="122"/>
        <v>0</v>
      </c>
      <c r="O218" s="874" t="e">
        <f t="shared" si="122"/>
        <v>#REF!</v>
      </c>
      <c r="P218" s="874" t="e">
        <f t="shared" si="122"/>
        <v>#REF!</v>
      </c>
      <c r="Q218" s="874">
        <f t="shared" si="122"/>
        <v>47424900</v>
      </c>
      <c r="R218" s="874">
        <f t="shared" si="122"/>
        <v>0</v>
      </c>
      <c r="S218" s="874">
        <f t="shared" si="122"/>
        <v>0</v>
      </c>
      <c r="T218" s="874">
        <f t="shared" si="122"/>
        <v>0</v>
      </c>
      <c r="U218" s="874">
        <f t="shared" si="122"/>
        <v>0</v>
      </c>
      <c r="V218" s="874">
        <f t="shared" si="122"/>
        <v>0</v>
      </c>
      <c r="W218" s="874">
        <f t="shared" si="122"/>
        <v>0</v>
      </c>
      <c r="X218" s="874">
        <f t="shared" si="122"/>
        <v>0</v>
      </c>
      <c r="Y218" s="874">
        <f t="shared" si="122"/>
        <v>0</v>
      </c>
      <c r="Z218" s="874">
        <f t="shared" si="122"/>
        <v>0</v>
      </c>
      <c r="AA218" s="874">
        <f t="shared" si="122"/>
        <v>0</v>
      </c>
      <c r="AB218" s="874">
        <f t="shared" si="122"/>
        <v>0</v>
      </c>
      <c r="AC218" s="874">
        <f t="shared" si="122"/>
        <v>0</v>
      </c>
      <c r="AD218" s="874">
        <f t="shared" si="122"/>
        <v>0</v>
      </c>
      <c r="AE218" s="874">
        <f t="shared" si="122"/>
        <v>0</v>
      </c>
      <c r="AF218" s="816">
        <f t="shared" si="122"/>
        <v>0</v>
      </c>
      <c r="AG218" s="817">
        <f t="shared" si="122"/>
        <v>0</v>
      </c>
      <c r="AH218" s="713"/>
      <c r="AJ218" s="755" t="e">
        <f>SUM(I218:X218)</f>
        <v>#REF!</v>
      </c>
      <c r="AK218" s="719" t="e">
        <f>G218=AJ218</f>
        <v>#REF!</v>
      </c>
      <c r="AL218" s="755" t="e">
        <f>I218+L218+O218+R218+U218+X218</f>
        <v>#REF!</v>
      </c>
      <c r="AM218" s="756">
        <f>H218+K218+N218+Q218+T218+W218</f>
        <v>63578000</v>
      </c>
      <c r="AN218" s="705" t="b">
        <f>G218=AM218</f>
        <v>1</v>
      </c>
    </row>
    <row r="219" spans="1:40" s="719" customFormat="1">
      <c r="A219" s="772"/>
      <c r="B219" s="773"/>
      <c r="C219" s="774"/>
      <c r="D219" s="774"/>
      <c r="E219" s="729" t="s">
        <v>55</v>
      </c>
      <c r="F219" s="788" t="s">
        <v>56</v>
      </c>
      <c r="G219" s="813">
        <v>3653100</v>
      </c>
      <c r="H219" s="813"/>
      <c r="I219" s="778"/>
      <c r="J219" s="778">
        <f>H219-I219</f>
        <v>0</v>
      </c>
      <c r="K219" s="778">
        <f>G219-Q219</f>
        <v>1153100</v>
      </c>
      <c r="L219" s="778"/>
      <c r="M219" s="778"/>
      <c r="N219" s="778"/>
      <c r="O219" s="778" t="e">
        <f>#REF!</f>
        <v>#REF!</v>
      </c>
      <c r="P219" s="778" t="e">
        <f>N219-O219</f>
        <v>#REF!</v>
      </c>
      <c r="Q219" s="778">
        <v>2500000</v>
      </c>
      <c r="R219" s="778"/>
      <c r="S219" s="778"/>
      <c r="T219" s="778"/>
      <c r="U219" s="778"/>
      <c r="V219" s="778"/>
      <c r="W219" s="778"/>
      <c r="X219" s="778"/>
      <c r="Y219" s="778"/>
      <c r="Z219" s="778"/>
      <c r="AA219" s="778"/>
      <c r="AB219" s="778"/>
      <c r="AC219" s="778"/>
      <c r="AD219" s="778"/>
      <c r="AE219" s="778"/>
      <c r="AF219" s="778"/>
      <c r="AG219" s="800"/>
      <c r="AH219" s="767"/>
      <c r="AJ219" s="755" t="e">
        <f>SUM(I219:X219)</f>
        <v>#REF!</v>
      </c>
      <c r="AK219" s="719" t="e">
        <f>G219=AJ219</f>
        <v>#REF!</v>
      </c>
      <c r="AL219" s="755" t="e">
        <f>I219+L219+O219+R219+U219+X219</f>
        <v>#REF!</v>
      </c>
      <c r="AM219" s="756">
        <f>H219+K219+N219+Q219+T219+W219</f>
        <v>3653100</v>
      </c>
      <c r="AN219" s="705" t="b">
        <f>G219=AM219</f>
        <v>1</v>
      </c>
    </row>
    <row r="220" spans="1:40" s="719" customFormat="1">
      <c r="A220" s="772"/>
      <c r="B220" s="773"/>
      <c r="C220" s="774"/>
      <c r="D220" s="774"/>
      <c r="E220" s="729" t="s">
        <v>16</v>
      </c>
      <c r="F220" s="788" t="s">
        <v>19</v>
      </c>
      <c r="G220" s="813">
        <v>1350000</v>
      </c>
      <c r="H220" s="813"/>
      <c r="I220" s="778"/>
      <c r="J220" s="778">
        <f t="shared" ref="J220:J226" si="123">H220-I220</f>
        <v>0</v>
      </c>
      <c r="K220" s="778"/>
      <c r="L220" s="778"/>
      <c r="M220" s="778"/>
      <c r="N220" s="778"/>
      <c r="O220" s="778" t="e">
        <f>#REF!</f>
        <v>#REF!</v>
      </c>
      <c r="P220" s="778" t="e">
        <f t="shared" ref="P220:P227" si="124">N220-O220</f>
        <v>#REF!</v>
      </c>
      <c r="Q220" s="778">
        <v>1350000</v>
      </c>
      <c r="R220" s="778"/>
      <c r="S220" s="778"/>
      <c r="T220" s="778"/>
      <c r="U220" s="778"/>
      <c r="V220" s="778"/>
      <c r="W220" s="778"/>
      <c r="X220" s="778"/>
      <c r="Y220" s="778"/>
      <c r="Z220" s="778"/>
      <c r="AA220" s="778"/>
      <c r="AB220" s="778"/>
      <c r="AC220" s="778"/>
      <c r="AD220" s="778"/>
      <c r="AE220" s="778"/>
      <c r="AF220" s="778"/>
      <c r="AG220" s="800"/>
      <c r="AH220" s="767"/>
      <c r="AJ220" s="755" t="e">
        <f>SUM(I220:X220)</f>
        <v>#REF!</v>
      </c>
      <c r="AK220" s="719" t="e">
        <f>G220=AJ220</f>
        <v>#REF!</v>
      </c>
      <c r="AL220" s="755" t="e">
        <f>I220+L220+O220+R220+U220+X220</f>
        <v>#REF!</v>
      </c>
      <c r="AM220" s="756">
        <f>H220+K220+N220+Q220+T220+W220</f>
        <v>1350000</v>
      </c>
      <c r="AN220" s="705" t="b">
        <f>G220=AM220</f>
        <v>1</v>
      </c>
    </row>
    <row r="221" spans="1:40" s="719" customFormat="1">
      <c r="A221" s="772"/>
      <c r="B221" s="773"/>
      <c r="C221" s="774"/>
      <c r="D221" s="774"/>
      <c r="E221" s="729" t="s">
        <v>17</v>
      </c>
      <c r="F221" s="788" t="s">
        <v>18</v>
      </c>
      <c r="G221" s="813">
        <v>18000000</v>
      </c>
      <c r="H221" s="813">
        <v>3000000</v>
      </c>
      <c r="I221" s="778">
        <v>7800000</v>
      </c>
      <c r="J221" s="778">
        <f t="shared" si="123"/>
        <v>-4800000</v>
      </c>
      <c r="K221" s="778"/>
      <c r="L221" s="778"/>
      <c r="M221" s="778"/>
      <c r="N221" s="778"/>
      <c r="O221" s="778">
        <v>15133300</v>
      </c>
      <c r="P221" s="778">
        <f t="shared" si="124"/>
        <v>-15133300</v>
      </c>
      <c r="Q221" s="778">
        <f>G221-H221</f>
        <v>15000000</v>
      </c>
      <c r="R221" s="778"/>
      <c r="S221" s="778"/>
      <c r="T221" s="778"/>
      <c r="U221" s="778"/>
      <c r="V221" s="778"/>
      <c r="W221" s="778"/>
      <c r="X221" s="778"/>
      <c r="Y221" s="778"/>
      <c r="Z221" s="778"/>
      <c r="AA221" s="778"/>
      <c r="AB221" s="778"/>
      <c r="AC221" s="778"/>
      <c r="AD221" s="778"/>
      <c r="AE221" s="778"/>
      <c r="AF221" s="778"/>
      <c r="AG221" s="800"/>
      <c r="AH221" s="767"/>
      <c r="AJ221" s="755">
        <f>SUM(I221:X221)</f>
        <v>18000000</v>
      </c>
      <c r="AK221" s="719" t="b">
        <f>G221=AJ221</f>
        <v>1</v>
      </c>
      <c r="AL221" s="755">
        <f>I221+L221+O221+R221+U221+X221</f>
        <v>22933300</v>
      </c>
      <c r="AM221" s="756">
        <f>H221+K221+N221+Q221+T221+W221</f>
        <v>18000000</v>
      </c>
      <c r="AN221" s="705" t="b">
        <f>G221=AM221</f>
        <v>1</v>
      </c>
    </row>
    <row r="222" spans="1:40" s="719" customFormat="1">
      <c r="A222" s="772"/>
      <c r="B222" s="773"/>
      <c r="C222" s="774"/>
      <c r="D222" s="774"/>
      <c r="E222" s="729" t="s">
        <v>59</v>
      </c>
      <c r="F222" s="788" t="s">
        <v>60</v>
      </c>
      <c r="G222" s="813">
        <v>1000000</v>
      </c>
      <c r="H222" s="813"/>
      <c r="I222" s="778"/>
      <c r="J222" s="778">
        <f t="shared" si="123"/>
        <v>0</v>
      </c>
      <c r="K222" s="778"/>
      <c r="L222" s="778"/>
      <c r="M222" s="778"/>
      <c r="N222" s="778"/>
      <c r="O222" s="778">
        <v>291060</v>
      </c>
      <c r="P222" s="778">
        <f t="shared" si="124"/>
        <v>-291060</v>
      </c>
      <c r="Q222" s="778">
        <v>1000000</v>
      </c>
      <c r="R222" s="778"/>
      <c r="S222" s="778"/>
      <c r="T222" s="778"/>
      <c r="U222" s="778"/>
      <c r="V222" s="778"/>
      <c r="W222" s="778"/>
      <c r="X222" s="778"/>
      <c r="Y222" s="778"/>
      <c r="Z222" s="778"/>
      <c r="AA222" s="778"/>
      <c r="AB222" s="778"/>
      <c r="AC222" s="778"/>
      <c r="AD222" s="778"/>
      <c r="AE222" s="778"/>
      <c r="AF222" s="778"/>
      <c r="AG222" s="800"/>
      <c r="AH222" s="767"/>
      <c r="AJ222" s="755">
        <f>SUM(I222:X222)</f>
        <v>1000000</v>
      </c>
      <c r="AK222" s="719" t="b">
        <f>G222=AJ222</f>
        <v>1</v>
      </c>
      <c r="AL222" s="755">
        <f>I222+L222+O222+R222+U222+X222</f>
        <v>291060</v>
      </c>
      <c r="AM222" s="756">
        <f>H222+K222+N222+Q222+T222+W222</f>
        <v>1000000</v>
      </c>
      <c r="AN222" s="705" t="b">
        <f>G222=AM222</f>
        <v>1</v>
      </c>
    </row>
    <row r="223" spans="1:40" s="719" customFormat="1">
      <c r="A223" s="772"/>
      <c r="B223" s="773"/>
      <c r="C223" s="774"/>
      <c r="D223" s="774"/>
      <c r="E223" s="729" t="s">
        <v>218</v>
      </c>
      <c r="F223" s="788" t="s">
        <v>219</v>
      </c>
      <c r="G223" s="813">
        <v>1500000</v>
      </c>
      <c r="H223" s="813"/>
      <c r="I223" s="778"/>
      <c r="J223" s="778">
        <f t="shared" si="123"/>
        <v>0</v>
      </c>
      <c r="K223" s="778"/>
      <c r="L223" s="778"/>
      <c r="M223" s="778"/>
      <c r="N223" s="778"/>
      <c r="O223" s="778"/>
      <c r="P223" s="778">
        <f t="shared" si="124"/>
        <v>0</v>
      </c>
      <c r="Q223" s="778">
        <v>1500000</v>
      </c>
      <c r="R223" s="778"/>
      <c r="S223" s="778"/>
      <c r="T223" s="778"/>
      <c r="U223" s="778"/>
      <c r="V223" s="778"/>
      <c r="W223" s="778"/>
      <c r="X223" s="778"/>
      <c r="Y223" s="778"/>
      <c r="Z223" s="778"/>
      <c r="AA223" s="778"/>
      <c r="AB223" s="778"/>
      <c r="AC223" s="778"/>
      <c r="AD223" s="778"/>
      <c r="AE223" s="778"/>
      <c r="AF223" s="778"/>
      <c r="AG223" s="800"/>
      <c r="AH223" s="767"/>
      <c r="AJ223" s="755">
        <f>SUM(I223:X223)</f>
        <v>1500000</v>
      </c>
      <c r="AK223" s="719" t="b">
        <f>G223=AJ223</f>
        <v>1</v>
      </c>
      <c r="AL223" s="755">
        <f>I223+L223+O223+R223+U223+X223</f>
        <v>0</v>
      </c>
      <c r="AM223" s="756">
        <f>H223+K223+N223+Q223+T223+W223</f>
        <v>1500000</v>
      </c>
      <c r="AN223" s="705" t="b">
        <f>G223=AM223</f>
        <v>1</v>
      </c>
    </row>
    <row r="224" spans="1:40" s="719" customFormat="1">
      <c r="A224" s="772"/>
      <c r="B224" s="773"/>
      <c r="C224" s="774"/>
      <c r="D224" s="774"/>
      <c r="E224" s="729" t="s">
        <v>220</v>
      </c>
      <c r="F224" s="788" t="s">
        <v>221</v>
      </c>
      <c r="G224" s="813">
        <v>1500000</v>
      </c>
      <c r="H224" s="813"/>
      <c r="I224" s="778"/>
      <c r="J224" s="778">
        <f t="shared" si="123"/>
        <v>0</v>
      </c>
      <c r="K224" s="778"/>
      <c r="L224" s="778"/>
      <c r="M224" s="778"/>
      <c r="N224" s="778"/>
      <c r="O224" s="778"/>
      <c r="P224" s="778">
        <f t="shared" si="124"/>
        <v>0</v>
      </c>
      <c r="Q224" s="778">
        <v>1500000</v>
      </c>
      <c r="R224" s="778"/>
      <c r="S224" s="778"/>
      <c r="T224" s="778"/>
      <c r="U224" s="778"/>
      <c r="V224" s="778"/>
      <c r="W224" s="778"/>
      <c r="X224" s="778"/>
      <c r="Y224" s="778"/>
      <c r="Z224" s="778"/>
      <c r="AA224" s="778"/>
      <c r="AB224" s="778"/>
      <c r="AC224" s="778"/>
      <c r="AD224" s="778"/>
      <c r="AE224" s="778"/>
      <c r="AF224" s="778"/>
      <c r="AG224" s="800"/>
      <c r="AH224" s="767"/>
      <c r="AJ224" s="755">
        <f>SUM(I224:X224)</f>
        <v>1500000</v>
      </c>
      <c r="AK224" s="719" t="b">
        <f>G224=AJ224</f>
        <v>1</v>
      </c>
      <c r="AL224" s="755">
        <f>I224+L224+O224+R224+U224+X224</f>
        <v>0</v>
      </c>
      <c r="AM224" s="756">
        <f>H224+K224+N224+Q224+T224+W224</f>
        <v>1500000</v>
      </c>
      <c r="AN224" s="705" t="b">
        <f>G224=AM224</f>
        <v>1</v>
      </c>
    </row>
    <row r="225" spans="1:40" s="719" customFormat="1">
      <c r="A225" s="772"/>
      <c r="B225" s="773"/>
      <c r="C225" s="774"/>
      <c r="D225" s="774"/>
      <c r="E225" s="729" t="s">
        <v>125</v>
      </c>
      <c r="F225" s="788" t="s">
        <v>126</v>
      </c>
      <c r="G225" s="813">
        <v>10000000</v>
      </c>
      <c r="H225" s="813">
        <v>10000000</v>
      </c>
      <c r="I225" s="778"/>
      <c r="J225" s="778">
        <f t="shared" si="123"/>
        <v>10000000</v>
      </c>
      <c r="K225" s="778"/>
      <c r="L225" s="778"/>
      <c r="M225" s="778"/>
      <c r="N225" s="778"/>
      <c r="O225" s="778">
        <v>3512500</v>
      </c>
      <c r="P225" s="778">
        <f t="shared" si="124"/>
        <v>-3512500</v>
      </c>
      <c r="Q225" s="778"/>
      <c r="R225" s="778"/>
      <c r="S225" s="778"/>
      <c r="T225" s="778"/>
      <c r="U225" s="778"/>
      <c r="V225" s="778"/>
      <c r="W225" s="778"/>
      <c r="X225" s="778"/>
      <c r="Y225" s="778"/>
      <c r="Z225" s="778"/>
      <c r="AA225" s="778"/>
      <c r="AB225" s="778"/>
      <c r="AC225" s="778"/>
      <c r="AD225" s="778"/>
      <c r="AE225" s="778"/>
      <c r="AF225" s="778"/>
      <c r="AG225" s="800"/>
      <c r="AH225" s="767"/>
      <c r="AJ225" s="755">
        <f>SUM(I225:X225)</f>
        <v>10000000</v>
      </c>
      <c r="AK225" s="719" t="b">
        <f>G225=AJ225</f>
        <v>1</v>
      </c>
      <c r="AL225" s="755">
        <f>I225+L225+O225+R225+U225+X225</f>
        <v>3512500</v>
      </c>
      <c r="AM225" s="756">
        <f>H225+K225+N225+Q225+T225+W225</f>
        <v>10000000</v>
      </c>
      <c r="AN225" s="705" t="b">
        <f>G225=AM225</f>
        <v>1</v>
      </c>
    </row>
    <row r="226" spans="1:40" s="719" customFormat="1">
      <c r="A226" s="772"/>
      <c r="B226" s="773"/>
      <c r="C226" s="774"/>
      <c r="D226" s="774"/>
      <c r="E226" s="729" t="s">
        <v>61</v>
      </c>
      <c r="F226" s="788" t="s">
        <v>62</v>
      </c>
      <c r="G226" s="813">
        <v>21600000</v>
      </c>
      <c r="H226" s="813">
        <v>2000000</v>
      </c>
      <c r="I226" s="778" t="e">
        <f>#REF!</f>
        <v>#REF!</v>
      </c>
      <c r="J226" s="778" t="e">
        <f t="shared" si="123"/>
        <v>#REF!</v>
      </c>
      <c r="K226" s="778"/>
      <c r="L226" s="778"/>
      <c r="M226" s="778"/>
      <c r="N226" s="778"/>
      <c r="O226" s="778">
        <v>7650000</v>
      </c>
      <c r="P226" s="778">
        <f t="shared" si="124"/>
        <v>-7650000</v>
      </c>
      <c r="Q226" s="778">
        <f>G226-H226</f>
        <v>19600000</v>
      </c>
      <c r="R226" s="778"/>
      <c r="S226" s="778"/>
      <c r="T226" s="778"/>
      <c r="U226" s="778"/>
      <c r="V226" s="778"/>
      <c r="W226" s="778"/>
      <c r="X226" s="778"/>
      <c r="Y226" s="778"/>
      <c r="Z226" s="778"/>
      <c r="AA226" s="778"/>
      <c r="AB226" s="778"/>
      <c r="AC226" s="778"/>
      <c r="AD226" s="778"/>
      <c r="AE226" s="778"/>
      <c r="AF226" s="778"/>
      <c r="AG226" s="800"/>
      <c r="AH226" s="767"/>
      <c r="AJ226" s="755" t="e">
        <f>SUM(I226:X226)</f>
        <v>#REF!</v>
      </c>
      <c r="AK226" s="719" t="e">
        <f>G226=AJ226</f>
        <v>#REF!</v>
      </c>
      <c r="AL226" s="755" t="e">
        <f>I226+L226+O226+R226+U226+X226</f>
        <v>#REF!</v>
      </c>
      <c r="AM226" s="756">
        <f>H226+K226+N226+Q226+T226+W226</f>
        <v>21600000</v>
      </c>
      <c r="AN226" s="705" t="b">
        <f>G226=AM226</f>
        <v>1</v>
      </c>
    </row>
    <row r="227" spans="1:40" s="719" customFormat="1">
      <c r="A227" s="845"/>
      <c r="B227" s="846"/>
      <c r="C227" s="847"/>
      <c r="D227" s="847"/>
      <c r="E227" s="834" t="s">
        <v>20</v>
      </c>
      <c r="F227" s="848" t="s">
        <v>21</v>
      </c>
      <c r="G227" s="849">
        <v>4974900</v>
      </c>
      <c r="H227" s="849"/>
      <c r="I227" s="850"/>
      <c r="J227" s="850"/>
      <c r="K227" s="850"/>
      <c r="L227" s="850"/>
      <c r="M227" s="850"/>
      <c r="N227" s="850"/>
      <c r="O227" s="850"/>
      <c r="P227" s="850">
        <f t="shared" si="124"/>
        <v>0</v>
      </c>
      <c r="Q227" s="850">
        <f>G227-H227</f>
        <v>4974900</v>
      </c>
      <c r="R227" s="850"/>
      <c r="S227" s="850"/>
      <c r="T227" s="850"/>
      <c r="U227" s="850"/>
      <c r="V227" s="850"/>
      <c r="W227" s="850"/>
      <c r="X227" s="850"/>
      <c r="Y227" s="850"/>
      <c r="Z227" s="850"/>
      <c r="AA227" s="850"/>
      <c r="AB227" s="850"/>
      <c r="AC227" s="850"/>
      <c r="AD227" s="850"/>
      <c r="AE227" s="850"/>
      <c r="AF227" s="778"/>
      <c r="AG227" s="800"/>
      <c r="AH227" s="767"/>
      <c r="AJ227" s="755"/>
      <c r="AL227" s="755"/>
      <c r="AM227" s="756"/>
      <c r="AN227" s="705"/>
    </row>
    <row r="228" spans="1:40" s="719" customFormat="1">
      <c r="A228" s="851"/>
      <c r="B228" s="852"/>
      <c r="C228" s="767"/>
      <c r="D228" s="767"/>
      <c r="E228" s="786"/>
      <c r="F228" s="726"/>
      <c r="G228" s="875"/>
      <c r="H228" s="875"/>
      <c r="I228" s="853"/>
      <c r="J228" s="853"/>
      <c r="K228" s="853"/>
      <c r="L228" s="853"/>
      <c r="M228" s="853"/>
      <c r="N228" s="853"/>
      <c r="O228" s="853"/>
      <c r="P228" s="853"/>
      <c r="Q228" s="853"/>
      <c r="R228" s="853"/>
      <c r="S228" s="853"/>
      <c r="T228" s="853"/>
      <c r="U228" s="853"/>
      <c r="V228" s="853"/>
      <c r="W228" s="853"/>
      <c r="X228" s="853"/>
      <c r="Y228" s="853"/>
      <c r="Z228" s="853"/>
      <c r="AA228" s="853"/>
      <c r="AB228" s="853"/>
      <c r="AC228" s="853"/>
      <c r="AD228" s="853"/>
      <c r="AE228" s="853"/>
      <c r="AF228" s="778"/>
      <c r="AG228" s="800"/>
      <c r="AH228" s="767"/>
      <c r="AJ228" s="755"/>
      <c r="AL228" s="755"/>
      <c r="AM228" s="756"/>
      <c r="AN228" s="705"/>
    </row>
    <row r="229" spans="1:40" ht="12.75" customHeight="1">
      <c r="A229" s="748">
        <v>30</v>
      </c>
      <c r="B229" s="888" t="s">
        <v>22</v>
      </c>
      <c r="C229" s="889" t="s">
        <v>223</v>
      </c>
      <c r="D229" s="889"/>
      <c r="E229" s="903"/>
      <c r="F229" s="900">
        <v>16001</v>
      </c>
      <c r="G229" s="904">
        <f t="shared" ref="G229:AG229" si="125">G230+G232</f>
        <v>41740800</v>
      </c>
      <c r="H229" s="904">
        <f t="shared" si="125"/>
        <v>8867500</v>
      </c>
      <c r="I229" s="904" t="e">
        <f t="shared" si="125"/>
        <v>#REF!</v>
      </c>
      <c r="J229" s="904" t="e">
        <f t="shared" si="125"/>
        <v>#REF!</v>
      </c>
      <c r="K229" s="904">
        <f t="shared" si="125"/>
        <v>14090900</v>
      </c>
      <c r="L229" s="904" t="e">
        <f t="shared" si="125"/>
        <v>#REF!</v>
      </c>
      <c r="M229" s="904" t="e">
        <f t="shared" si="125"/>
        <v>#REF!</v>
      </c>
      <c r="N229" s="904">
        <f t="shared" si="125"/>
        <v>0</v>
      </c>
      <c r="O229" s="904">
        <f t="shared" si="125"/>
        <v>0</v>
      </c>
      <c r="P229" s="904">
        <f t="shared" si="125"/>
        <v>0</v>
      </c>
      <c r="Q229" s="904">
        <f t="shared" si="125"/>
        <v>18782400</v>
      </c>
      <c r="R229" s="904">
        <f t="shared" si="125"/>
        <v>0</v>
      </c>
      <c r="S229" s="904">
        <f t="shared" si="125"/>
        <v>0</v>
      </c>
      <c r="T229" s="904">
        <f t="shared" si="125"/>
        <v>0</v>
      </c>
      <c r="U229" s="904">
        <f t="shared" si="125"/>
        <v>0</v>
      </c>
      <c r="V229" s="904">
        <f t="shared" si="125"/>
        <v>0</v>
      </c>
      <c r="W229" s="904">
        <f t="shared" si="125"/>
        <v>0</v>
      </c>
      <c r="X229" s="904">
        <f t="shared" si="125"/>
        <v>0</v>
      </c>
      <c r="Y229" s="904">
        <f t="shared" si="125"/>
        <v>0</v>
      </c>
      <c r="Z229" s="904">
        <f t="shared" si="125"/>
        <v>0</v>
      </c>
      <c r="AA229" s="904">
        <f t="shared" si="125"/>
        <v>0</v>
      </c>
      <c r="AB229" s="904">
        <f t="shared" si="125"/>
        <v>0</v>
      </c>
      <c r="AC229" s="904">
        <f t="shared" si="125"/>
        <v>0</v>
      </c>
      <c r="AD229" s="904">
        <f t="shared" si="125"/>
        <v>0</v>
      </c>
      <c r="AE229" s="904">
        <f t="shared" si="125"/>
        <v>0</v>
      </c>
      <c r="AF229" s="810">
        <f t="shared" si="125"/>
        <v>0</v>
      </c>
      <c r="AG229" s="811">
        <f t="shared" si="125"/>
        <v>0</v>
      </c>
      <c r="AH229" s="713"/>
      <c r="AJ229" s="755" t="e">
        <f>SUM(I229:X229)</f>
        <v>#REF!</v>
      </c>
      <c r="AK229" s="719" t="e">
        <f>G229=AJ229</f>
        <v>#REF!</v>
      </c>
      <c r="AL229" s="755" t="e">
        <f>I229+L229+O229+R229+U229+X229</f>
        <v>#REF!</v>
      </c>
      <c r="AM229" s="756">
        <f>H229+K229+N229+Q229+T229+W229</f>
        <v>41740800</v>
      </c>
      <c r="AN229" s="705" t="b">
        <f>G229=AM229</f>
        <v>1</v>
      </c>
    </row>
    <row r="230" spans="1:40" ht="12.75" hidden="1" customHeight="1">
      <c r="A230" s="714"/>
      <c r="B230" s="715"/>
      <c r="C230" s="713"/>
      <c r="D230" s="885" t="s">
        <v>14</v>
      </c>
      <c r="E230" s="902"/>
      <c r="F230" s="717" t="s">
        <v>131</v>
      </c>
      <c r="G230" s="874">
        <f t="shared" ref="G230:AG230" si="126">SUM(G231:G231)</f>
        <v>2175000</v>
      </c>
      <c r="H230" s="874">
        <f t="shared" si="126"/>
        <v>0</v>
      </c>
      <c r="I230" s="874">
        <f t="shared" si="126"/>
        <v>0</v>
      </c>
      <c r="J230" s="874">
        <f t="shared" si="126"/>
        <v>0</v>
      </c>
      <c r="K230" s="874">
        <f t="shared" si="126"/>
        <v>2175000</v>
      </c>
      <c r="L230" s="874">
        <f t="shared" si="126"/>
        <v>0</v>
      </c>
      <c r="M230" s="874">
        <f t="shared" si="126"/>
        <v>2175000</v>
      </c>
      <c r="N230" s="874">
        <f t="shared" si="126"/>
        <v>0</v>
      </c>
      <c r="O230" s="874">
        <f t="shared" si="126"/>
        <v>0</v>
      </c>
      <c r="P230" s="874">
        <f t="shared" si="126"/>
        <v>0</v>
      </c>
      <c r="Q230" s="874">
        <f t="shared" si="126"/>
        <v>0</v>
      </c>
      <c r="R230" s="874">
        <f t="shared" si="126"/>
        <v>0</v>
      </c>
      <c r="S230" s="874">
        <f t="shared" si="126"/>
        <v>0</v>
      </c>
      <c r="T230" s="874">
        <f t="shared" si="126"/>
        <v>0</v>
      </c>
      <c r="U230" s="874">
        <f t="shared" si="126"/>
        <v>0</v>
      </c>
      <c r="V230" s="874">
        <f t="shared" si="126"/>
        <v>0</v>
      </c>
      <c r="W230" s="874">
        <f t="shared" si="126"/>
        <v>0</v>
      </c>
      <c r="X230" s="874">
        <f t="shared" si="126"/>
        <v>0</v>
      </c>
      <c r="Y230" s="874">
        <f t="shared" si="126"/>
        <v>0</v>
      </c>
      <c r="Z230" s="874">
        <f t="shared" si="126"/>
        <v>0</v>
      </c>
      <c r="AA230" s="874">
        <f t="shared" si="126"/>
        <v>0</v>
      </c>
      <c r="AB230" s="874">
        <f t="shared" si="126"/>
        <v>0</v>
      </c>
      <c r="AC230" s="874">
        <f t="shared" si="126"/>
        <v>0</v>
      </c>
      <c r="AD230" s="874">
        <f t="shared" si="126"/>
        <v>0</v>
      </c>
      <c r="AE230" s="874">
        <f t="shared" si="126"/>
        <v>0</v>
      </c>
      <c r="AF230" s="816">
        <f t="shared" si="126"/>
        <v>0</v>
      </c>
      <c r="AG230" s="817">
        <f t="shared" si="126"/>
        <v>0</v>
      </c>
      <c r="AH230" s="713"/>
      <c r="AJ230" s="755">
        <f>SUM(I230:X230)</f>
        <v>4350000</v>
      </c>
      <c r="AK230" s="719" t="b">
        <f>G230=AJ230</f>
        <v>0</v>
      </c>
      <c r="AL230" s="755">
        <f>I230+L230+O230+R230+U230+X230</f>
        <v>0</v>
      </c>
      <c r="AM230" s="756">
        <f>H230+K230+N230+Q230+T230+W230</f>
        <v>2175000</v>
      </c>
      <c r="AN230" s="705" t="b">
        <f>G230=AM230</f>
        <v>1</v>
      </c>
    </row>
    <row r="231" spans="1:40" s="719" customFormat="1">
      <c r="A231" s="772"/>
      <c r="B231" s="773"/>
      <c r="C231" s="774"/>
      <c r="D231" s="774"/>
      <c r="E231" s="729" t="s">
        <v>166</v>
      </c>
      <c r="F231" s="788" t="s">
        <v>167</v>
      </c>
      <c r="G231" s="813">
        <v>2175000</v>
      </c>
      <c r="H231" s="813"/>
      <c r="I231" s="778"/>
      <c r="J231" s="778">
        <f>H231-I231</f>
        <v>0</v>
      </c>
      <c r="K231" s="778">
        <f>G231</f>
        <v>2175000</v>
      </c>
      <c r="L231" s="778"/>
      <c r="M231" s="778">
        <f>K231-L231</f>
        <v>2175000</v>
      </c>
      <c r="N231" s="778"/>
      <c r="O231" s="778"/>
      <c r="P231" s="778"/>
      <c r="Q231" s="778"/>
      <c r="R231" s="778"/>
      <c r="S231" s="778"/>
      <c r="T231" s="778"/>
      <c r="U231" s="778"/>
      <c r="V231" s="778"/>
      <c r="W231" s="778"/>
      <c r="X231" s="778"/>
      <c r="Y231" s="778"/>
      <c r="Z231" s="778"/>
      <c r="AA231" s="778">
        <f>Y231-Z231</f>
        <v>0</v>
      </c>
      <c r="AB231" s="778"/>
      <c r="AC231" s="778"/>
      <c r="AD231" s="778"/>
      <c r="AE231" s="778"/>
      <c r="AF231" s="778"/>
      <c r="AG231" s="800"/>
      <c r="AH231" s="767"/>
      <c r="AJ231" s="755">
        <f>SUM(I231:X231)</f>
        <v>4350000</v>
      </c>
      <c r="AK231" s="719" t="b">
        <f>G231=AJ231</f>
        <v>0</v>
      </c>
      <c r="AL231" s="755">
        <f>I231+L231+O231+R231+U231+X231</f>
        <v>0</v>
      </c>
      <c r="AM231" s="756">
        <f>H231+K231+N231+Q231+T231+W231</f>
        <v>2175000</v>
      </c>
      <c r="AN231" s="705" t="b">
        <f>G231=AM231</f>
        <v>1</v>
      </c>
    </row>
    <row r="232" spans="1:40" ht="12.75" hidden="1" customHeight="1">
      <c r="A232" s="780"/>
      <c r="B232" s="781"/>
      <c r="C232" s="782"/>
      <c r="D232" s="723" t="s">
        <v>15</v>
      </c>
      <c r="E232" s="723"/>
      <c r="F232" s="760" t="s">
        <v>130</v>
      </c>
      <c r="G232" s="816">
        <f>SUM(G233:G239)</f>
        <v>39565800</v>
      </c>
      <c r="H232" s="816">
        <f t="shared" ref="H232:AG232" si="127">SUM(H233:H239)</f>
        <v>8867500</v>
      </c>
      <c r="I232" s="816" t="e">
        <f t="shared" si="127"/>
        <v>#REF!</v>
      </c>
      <c r="J232" s="816" t="e">
        <f t="shared" si="127"/>
        <v>#REF!</v>
      </c>
      <c r="K232" s="816">
        <f t="shared" si="127"/>
        <v>11915900</v>
      </c>
      <c r="L232" s="816" t="e">
        <f t="shared" si="127"/>
        <v>#REF!</v>
      </c>
      <c r="M232" s="816" t="e">
        <f t="shared" si="127"/>
        <v>#REF!</v>
      </c>
      <c r="N232" s="816">
        <f t="shared" si="127"/>
        <v>0</v>
      </c>
      <c r="O232" s="816">
        <f t="shared" si="127"/>
        <v>0</v>
      </c>
      <c r="P232" s="816">
        <f t="shared" si="127"/>
        <v>0</v>
      </c>
      <c r="Q232" s="816">
        <f t="shared" si="127"/>
        <v>18782400</v>
      </c>
      <c r="R232" s="816">
        <f t="shared" si="127"/>
        <v>0</v>
      </c>
      <c r="S232" s="816">
        <f t="shared" si="127"/>
        <v>0</v>
      </c>
      <c r="T232" s="816">
        <f t="shared" si="127"/>
        <v>0</v>
      </c>
      <c r="U232" s="816">
        <f t="shared" si="127"/>
        <v>0</v>
      </c>
      <c r="V232" s="816">
        <f t="shared" si="127"/>
        <v>0</v>
      </c>
      <c r="W232" s="816">
        <f t="shared" si="127"/>
        <v>0</v>
      </c>
      <c r="X232" s="816">
        <f t="shared" si="127"/>
        <v>0</v>
      </c>
      <c r="Y232" s="816">
        <f t="shared" si="127"/>
        <v>0</v>
      </c>
      <c r="Z232" s="816">
        <f t="shared" si="127"/>
        <v>0</v>
      </c>
      <c r="AA232" s="816">
        <f t="shared" si="127"/>
        <v>0</v>
      </c>
      <c r="AB232" s="816">
        <f t="shared" si="127"/>
        <v>0</v>
      </c>
      <c r="AC232" s="816">
        <f t="shared" si="127"/>
        <v>0</v>
      </c>
      <c r="AD232" s="816">
        <f t="shared" si="127"/>
        <v>0</v>
      </c>
      <c r="AE232" s="816">
        <f t="shared" si="127"/>
        <v>0</v>
      </c>
      <c r="AF232" s="816">
        <f t="shared" si="127"/>
        <v>0</v>
      </c>
      <c r="AG232" s="817">
        <f t="shared" si="127"/>
        <v>0</v>
      </c>
      <c r="AH232" s="713"/>
      <c r="AJ232" s="755" t="e">
        <f>SUM(I232:X232)</f>
        <v>#REF!</v>
      </c>
      <c r="AK232" s="719" t="e">
        <f>G232=AJ232</f>
        <v>#REF!</v>
      </c>
      <c r="AL232" s="755" t="e">
        <f>I232+L232+O232+R232+U232+X232</f>
        <v>#REF!</v>
      </c>
      <c r="AM232" s="756">
        <f>H232+K232+N232+Q232+T232+W232</f>
        <v>39565800</v>
      </c>
      <c r="AN232" s="705" t="b">
        <f>G232=AM232</f>
        <v>1</v>
      </c>
    </row>
    <row r="233" spans="1:40" s="719" customFormat="1">
      <c r="A233" s="772"/>
      <c r="B233" s="773"/>
      <c r="C233" s="774"/>
      <c r="D233" s="774"/>
      <c r="E233" s="729" t="s">
        <v>55</v>
      </c>
      <c r="F233" s="788" t="s">
        <v>56</v>
      </c>
      <c r="G233" s="813">
        <v>2782400</v>
      </c>
      <c r="H233" s="813"/>
      <c r="I233" s="778">
        <v>2500000</v>
      </c>
      <c r="J233" s="778">
        <f>H233-I233</f>
        <v>-2500000</v>
      </c>
      <c r="K233" s="778"/>
      <c r="L233" s="778">
        <v>1013950</v>
      </c>
      <c r="M233" s="778">
        <f t="shared" ref="M233:M239" si="128">K233-L233</f>
        <v>-1013950</v>
      </c>
      <c r="N233" s="778"/>
      <c r="O233" s="778"/>
      <c r="P233" s="778"/>
      <c r="Q233" s="778">
        <f>G233</f>
        <v>2782400</v>
      </c>
      <c r="R233" s="778"/>
      <c r="S233" s="778"/>
      <c r="T233" s="778"/>
      <c r="U233" s="778"/>
      <c r="V233" s="778"/>
      <c r="W233" s="778"/>
      <c r="X233" s="778"/>
      <c r="Y233" s="778"/>
      <c r="Z233" s="778"/>
      <c r="AA233" s="778">
        <f>Y233-Z233</f>
        <v>0</v>
      </c>
      <c r="AB233" s="778"/>
      <c r="AC233" s="778"/>
      <c r="AD233" s="778"/>
      <c r="AE233" s="778"/>
      <c r="AF233" s="778"/>
      <c r="AG233" s="779"/>
      <c r="AH233" s="767"/>
      <c r="AJ233" s="755">
        <f>SUM(I233:X233)</f>
        <v>2782400</v>
      </c>
      <c r="AK233" s="719" t="b">
        <f>G233=AJ233</f>
        <v>1</v>
      </c>
      <c r="AL233" s="755">
        <f>I233+L233+O233+R233+U233+X233</f>
        <v>3513950</v>
      </c>
      <c r="AM233" s="756">
        <f>H233+K233+N233+Q233+T233+W233</f>
        <v>2782400</v>
      </c>
      <c r="AN233" s="705" t="b">
        <f>G233=AM233</f>
        <v>1</v>
      </c>
    </row>
    <row r="234" spans="1:40" s="719" customFormat="1">
      <c r="A234" s="772"/>
      <c r="B234" s="773"/>
      <c r="C234" s="774"/>
      <c r="D234" s="774"/>
      <c r="E234" s="729" t="s">
        <v>16</v>
      </c>
      <c r="F234" s="788" t="s">
        <v>19</v>
      </c>
      <c r="G234" s="813">
        <v>330000</v>
      </c>
      <c r="H234" s="813">
        <v>330000</v>
      </c>
      <c r="I234" s="778" t="e">
        <f>#REF!</f>
        <v>#REF!</v>
      </c>
      <c r="J234" s="778" t="e">
        <f t="shared" ref="J234:J239" si="129">H234-I234</f>
        <v>#REF!</v>
      </c>
      <c r="K234" s="778">
        <f t="shared" ref="K234:K238" si="130">G234-H234</f>
        <v>0</v>
      </c>
      <c r="L234" s="778"/>
      <c r="M234" s="778">
        <f t="shared" si="128"/>
        <v>0</v>
      </c>
      <c r="N234" s="778"/>
      <c r="O234" s="778"/>
      <c r="P234" s="778"/>
      <c r="Q234" s="778"/>
      <c r="R234" s="778"/>
      <c r="S234" s="778"/>
      <c r="T234" s="778"/>
      <c r="U234" s="778"/>
      <c r="V234" s="778"/>
      <c r="W234" s="778"/>
      <c r="X234" s="778"/>
      <c r="Y234" s="778"/>
      <c r="Z234" s="778"/>
      <c r="AA234" s="778">
        <f t="shared" ref="AA234:AA239" si="131">Y234-Z234</f>
        <v>0</v>
      </c>
      <c r="AB234" s="778"/>
      <c r="AC234" s="778"/>
      <c r="AD234" s="778"/>
      <c r="AE234" s="778"/>
      <c r="AF234" s="778"/>
      <c r="AG234" s="779"/>
      <c r="AH234" s="767"/>
      <c r="AJ234" s="755" t="e">
        <f>SUM(I234:X234)</f>
        <v>#REF!</v>
      </c>
      <c r="AK234" s="719" t="e">
        <f>G234=AJ234</f>
        <v>#REF!</v>
      </c>
      <c r="AL234" s="755" t="e">
        <f>I234+L234+O234+R234+U234+X234</f>
        <v>#REF!</v>
      </c>
      <c r="AM234" s="756">
        <f>H234+K234+N234+Q234+T234+W234</f>
        <v>330000</v>
      </c>
      <c r="AN234" s="705" t="b">
        <f>G234=AM234</f>
        <v>1</v>
      </c>
    </row>
    <row r="235" spans="1:40" s="719" customFormat="1">
      <c r="A235" s="772"/>
      <c r="B235" s="773"/>
      <c r="C235" s="774"/>
      <c r="D235" s="774"/>
      <c r="E235" s="729" t="s">
        <v>17</v>
      </c>
      <c r="F235" s="788" t="s">
        <v>18</v>
      </c>
      <c r="G235" s="813">
        <v>18000000</v>
      </c>
      <c r="H235" s="813">
        <v>3000000</v>
      </c>
      <c r="I235" s="778" t="e">
        <f>#REF!</f>
        <v>#REF!</v>
      </c>
      <c r="J235" s="778" t="e">
        <f t="shared" si="129"/>
        <v>#REF!</v>
      </c>
      <c r="K235" s="778"/>
      <c r="L235" s="778" t="e">
        <f>#REF!+2800000+2800000+2800000</f>
        <v>#REF!</v>
      </c>
      <c r="M235" s="778" t="e">
        <f t="shared" si="128"/>
        <v>#REF!</v>
      </c>
      <c r="N235" s="778"/>
      <c r="O235" s="778"/>
      <c r="P235" s="778"/>
      <c r="Q235" s="778">
        <f>G235-H235</f>
        <v>15000000</v>
      </c>
      <c r="R235" s="778"/>
      <c r="S235" s="778"/>
      <c r="T235" s="778"/>
      <c r="U235" s="778"/>
      <c r="V235" s="778"/>
      <c r="W235" s="778"/>
      <c r="X235" s="778"/>
      <c r="Y235" s="778"/>
      <c r="Z235" s="778"/>
      <c r="AA235" s="778">
        <f t="shared" si="131"/>
        <v>0</v>
      </c>
      <c r="AB235" s="778"/>
      <c r="AC235" s="778"/>
      <c r="AD235" s="778"/>
      <c r="AE235" s="778"/>
      <c r="AF235" s="778"/>
      <c r="AG235" s="779"/>
      <c r="AH235" s="767"/>
      <c r="AJ235" s="755" t="e">
        <f>SUM(I235:X235)</f>
        <v>#REF!</v>
      </c>
      <c r="AK235" s="719" t="e">
        <f>G235=AJ235</f>
        <v>#REF!</v>
      </c>
      <c r="AL235" s="755" t="e">
        <f>I235+L235+O235+R235+U235+X235</f>
        <v>#REF!</v>
      </c>
      <c r="AM235" s="756">
        <f>H235+K235+N235+Q235+T235+W235</f>
        <v>18000000</v>
      </c>
      <c r="AN235" s="705" t="b">
        <f>G235=AM235</f>
        <v>1</v>
      </c>
    </row>
    <row r="236" spans="1:40" s="719" customFormat="1">
      <c r="A236" s="772"/>
      <c r="B236" s="773"/>
      <c r="C236" s="774"/>
      <c r="D236" s="774"/>
      <c r="E236" s="729" t="s">
        <v>59</v>
      </c>
      <c r="F236" s="788" t="s">
        <v>124</v>
      </c>
      <c r="G236" s="813">
        <v>1218600</v>
      </c>
      <c r="H236" s="813"/>
      <c r="I236" s="778" t="e">
        <f>#REF!</f>
        <v>#REF!</v>
      </c>
      <c r="J236" s="778" t="e">
        <f t="shared" si="129"/>
        <v>#REF!</v>
      </c>
      <c r="K236" s="778">
        <f t="shared" si="130"/>
        <v>1218600</v>
      </c>
      <c r="L236" s="778" t="e">
        <f>#REF!</f>
        <v>#REF!</v>
      </c>
      <c r="M236" s="778" t="e">
        <f t="shared" si="128"/>
        <v>#REF!</v>
      </c>
      <c r="N236" s="778"/>
      <c r="O236" s="778"/>
      <c r="P236" s="778"/>
      <c r="Q236" s="778"/>
      <c r="R236" s="778"/>
      <c r="S236" s="778"/>
      <c r="T236" s="778"/>
      <c r="U236" s="778"/>
      <c r="V236" s="778"/>
      <c r="W236" s="778"/>
      <c r="X236" s="778"/>
      <c r="Y236" s="778"/>
      <c r="Z236" s="778"/>
      <c r="AA236" s="778">
        <f t="shared" si="131"/>
        <v>0</v>
      </c>
      <c r="AB236" s="778"/>
      <c r="AC236" s="778"/>
      <c r="AD236" s="778"/>
      <c r="AE236" s="778"/>
      <c r="AF236" s="778"/>
      <c r="AG236" s="779"/>
      <c r="AH236" s="767"/>
      <c r="AJ236" s="755" t="e">
        <f>SUM(I236:X236)</f>
        <v>#REF!</v>
      </c>
      <c r="AK236" s="719" t="e">
        <f>G236=AJ236</f>
        <v>#REF!</v>
      </c>
      <c r="AL236" s="755" t="e">
        <f>I236+L236+O236+R236+U236+X236</f>
        <v>#REF!</v>
      </c>
      <c r="AM236" s="756">
        <f>H236+K236+N236+Q236+T236+W236</f>
        <v>1218600</v>
      </c>
      <c r="AN236" s="705" t="b">
        <f>G236=AM236</f>
        <v>1</v>
      </c>
    </row>
    <row r="237" spans="1:40" s="719" customFormat="1">
      <c r="A237" s="772"/>
      <c r="B237" s="773"/>
      <c r="C237" s="774"/>
      <c r="D237" s="774"/>
      <c r="E237" s="729" t="s">
        <v>125</v>
      </c>
      <c r="F237" s="788" t="s">
        <v>126</v>
      </c>
      <c r="G237" s="813">
        <v>3037500</v>
      </c>
      <c r="H237" s="813">
        <v>3037500</v>
      </c>
      <c r="I237" s="778"/>
      <c r="J237" s="778">
        <f t="shared" si="129"/>
        <v>3037500</v>
      </c>
      <c r="K237" s="778"/>
      <c r="L237" s="778" t="e">
        <f>#REF!+1500000</f>
        <v>#REF!</v>
      </c>
      <c r="M237" s="778" t="e">
        <f t="shared" si="128"/>
        <v>#REF!</v>
      </c>
      <c r="N237" s="778"/>
      <c r="O237" s="778"/>
      <c r="P237" s="778"/>
      <c r="Q237" s="778"/>
      <c r="R237" s="778"/>
      <c r="S237" s="778"/>
      <c r="T237" s="778"/>
      <c r="U237" s="778"/>
      <c r="V237" s="778"/>
      <c r="W237" s="778"/>
      <c r="X237" s="778"/>
      <c r="Y237" s="778"/>
      <c r="Z237" s="778"/>
      <c r="AA237" s="778">
        <f t="shared" si="131"/>
        <v>0</v>
      </c>
      <c r="AB237" s="778"/>
      <c r="AC237" s="778"/>
      <c r="AD237" s="778"/>
      <c r="AE237" s="778"/>
      <c r="AF237" s="778"/>
      <c r="AG237" s="779"/>
      <c r="AH237" s="767"/>
      <c r="AJ237" s="755" t="e">
        <f>SUM(I237:X237)</f>
        <v>#REF!</v>
      </c>
      <c r="AK237" s="719" t="e">
        <f>G237=AJ237</f>
        <v>#REF!</v>
      </c>
      <c r="AL237" s="755" t="e">
        <f>I237+L237+O237+R237+U237+X237</f>
        <v>#REF!</v>
      </c>
      <c r="AM237" s="756">
        <f>H237+K237+N237+Q237+T237+W237</f>
        <v>3037500</v>
      </c>
      <c r="AN237" s="705" t="b">
        <f>G237=AM237</f>
        <v>1</v>
      </c>
    </row>
    <row r="238" spans="1:40" s="719" customFormat="1">
      <c r="A238" s="772"/>
      <c r="B238" s="773"/>
      <c r="C238" s="774"/>
      <c r="D238" s="774"/>
      <c r="E238" s="729" t="s">
        <v>61</v>
      </c>
      <c r="F238" s="788" t="s">
        <v>62</v>
      </c>
      <c r="G238" s="813">
        <v>12197300</v>
      </c>
      <c r="H238" s="813">
        <v>2000000</v>
      </c>
      <c r="I238" s="778"/>
      <c r="J238" s="778">
        <f t="shared" si="129"/>
        <v>2000000</v>
      </c>
      <c r="K238" s="778">
        <f t="shared" si="130"/>
        <v>10197300</v>
      </c>
      <c r="L238" s="778" t="e">
        <f>#REF!</f>
        <v>#REF!</v>
      </c>
      <c r="M238" s="778" t="e">
        <f t="shared" si="128"/>
        <v>#REF!</v>
      </c>
      <c r="N238" s="778"/>
      <c r="O238" s="778"/>
      <c r="P238" s="778"/>
      <c r="Q238" s="778"/>
      <c r="R238" s="778"/>
      <c r="S238" s="778"/>
      <c r="T238" s="778"/>
      <c r="U238" s="778"/>
      <c r="V238" s="778"/>
      <c r="W238" s="778"/>
      <c r="X238" s="778"/>
      <c r="Y238" s="778"/>
      <c r="Z238" s="778"/>
      <c r="AA238" s="778">
        <f t="shared" si="131"/>
        <v>0</v>
      </c>
      <c r="AB238" s="778"/>
      <c r="AC238" s="778"/>
      <c r="AD238" s="778"/>
      <c r="AE238" s="778"/>
      <c r="AF238" s="778"/>
      <c r="AG238" s="779"/>
      <c r="AH238" s="767"/>
      <c r="AJ238" s="755" t="e">
        <f>SUM(I238:X238)</f>
        <v>#REF!</v>
      </c>
      <c r="AK238" s="719" t="e">
        <f>G238=AJ238</f>
        <v>#REF!</v>
      </c>
      <c r="AL238" s="755" t="e">
        <f>I238+L238+O238+R238+U238+X238</f>
        <v>#REF!</v>
      </c>
      <c r="AM238" s="756">
        <f>H238+K238+N238+Q238+T238+W238</f>
        <v>12197300</v>
      </c>
      <c r="AN238" s="705" t="b">
        <f>G238=AM238</f>
        <v>1</v>
      </c>
    </row>
    <row r="239" spans="1:40" s="719" customFormat="1">
      <c r="A239" s="845"/>
      <c r="B239" s="846"/>
      <c r="C239" s="847"/>
      <c r="D239" s="847"/>
      <c r="E239" s="834" t="s">
        <v>20</v>
      </c>
      <c r="F239" s="848" t="s">
        <v>21</v>
      </c>
      <c r="G239" s="849">
        <v>2000000</v>
      </c>
      <c r="H239" s="849">
        <v>500000</v>
      </c>
      <c r="I239" s="850"/>
      <c r="J239" s="850">
        <f t="shared" si="129"/>
        <v>500000</v>
      </c>
      <c r="K239" s="850">
        <v>500000</v>
      </c>
      <c r="L239" s="850"/>
      <c r="M239" s="850">
        <f t="shared" si="128"/>
        <v>500000</v>
      </c>
      <c r="N239" s="850"/>
      <c r="O239" s="850"/>
      <c r="P239" s="850"/>
      <c r="Q239" s="850">
        <v>1000000</v>
      </c>
      <c r="R239" s="850"/>
      <c r="S239" s="850"/>
      <c r="T239" s="850"/>
      <c r="U239" s="850"/>
      <c r="V239" s="850"/>
      <c r="W239" s="850"/>
      <c r="X239" s="850"/>
      <c r="Y239" s="850"/>
      <c r="Z239" s="850"/>
      <c r="AA239" s="850">
        <f t="shared" si="131"/>
        <v>0</v>
      </c>
      <c r="AB239" s="850"/>
      <c r="AC239" s="850"/>
      <c r="AD239" s="850"/>
      <c r="AE239" s="850"/>
      <c r="AF239" s="778"/>
      <c r="AG239" s="800"/>
      <c r="AH239" s="767"/>
      <c r="AJ239" s="755">
        <f>SUM(I239:X239)</f>
        <v>2500000</v>
      </c>
      <c r="AK239" s="719" t="b">
        <f>G239=AJ239</f>
        <v>0</v>
      </c>
      <c r="AL239" s="755">
        <f>I239+L239+O239+R239+U239+X239</f>
        <v>0</v>
      </c>
      <c r="AM239" s="756">
        <f>H239+K239+N239+Q239+T239+W239</f>
        <v>2000000</v>
      </c>
      <c r="AN239" s="705" t="b">
        <f>G239=AM239</f>
        <v>1</v>
      </c>
    </row>
    <row r="240" spans="1:40" s="719" customFormat="1">
      <c r="A240" s="851"/>
      <c r="B240" s="852"/>
      <c r="C240" s="767"/>
      <c r="D240" s="767"/>
      <c r="E240" s="786"/>
      <c r="F240" s="726"/>
      <c r="G240" s="875"/>
      <c r="H240" s="875"/>
      <c r="I240" s="853"/>
      <c r="J240" s="853"/>
      <c r="K240" s="853"/>
      <c r="L240" s="853"/>
      <c r="M240" s="853"/>
      <c r="N240" s="853"/>
      <c r="O240" s="853"/>
      <c r="P240" s="853"/>
      <c r="Q240" s="853"/>
      <c r="R240" s="853"/>
      <c r="S240" s="853"/>
      <c r="T240" s="853"/>
      <c r="U240" s="853"/>
      <c r="V240" s="853"/>
      <c r="W240" s="853"/>
      <c r="X240" s="853"/>
      <c r="Y240" s="853"/>
      <c r="Z240" s="853"/>
      <c r="AA240" s="853"/>
      <c r="AB240" s="853"/>
      <c r="AC240" s="853"/>
      <c r="AD240" s="853"/>
      <c r="AE240" s="853"/>
      <c r="AF240" s="778"/>
      <c r="AG240" s="800"/>
      <c r="AH240" s="767"/>
      <c r="AJ240" s="755"/>
      <c r="AL240" s="755"/>
      <c r="AM240" s="756"/>
      <c r="AN240" s="705"/>
    </row>
    <row r="241" spans="1:40" s="719" customFormat="1" ht="12.75" customHeight="1">
      <c r="A241" s="748">
        <v>31</v>
      </c>
      <c r="B241" s="888" t="s">
        <v>22</v>
      </c>
      <c r="C241" s="889" t="s">
        <v>347</v>
      </c>
      <c r="D241" s="889"/>
      <c r="E241" s="903"/>
      <c r="F241" s="900">
        <v>16004</v>
      </c>
      <c r="G241" s="904">
        <f>G242+G244</f>
        <v>29049200</v>
      </c>
      <c r="H241" s="904">
        <f t="shared" ref="H241:AE241" si="132">H242+H244</f>
        <v>9312500</v>
      </c>
      <c r="I241" s="904">
        <f t="shared" si="132"/>
        <v>0</v>
      </c>
      <c r="J241" s="904">
        <f t="shared" si="132"/>
        <v>0</v>
      </c>
      <c r="K241" s="904">
        <f t="shared" si="132"/>
        <v>3843300</v>
      </c>
      <c r="L241" s="904">
        <f t="shared" si="132"/>
        <v>0</v>
      </c>
      <c r="M241" s="904">
        <f t="shared" si="132"/>
        <v>0</v>
      </c>
      <c r="N241" s="904">
        <f t="shared" si="132"/>
        <v>0</v>
      </c>
      <c r="O241" s="904">
        <f t="shared" si="132"/>
        <v>0</v>
      </c>
      <c r="P241" s="904">
        <f t="shared" si="132"/>
        <v>0</v>
      </c>
      <c r="Q241" s="904">
        <f t="shared" si="132"/>
        <v>15893400</v>
      </c>
      <c r="R241" s="904">
        <f t="shared" si="132"/>
        <v>0</v>
      </c>
      <c r="S241" s="904">
        <f t="shared" si="132"/>
        <v>0</v>
      </c>
      <c r="T241" s="904">
        <f t="shared" si="132"/>
        <v>0</v>
      </c>
      <c r="U241" s="904">
        <f t="shared" si="132"/>
        <v>0</v>
      </c>
      <c r="V241" s="904">
        <f t="shared" si="132"/>
        <v>0</v>
      </c>
      <c r="W241" s="904">
        <f t="shared" si="132"/>
        <v>0</v>
      </c>
      <c r="X241" s="904">
        <f t="shared" si="132"/>
        <v>0</v>
      </c>
      <c r="Y241" s="904">
        <f t="shared" si="132"/>
        <v>0</v>
      </c>
      <c r="Z241" s="904">
        <f t="shared" si="132"/>
        <v>0</v>
      </c>
      <c r="AA241" s="904">
        <f t="shared" si="132"/>
        <v>0</v>
      </c>
      <c r="AB241" s="904">
        <f t="shared" si="132"/>
        <v>0</v>
      </c>
      <c r="AC241" s="904">
        <f t="shared" si="132"/>
        <v>0</v>
      </c>
      <c r="AD241" s="904">
        <f t="shared" si="132"/>
        <v>0</v>
      </c>
      <c r="AE241" s="904">
        <f t="shared" si="132"/>
        <v>0</v>
      </c>
      <c r="AF241" s="818"/>
      <c r="AG241" s="819"/>
      <c r="AH241" s="767"/>
      <c r="AJ241" s="755"/>
      <c r="AL241" s="755"/>
      <c r="AM241" s="756"/>
      <c r="AN241" s="705"/>
    </row>
    <row r="242" spans="1:40" s="719" customFormat="1" ht="12.75" hidden="1" customHeight="1">
      <c r="A242" s="714"/>
      <c r="B242" s="715"/>
      <c r="C242" s="713"/>
      <c r="D242" s="885" t="s">
        <v>14</v>
      </c>
      <c r="E242" s="902"/>
      <c r="F242" s="717" t="s">
        <v>131</v>
      </c>
      <c r="G242" s="874">
        <f>SUM(G243:G243)</f>
        <v>2175000</v>
      </c>
      <c r="H242" s="874">
        <f t="shared" ref="H242:AE242" si="133">SUM(H243:H243)</f>
        <v>0</v>
      </c>
      <c r="I242" s="874">
        <f t="shared" si="133"/>
        <v>0</v>
      </c>
      <c r="J242" s="874">
        <f t="shared" si="133"/>
        <v>0</v>
      </c>
      <c r="K242" s="874">
        <f t="shared" si="133"/>
        <v>2175000</v>
      </c>
      <c r="L242" s="874">
        <f t="shared" si="133"/>
        <v>0</v>
      </c>
      <c r="M242" s="874">
        <f t="shared" si="133"/>
        <v>0</v>
      </c>
      <c r="N242" s="874">
        <f t="shared" si="133"/>
        <v>0</v>
      </c>
      <c r="O242" s="874">
        <f t="shared" si="133"/>
        <v>0</v>
      </c>
      <c r="P242" s="874">
        <f t="shared" si="133"/>
        <v>0</v>
      </c>
      <c r="Q242" s="874">
        <f t="shared" si="133"/>
        <v>0</v>
      </c>
      <c r="R242" s="874">
        <f t="shared" si="133"/>
        <v>0</v>
      </c>
      <c r="S242" s="874">
        <f t="shared" si="133"/>
        <v>0</v>
      </c>
      <c r="T242" s="874">
        <f t="shared" si="133"/>
        <v>0</v>
      </c>
      <c r="U242" s="874">
        <f t="shared" si="133"/>
        <v>0</v>
      </c>
      <c r="V242" s="874">
        <f t="shared" si="133"/>
        <v>0</v>
      </c>
      <c r="W242" s="874">
        <f t="shared" si="133"/>
        <v>0</v>
      </c>
      <c r="X242" s="874">
        <f t="shared" si="133"/>
        <v>0</v>
      </c>
      <c r="Y242" s="874">
        <f t="shared" si="133"/>
        <v>0</v>
      </c>
      <c r="Z242" s="874">
        <f t="shared" si="133"/>
        <v>0</v>
      </c>
      <c r="AA242" s="874">
        <f t="shared" si="133"/>
        <v>0</v>
      </c>
      <c r="AB242" s="874">
        <f t="shared" si="133"/>
        <v>0</v>
      </c>
      <c r="AC242" s="874">
        <f t="shared" si="133"/>
        <v>0</v>
      </c>
      <c r="AD242" s="874">
        <f t="shared" si="133"/>
        <v>0</v>
      </c>
      <c r="AE242" s="874">
        <f t="shared" si="133"/>
        <v>0</v>
      </c>
      <c r="AF242" s="765"/>
      <c r="AG242" s="766"/>
      <c r="AH242" s="767"/>
      <c r="AJ242" s="755"/>
      <c r="AL242" s="755"/>
      <c r="AM242" s="756"/>
      <c r="AN242" s="705"/>
    </row>
    <row r="243" spans="1:40" s="719" customFormat="1">
      <c r="A243" s="772"/>
      <c r="B243" s="773"/>
      <c r="C243" s="774"/>
      <c r="D243" s="774"/>
      <c r="E243" s="729" t="s">
        <v>166</v>
      </c>
      <c r="F243" s="788" t="s">
        <v>167</v>
      </c>
      <c r="G243" s="813">
        <v>2175000</v>
      </c>
      <c r="H243" s="765"/>
      <c r="I243" s="765"/>
      <c r="J243" s="765"/>
      <c r="K243" s="765">
        <f>G243</f>
        <v>2175000</v>
      </c>
      <c r="L243" s="765"/>
      <c r="M243" s="765"/>
      <c r="N243" s="765"/>
      <c r="O243" s="765"/>
      <c r="P243" s="765"/>
      <c r="Q243" s="765"/>
      <c r="R243" s="765"/>
      <c r="S243" s="765"/>
      <c r="T243" s="765"/>
      <c r="U243" s="765"/>
      <c r="V243" s="765"/>
      <c r="W243" s="765"/>
      <c r="X243" s="765"/>
      <c r="Y243" s="765"/>
      <c r="Z243" s="765"/>
      <c r="AA243" s="765"/>
      <c r="AB243" s="765"/>
      <c r="AC243" s="765"/>
      <c r="AD243" s="765"/>
      <c r="AE243" s="765"/>
      <c r="AF243" s="765"/>
      <c r="AG243" s="766"/>
      <c r="AH243" s="767"/>
      <c r="AJ243" s="755"/>
      <c r="AL243" s="755"/>
      <c r="AM243" s="756"/>
      <c r="AN243" s="705"/>
    </row>
    <row r="244" spans="1:40" s="719" customFormat="1" ht="12.75" hidden="1" customHeight="1">
      <c r="A244" s="780"/>
      <c r="B244" s="781"/>
      <c r="C244" s="782"/>
      <c r="D244" s="723" t="s">
        <v>15</v>
      </c>
      <c r="E244" s="723"/>
      <c r="F244" s="760" t="s">
        <v>130</v>
      </c>
      <c r="G244" s="816">
        <f>SUM(G245:G251)</f>
        <v>26874200</v>
      </c>
      <c r="H244" s="816">
        <f t="shared" ref="H244:AE244" si="134">SUM(H245:H251)</f>
        <v>9312500</v>
      </c>
      <c r="I244" s="816">
        <f t="shared" si="134"/>
        <v>0</v>
      </c>
      <c r="J244" s="816">
        <f t="shared" si="134"/>
        <v>0</v>
      </c>
      <c r="K244" s="816">
        <f t="shared" si="134"/>
        <v>1668300</v>
      </c>
      <c r="L244" s="816">
        <f t="shared" si="134"/>
        <v>0</v>
      </c>
      <c r="M244" s="816">
        <f t="shared" si="134"/>
        <v>0</v>
      </c>
      <c r="N244" s="816">
        <f t="shared" si="134"/>
        <v>0</v>
      </c>
      <c r="O244" s="816">
        <f t="shared" si="134"/>
        <v>0</v>
      </c>
      <c r="P244" s="816">
        <f t="shared" si="134"/>
        <v>0</v>
      </c>
      <c r="Q244" s="816">
        <f t="shared" si="134"/>
        <v>15893400</v>
      </c>
      <c r="R244" s="816">
        <f t="shared" si="134"/>
        <v>0</v>
      </c>
      <c r="S244" s="816">
        <f t="shared" si="134"/>
        <v>0</v>
      </c>
      <c r="T244" s="816">
        <f t="shared" si="134"/>
        <v>0</v>
      </c>
      <c r="U244" s="816">
        <f t="shared" si="134"/>
        <v>0</v>
      </c>
      <c r="V244" s="816">
        <f t="shared" si="134"/>
        <v>0</v>
      </c>
      <c r="W244" s="816">
        <f t="shared" si="134"/>
        <v>0</v>
      </c>
      <c r="X244" s="816">
        <f t="shared" si="134"/>
        <v>0</v>
      </c>
      <c r="Y244" s="816">
        <f t="shared" si="134"/>
        <v>0</v>
      </c>
      <c r="Z244" s="816">
        <f t="shared" si="134"/>
        <v>0</v>
      </c>
      <c r="AA244" s="816">
        <f t="shared" si="134"/>
        <v>0</v>
      </c>
      <c r="AB244" s="816">
        <f t="shared" si="134"/>
        <v>0</v>
      </c>
      <c r="AC244" s="816">
        <f t="shared" si="134"/>
        <v>0</v>
      </c>
      <c r="AD244" s="816">
        <f t="shared" si="134"/>
        <v>0</v>
      </c>
      <c r="AE244" s="816">
        <f t="shared" si="134"/>
        <v>0</v>
      </c>
      <c r="AF244" s="765"/>
      <c r="AG244" s="766"/>
      <c r="AH244" s="767"/>
      <c r="AJ244" s="755"/>
      <c r="AL244" s="755"/>
      <c r="AM244" s="756"/>
      <c r="AN244" s="705"/>
    </row>
    <row r="245" spans="1:40" s="719" customFormat="1">
      <c r="A245" s="772"/>
      <c r="B245" s="773"/>
      <c r="C245" s="774"/>
      <c r="D245" s="774"/>
      <c r="E245" s="729" t="s">
        <v>55</v>
      </c>
      <c r="F245" s="788" t="s">
        <v>56</v>
      </c>
      <c r="G245" s="813">
        <v>1393400</v>
      </c>
      <c r="H245" s="765"/>
      <c r="I245" s="765"/>
      <c r="J245" s="765"/>
      <c r="K245" s="765"/>
      <c r="L245" s="765"/>
      <c r="M245" s="765"/>
      <c r="N245" s="765"/>
      <c r="O245" s="765"/>
      <c r="P245" s="765"/>
      <c r="Q245" s="765">
        <f>G245</f>
        <v>1393400</v>
      </c>
      <c r="R245" s="765"/>
      <c r="S245" s="765"/>
      <c r="T245" s="765"/>
      <c r="U245" s="765"/>
      <c r="V245" s="765"/>
      <c r="W245" s="765"/>
      <c r="X245" s="765"/>
      <c r="Y245" s="765"/>
      <c r="Z245" s="765"/>
      <c r="AA245" s="765"/>
      <c r="AB245" s="765"/>
      <c r="AC245" s="765"/>
      <c r="AD245" s="765"/>
      <c r="AE245" s="765"/>
      <c r="AF245" s="765"/>
      <c r="AG245" s="766"/>
      <c r="AH245" s="767"/>
      <c r="AJ245" s="755"/>
      <c r="AL245" s="755"/>
      <c r="AM245" s="756"/>
      <c r="AN245" s="705"/>
    </row>
    <row r="246" spans="1:40" s="719" customFormat="1">
      <c r="A246" s="772"/>
      <c r="B246" s="773"/>
      <c r="C246" s="774"/>
      <c r="D246" s="774"/>
      <c r="E246" s="729" t="s">
        <v>16</v>
      </c>
      <c r="F246" s="788" t="s">
        <v>19</v>
      </c>
      <c r="G246" s="813">
        <v>315000</v>
      </c>
      <c r="H246" s="765"/>
      <c r="I246" s="765"/>
      <c r="J246" s="765"/>
      <c r="K246" s="765">
        <f t="shared" ref="K246:K250" si="135">G246-H246</f>
        <v>315000</v>
      </c>
      <c r="L246" s="765"/>
      <c r="M246" s="765"/>
      <c r="N246" s="765"/>
      <c r="O246" s="765"/>
      <c r="P246" s="765"/>
      <c r="Q246" s="765"/>
      <c r="R246" s="765"/>
      <c r="S246" s="765"/>
      <c r="T246" s="765"/>
      <c r="U246" s="765"/>
      <c r="V246" s="765"/>
      <c r="W246" s="765"/>
      <c r="X246" s="765"/>
      <c r="Y246" s="765"/>
      <c r="Z246" s="765"/>
      <c r="AA246" s="765"/>
      <c r="AB246" s="765"/>
      <c r="AC246" s="765"/>
      <c r="AD246" s="765"/>
      <c r="AE246" s="765"/>
      <c r="AF246" s="765"/>
      <c r="AG246" s="766"/>
      <c r="AH246" s="767"/>
      <c r="AJ246" s="755"/>
      <c r="AL246" s="755"/>
      <c r="AM246" s="756"/>
      <c r="AN246" s="705"/>
    </row>
    <row r="247" spans="1:40" s="719" customFormat="1">
      <c r="A247" s="772"/>
      <c r="B247" s="773"/>
      <c r="C247" s="774"/>
      <c r="D247" s="774"/>
      <c r="E247" s="729" t="s">
        <v>17</v>
      </c>
      <c r="F247" s="788" t="s">
        <v>18</v>
      </c>
      <c r="G247" s="813">
        <v>18000000</v>
      </c>
      <c r="H247" s="765">
        <v>4500000</v>
      </c>
      <c r="I247" s="765"/>
      <c r="J247" s="765"/>
      <c r="K247" s="765"/>
      <c r="L247" s="765"/>
      <c r="M247" s="765"/>
      <c r="N247" s="765"/>
      <c r="O247" s="765"/>
      <c r="P247" s="765"/>
      <c r="Q247" s="765">
        <v>13500000</v>
      </c>
      <c r="R247" s="765"/>
      <c r="S247" s="765"/>
      <c r="T247" s="765"/>
      <c r="U247" s="765"/>
      <c r="V247" s="765"/>
      <c r="W247" s="765"/>
      <c r="X247" s="765"/>
      <c r="Y247" s="765"/>
      <c r="Z247" s="765"/>
      <c r="AA247" s="765"/>
      <c r="AB247" s="765"/>
      <c r="AC247" s="765"/>
      <c r="AD247" s="765"/>
      <c r="AE247" s="765"/>
      <c r="AF247" s="765"/>
      <c r="AG247" s="766"/>
      <c r="AH247" s="767"/>
      <c r="AJ247" s="755"/>
      <c r="AL247" s="755"/>
      <c r="AM247" s="756"/>
      <c r="AN247" s="705"/>
    </row>
    <row r="248" spans="1:40" s="719" customFormat="1">
      <c r="A248" s="772"/>
      <c r="B248" s="773"/>
      <c r="C248" s="774"/>
      <c r="D248" s="774"/>
      <c r="E248" s="729" t="s">
        <v>59</v>
      </c>
      <c r="F248" s="788" t="s">
        <v>124</v>
      </c>
      <c r="G248" s="813">
        <v>475000</v>
      </c>
      <c r="H248" s="765"/>
      <c r="I248" s="765"/>
      <c r="J248" s="765"/>
      <c r="K248" s="765">
        <f t="shared" si="135"/>
        <v>475000</v>
      </c>
      <c r="L248" s="765"/>
      <c r="M248" s="765"/>
      <c r="N248" s="765"/>
      <c r="O248" s="765"/>
      <c r="P248" s="765"/>
      <c r="Q248" s="765"/>
      <c r="R248" s="765"/>
      <c r="S248" s="765"/>
      <c r="T248" s="765"/>
      <c r="U248" s="765"/>
      <c r="V248" s="765"/>
      <c r="W248" s="765"/>
      <c r="X248" s="765"/>
      <c r="Y248" s="765"/>
      <c r="Z248" s="765"/>
      <c r="AA248" s="765"/>
      <c r="AB248" s="765"/>
      <c r="AC248" s="765"/>
      <c r="AD248" s="765"/>
      <c r="AE248" s="765"/>
      <c r="AF248" s="765"/>
      <c r="AG248" s="766"/>
      <c r="AH248" s="767"/>
      <c r="AJ248" s="755"/>
      <c r="AL248" s="755"/>
      <c r="AM248" s="756"/>
      <c r="AN248" s="705"/>
    </row>
    <row r="249" spans="1:40" s="719" customFormat="1">
      <c r="A249" s="772"/>
      <c r="B249" s="773"/>
      <c r="C249" s="774"/>
      <c r="D249" s="774"/>
      <c r="E249" s="729" t="s">
        <v>125</v>
      </c>
      <c r="F249" s="788" t="s">
        <v>126</v>
      </c>
      <c r="G249" s="813">
        <v>2812500</v>
      </c>
      <c r="H249" s="765">
        <v>2812500</v>
      </c>
      <c r="I249" s="765"/>
      <c r="J249" s="765"/>
      <c r="K249" s="765"/>
      <c r="L249" s="765"/>
      <c r="M249" s="765"/>
      <c r="N249" s="765"/>
      <c r="O249" s="765"/>
      <c r="P249" s="765"/>
      <c r="Q249" s="765"/>
      <c r="R249" s="765"/>
      <c r="S249" s="765"/>
      <c r="T249" s="765"/>
      <c r="U249" s="765"/>
      <c r="V249" s="765"/>
      <c r="W249" s="765"/>
      <c r="X249" s="765"/>
      <c r="Y249" s="765"/>
      <c r="Z249" s="765"/>
      <c r="AA249" s="765"/>
      <c r="AB249" s="765"/>
      <c r="AC249" s="765"/>
      <c r="AD249" s="765"/>
      <c r="AE249" s="765"/>
      <c r="AF249" s="765"/>
      <c r="AG249" s="766"/>
      <c r="AH249" s="767"/>
      <c r="AJ249" s="755"/>
      <c r="AL249" s="755"/>
      <c r="AM249" s="756"/>
      <c r="AN249" s="705"/>
    </row>
    <row r="250" spans="1:40" s="719" customFormat="1">
      <c r="A250" s="772"/>
      <c r="B250" s="773"/>
      <c r="C250" s="774"/>
      <c r="D250" s="774"/>
      <c r="E250" s="729" t="s">
        <v>61</v>
      </c>
      <c r="F250" s="788" t="s">
        <v>62</v>
      </c>
      <c r="G250" s="813">
        <v>2878300</v>
      </c>
      <c r="H250" s="765">
        <v>2000000</v>
      </c>
      <c r="I250" s="765"/>
      <c r="J250" s="765"/>
      <c r="K250" s="765">
        <f t="shared" si="135"/>
        <v>878300</v>
      </c>
      <c r="L250" s="765"/>
      <c r="M250" s="765"/>
      <c r="N250" s="765"/>
      <c r="O250" s="765"/>
      <c r="P250" s="765"/>
      <c r="Q250" s="765"/>
      <c r="R250" s="765"/>
      <c r="S250" s="765"/>
      <c r="T250" s="765"/>
      <c r="U250" s="765"/>
      <c r="V250" s="765"/>
      <c r="W250" s="765"/>
      <c r="X250" s="765"/>
      <c r="Y250" s="765"/>
      <c r="Z250" s="765"/>
      <c r="AA250" s="765"/>
      <c r="AB250" s="765"/>
      <c r="AC250" s="765"/>
      <c r="AD250" s="765"/>
      <c r="AE250" s="765"/>
      <c r="AF250" s="765"/>
      <c r="AG250" s="766"/>
      <c r="AH250" s="767"/>
      <c r="AJ250" s="755"/>
      <c r="AL250" s="755"/>
      <c r="AM250" s="756"/>
      <c r="AN250" s="705"/>
    </row>
    <row r="251" spans="1:40" s="719" customFormat="1">
      <c r="A251" s="845"/>
      <c r="B251" s="846"/>
      <c r="C251" s="847"/>
      <c r="D251" s="847"/>
      <c r="E251" s="834" t="s">
        <v>20</v>
      </c>
      <c r="F251" s="848" t="s">
        <v>21</v>
      </c>
      <c r="G251" s="849">
        <v>1000000</v>
      </c>
      <c r="H251" s="850"/>
      <c r="I251" s="850"/>
      <c r="J251" s="850"/>
      <c r="K251" s="850"/>
      <c r="L251" s="850"/>
      <c r="M251" s="850"/>
      <c r="N251" s="850"/>
      <c r="O251" s="850"/>
      <c r="P251" s="850"/>
      <c r="Q251" s="850">
        <v>1000000</v>
      </c>
      <c r="R251" s="850"/>
      <c r="S251" s="850"/>
      <c r="T251" s="850"/>
      <c r="U251" s="850"/>
      <c r="V251" s="850"/>
      <c r="W251" s="850"/>
      <c r="X251" s="850"/>
      <c r="Y251" s="850"/>
      <c r="Z251" s="850"/>
      <c r="AA251" s="850"/>
      <c r="AB251" s="850"/>
      <c r="AC251" s="850"/>
      <c r="AD251" s="850"/>
      <c r="AE251" s="850"/>
      <c r="AF251" s="765"/>
      <c r="AG251" s="766"/>
      <c r="AH251" s="767"/>
      <c r="AJ251" s="755"/>
      <c r="AL251" s="755"/>
      <c r="AM251" s="756"/>
      <c r="AN251" s="705"/>
    </row>
    <row r="252" spans="1:40" s="719" customFormat="1">
      <c r="A252" s="851"/>
      <c r="B252" s="852"/>
      <c r="C252" s="767"/>
      <c r="D252" s="767"/>
      <c r="E252" s="786"/>
      <c r="F252" s="726"/>
      <c r="G252" s="875"/>
      <c r="H252" s="853"/>
      <c r="I252" s="853"/>
      <c r="J252" s="853"/>
      <c r="K252" s="853"/>
      <c r="L252" s="853"/>
      <c r="M252" s="853"/>
      <c r="N252" s="853"/>
      <c r="O252" s="853"/>
      <c r="P252" s="853"/>
      <c r="Q252" s="853"/>
      <c r="R252" s="853"/>
      <c r="S252" s="853"/>
      <c r="T252" s="853"/>
      <c r="U252" s="853"/>
      <c r="V252" s="853"/>
      <c r="W252" s="853"/>
      <c r="X252" s="853"/>
      <c r="Y252" s="853"/>
      <c r="Z252" s="853"/>
      <c r="AA252" s="853"/>
      <c r="AB252" s="853"/>
      <c r="AC252" s="853"/>
      <c r="AD252" s="853"/>
      <c r="AE252" s="853"/>
      <c r="AF252" s="778"/>
      <c r="AG252" s="779"/>
      <c r="AH252" s="767"/>
      <c r="AJ252" s="755"/>
      <c r="AL252" s="755"/>
      <c r="AM252" s="756"/>
      <c r="AN252" s="705"/>
    </row>
    <row r="253" spans="1:40" ht="12.75" customHeight="1">
      <c r="A253" s="748">
        <v>32</v>
      </c>
      <c r="B253" s="888" t="s">
        <v>22</v>
      </c>
      <c r="C253" s="889" t="s">
        <v>204</v>
      </c>
      <c r="D253" s="890"/>
      <c r="E253" s="891"/>
      <c r="F253" s="900">
        <v>17002</v>
      </c>
      <c r="G253" s="751">
        <f>G254+G256</f>
        <v>52860900</v>
      </c>
      <c r="H253" s="751">
        <f t="shared" ref="H253:AG253" si="136">H254+H256</f>
        <v>15355000</v>
      </c>
      <c r="I253" s="751" t="e">
        <f t="shared" si="136"/>
        <v>#REF!</v>
      </c>
      <c r="J253" s="751" t="e">
        <f t="shared" si="136"/>
        <v>#REF!</v>
      </c>
      <c r="K253" s="751">
        <f t="shared" si="136"/>
        <v>11616700</v>
      </c>
      <c r="L253" s="751" t="e">
        <f t="shared" si="136"/>
        <v>#REF!</v>
      </c>
      <c r="M253" s="751" t="e">
        <f t="shared" si="136"/>
        <v>#REF!</v>
      </c>
      <c r="N253" s="751">
        <f t="shared" si="136"/>
        <v>0</v>
      </c>
      <c r="O253" s="751">
        <f t="shared" si="136"/>
        <v>0</v>
      </c>
      <c r="P253" s="751">
        <f t="shared" si="136"/>
        <v>0</v>
      </c>
      <c r="Q253" s="751">
        <f t="shared" si="136"/>
        <v>25889200</v>
      </c>
      <c r="R253" s="751">
        <f t="shared" si="136"/>
        <v>0</v>
      </c>
      <c r="S253" s="751">
        <f t="shared" si="136"/>
        <v>0</v>
      </c>
      <c r="T253" s="751">
        <f t="shared" si="136"/>
        <v>0</v>
      </c>
      <c r="U253" s="751">
        <f t="shared" si="136"/>
        <v>0</v>
      </c>
      <c r="V253" s="751">
        <f t="shared" si="136"/>
        <v>0</v>
      </c>
      <c r="W253" s="751">
        <f t="shared" si="136"/>
        <v>0</v>
      </c>
      <c r="X253" s="751">
        <f t="shared" si="136"/>
        <v>0</v>
      </c>
      <c r="Y253" s="751">
        <f t="shared" si="136"/>
        <v>0</v>
      </c>
      <c r="Z253" s="751">
        <f t="shared" si="136"/>
        <v>0</v>
      </c>
      <c r="AA253" s="751">
        <f t="shared" si="136"/>
        <v>0</v>
      </c>
      <c r="AB253" s="751">
        <f t="shared" si="136"/>
        <v>0</v>
      </c>
      <c r="AC253" s="751">
        <f t="shared" si="136"/>
        <v>0</v>
      </c>
      <c r="AD253" s="751">
        <f t="shared" si="136"/>
        <v>0</v>
      </c>
      <c r="AE253" s="751">
        <f t="shared" si="136"/>
        <v>0</v>
      </c>
      <c r="AF253" s="820">
        <f t="shared" si="136"/>
        <v>0</v>
      </c>
      <c r="AG253" s="821">
        <f t="shared" si="136"/>
        <v>0</v>
      </c>
      <c r="AH253" s="713"/>
      <c r="AJ253" s="755" t="e">
        <f>SUM(I253:X253)</f>
        <v>#REF!</v>
      </c>
      <c r="AK253" s="719" t="e">
        <f>G253=AJ253</f>
        <v>#REF!</v>
      </c>
      <c r="AL253" s="755" t="e">
        <f>I253+L253+O253+R253+U253+X253</f>
        <v>#REF!</v>
      </c>
      <c r="AM253" s="756">
        <f>H253+K253+N253+Q253+T253+W253</f>
        <v>52860900</v>
      </c>
      <c r="AN253" s="705" t="b">
        <f>G253=AM253</f>
        <v>1</v>
      </c>
    </row>
    <row r="254" spans="1:40" ht="12.75" hidden="1" customHeight="1">
      <c r="A254" s="714"/>
      <c r="B254" s="715"/>
      <c r="C254" s="713"/>
      <c r="D254" s="896" t="s">
        <v>14</v>
      </c>
      <c r="E254" s="897"/>
      <c r="F254" s="726" t="s">
        <v>131</v>
      </c>
      <c r="G254" s="743">
        <f>G255</f>
        <v>3260000</v>
      </c>
      <c r="H254" s="743">
        <f t="shared" ref="H254:AG254" si="137">H255</f>
        <v>1500000</v>
      </c>
      <c r="I254" s="743">
        <f t="shared" si="137"/>
        <v>0</v>
      </c>
      <c r="J254" s="743">
        <f t="shared" si="137"/>
        <v>1500000</v>
      </c>
      <c r="K254" s="743">
        <f t="shared" si="137"/>
        <v>0</v>
      </c>
      <c r="L254" s="743">
        <f t="shared" si="137"/>
        <v>1440000</v>
      </c>
      <c r="M254" s="743">
        <f t="shared" si="137"/>
        <v>-1440000</v>
      </c>
      <c r="N254" s="743">
        <f t="shared" si="137"/>
        <v>0</v>
      </c>
      <c r="O254" s="743">
        <f t="shared" si="137"/>
        <v>0</v>
      </c>
      <c r="P254" s="743">
        <f t="shared" si="137"/>
        <v>0</v>
      </c>
      <c r="Q254" s="743">
        <f t="shared" si="137"/>
        <v>1760000</v>
      </c>
      <c r="R254" s="743">
        <f t="shared" si="137"/>
        <v>0</v>
      </c>
      <c r="S254" s="743">
        <f t="shared" si="137"/>
        <v>0</v>
      </c>
      <c r="T254" s="743">
        <f t="shared" si="137"/>
        <v>0</v>
      </c>
      <c r="U254" s="743">
        <f t="shared" si="137"/>
        <v>0</v>
      </c>
      <c r="V254" s="743">
        <f t="shared" si="137"/>
        <v>0</v>
      </c>
      <c r="W254" s="743">
        <f t="shared" si="137"/>
        <v>0</v>
      </c>
      <c r="X254" s="743">
        <f t="shared" si="137"/>
        <v>0</v>
      </c>
      <c r="Y254" s="743">
        <f t="shared" si="137"/>
        <v>0</v>
      </c>
      <c r="Z254" s="743">
        <f t="shared" si="137"/>
        <v>0</v>
      </c>
      <c r="AA254" s="743">
        <f t="shared" si="137"/>
        <v>0</v>
      </c>
      <c r="AB254" s="743">
        <f t="shared" si="137"/>
        <v>0</v>
      </c>
      <c r="AC254" s="743">
        <f t="shared" si="137"/>
        <v>0</v>
      </c>
      <c r="AD254" s="743">
        <f t="shared" si="137"/>
        <v>0</v>
      </c>
      <c r="AE254" s="743">
        <f t="shared" si="137"/>
        <v>0</v>
      </c>
      <c r="AF254" s="784">
        <f t="shared" si="137"/>
        <v>0</v>
      </c>
      <c r="AG254" s="785">
        <f t="shared" si="137"/>
        <v>0</v>
      </c>
      <c r="AH254" s="713"/>
      <c r="AJ254" s="755">
        <f>SUM(I254:X254)</f>
        <v>3260000</v>
      </c>
      <c r="AK254" s="719" t="b">
        <f>G254=AJ254</f>
        <v>1</v>
      </c>
      <c r="AL254" s="755">
        <f>I254+L254+O254+R254+U254+X254</f>
        <v>1440000</v>
      </c>
      <c r="AM254" s="756">
        <f>H254+K254+N254+Q254+T254+W254</f>
        <v>3260000</v>
      </c>
      <c r="AN254" s="705" t="b">
        <f>G254=AM254</f>
        <v>1</v>
      </c>
    </row>
    <row r="255" spans="1:40" s="719" customFormat="1">
      <c r="A255" s="772"/>
      <c r="B255" s="773"/>
      <c r="C255" s="774"/>
      <c r="D255" s="727"/>
      <c r="E255" s="729" t="s">
        <v>166</v>
      </c>
      <c r="F255" s="788" t="s">
        <v>167</v>
      </c>
      <c r="G255" s="778">
        <v>3260000</v>
      </c>
      <c r="H255" s="778">
        <v>1500000</v>
      </c>
      <c r="I255" s="778"/>
      <c r="J255" s="778">
        <f>H255-I255</f>
        <v>1500000</v>
      </c>
      <c r="K255" s="778"/>
      <c r="L255" s="778">
        <v>1440000</v>
      </c>
      <c r="M255" s="778">
        <f>K255-L255</f>
        <v>-1440000</v>
      </c>
      <c r="N255" s="778"/>
      <c r="O255" s="778"/>
      <c r="P255" s="778"/>
      <c r="Q255" s="778">
        <f>G255-H255</f>
        <v>1760000</v>
      </c>
      <c r="R255" s="778"/>
      <c r="S255" s="778"/>
      <c r="T255" s="778"/>
      <c r="U255" s="778"/>
      <c r="V255" s="778"/>
      <c r="W255" s="778"/>
      <c r="X255" s="778"/>
      <c r="Y255" s="778"/>
      <c r="Z255" s="778">
        <v>0</v>
      </c>
      <c r="AA255" s="778">
        <f>Y255-Z255</f>
        <v>0</v>
      </c>
      <c r="AB255" s="778"/>
      <c r="AC255" s="778"/>
      <c r="AD255" s="778"/>
      <c r="AE255" s="778"/>
      <c r="AF255" s="778"/>
      <c r="AG255" s="779"/>
      <c r="AH255" s="767"/>
      <c r="AJ255" s="755">
        <f>SUM(I255:X255)</f>
        <v>3260000</v>
      </c>
      <c r="AK255" s="719" t="b">
        <f>G255=AJ255</f>
        <v>1</v>
      </c>
      <c r="AL255" s="755">
        <f>I255+L255+O255+R255+U255+X255</f>
        <v>1440000</v>
      </c>
      <c r="AM255" s="756">
        <f>H255+K255+N255+Q255+T255+W255</f>
        <v>3260000</v>
      </c>
      <c r="AN255" s="705" t="b">
        <f>G255=AM255</f>
        <v>1</v>
      </c>
    </row>
    <row r="256" spans="1:40" ht="12.75" hidden="1" customHeight="1">
      <c r="A256" s="780"/>
      <c r="B256" s="781"/>
      <c r="C256" s="782"/>
      <c r="D256" s="802" t="s">
        <v>15</v>
      </c>
      <c r="E256" s="806"/>
      <c r="F256" s="788" t="s">
        <v>130</v>
      </c>
      <c r="G256" s="784">
        <f>SUM(G257:G265)</f>
        <v>49600900</v>
      </c>
      <c r="H256" s="784">
        <f t="shared" ref="H256:AG256" si="138">SUM(H257:H265)</f>
        <v>13855000</v>
      </c>
      <c r="I256" s="784" t="e">
        <f t="shared" si="138"/>
        <v>#REF!</v>
      </c>
      <c r="J256" s="784" t="e">
        <f t="shared" si="138"/>
        <v>#REF!</v>
      </c>
      <c r="K256" s="784">
        <f t="shared" si="138"/>
        <v>11616700</v>
      </c>
      <c r="L256" s="784" t="e">
        <f t="shared" si="138"/>
        <v>#REF!</v>
      </c>
      <c r="M256" s="784" t="e">
        <f t="shared" si="138"/>
        <v>#REF!</v>
      </c>
      <c r="N256" s="784">
        <f t="shared" si="138"/>
        <v>0</v>
      </c>
      <c r="O256" s="784">
        <f t="shared" si="138"/>
        <v>0</v>
      </c>
      <c r="P256" s="784">
        <f t="shared" si="138"/>
        <v>0</v>
      </c>
      <c r="Q256" s="784">
        <f t="shared" si="138"/>
        <v>24129200</v>
      </c>
      <c r="R256" s="784">
        <f t="shared" si="138"/>
        <v>0</v>
      </c>
      <c r="S256" s="784">
        <f t="shared" si="138"/>
        <v>0</v>
      </c>
      <c r="T256" s="784">
        <f t="shared" si="138"/>
        <v>0</v>
      </c>
      <c r="U256" s="784">
        <f t="shared" si="138"/>
        <v>0</v>
      </c>
      <c r="V256" s="784">
        <f t="shared" si="138"/>
        <v>0</v>
      </c>
      <c r="W256" s="784">
        <f t="shared" si="138"/>
        <v>0</v>
      </c>
      <c r="X256" s="784">
        <f t="shared" si="138"/>
        <v>0</v>
      </c>
      <c r="Y256" s="784">
        <f t="shared" si="138"/>
        <v>0</v>
      </c>
      <c r="Z256" s="784">
        <f t="shared" si="138"/>
        <v>0</v>
      </c>
      <c r="AA256" s="784">
        <f t="shared" si="138"/>
        <v>0</v>
      </c>
      <c r="AB256" s="784">
        <f t="shared" si="138"/>
        <v>0</v>
      </c>
      <c r="AC256" s="784">
        <f t="shared" si="138"/>
        <v>0</v>
      </c>
      <c r="AD256" s="784">
        <f t="shared" si="138"/>
        <v>0</v>
      </c>
      <c r="AE256" s="784">
        <f t="shared" si="138"/>
        <v>0</v>
      </c>
      <c r="AF256" s="784">
        <f t="shared" si="138"/>
        <v>0</v>
      </c>
      <c r="AG256" s="785">
        <f t="shared" si="138"/>
        <v>0</v>
      </c>
      <c r="AH256" s="713"/>
      <c r="AJ256" s="755" t="e">
        <f>SUM(I256:X256)</f>
        <v>#REF!</v>
      </c>
      <c r="AK256" s="719" t="e">
        <f>G256=AJ256</f>
        <v>#REF!</v>
      </c>
      <c r="AL256" s="755" t="e">
        <f>I256+L256+O256+R256+U256+X256</f>
        <v>#REF!</v>
      </c>
      <c r="AM256" s="756">
        <f>H256+K256+N256+Q256+T256+W256</f>
        <v>49600900</v>
      </c>
      <c r="AN256" s="705" t="b">
        <f>G256=AM256</f>
        <v>1</v>
      </c>
    </row>
    <row r="257" spans="1:40" s="719" customFormat="1">
      <c r="A257" s="772"/>
      <c r="B257" s="773"/>
      <c r="C257" s="774"/>
      <c r="D257" s="809"/>
      <c r="E257" s="730" t="s">
        <v>55</v>
      </c>
      <c r="F257" s="788" t="s">
        <v>56</v>
      </c>
      <c r="G257" s="778">
        <v>2737500</v>
      </c>
      <c r="H257" s="778"/>
      <c r="I257" s="778"/>
      <c r="J257" s="778">
        <f t="shared" ref="J257:J265" si="139">H257-I257</f>
        <v>0</v>
      </c>
      <c r="K257" s="778">
        <f t="shared" ref="K257:K263" si="140">G257-H257</f>
        <v>2737500</v>
      </c>
      <c r="L257" s="778" t="e">
        <f>#REF!+1045550</f>
        <v>#REF!</v>
      </c>
      <c r="M257" s="778" t="e">
        <f t="shared" ref="M257:M265" si="141">K257-L257</f>
        <v>#REF!</v>
      </c>
      <c r="N257" s="778"/>
      <c r="O257" s="778"/>
      <c r="P257" s="778"/>
      <c r="Q257" s="778"/>
      <c r="R257" s="778"/>
      <c r="S257" s="778"/>
      <c r="T257" s="778"/>
      <c r="U257" s="778"/>
      <c r="V257" s="778"/>
      <c r="W257" s="778"/>
      <c r="X257" s="778"/>
      <c r="Y257" s="778"/>
      <c r="Z257" s="778"/>
      <c r="AA257" s="778">
        <f>Y257-Z257</f>
        <v>0</v>
      </c>
      <c r="AB257" s="778"/>
      <c r="AC257" s="778"/>
      <c r="AD257" s="778"/>
      <c r="AE257" s="778"/>
      <c r="AF257" s="778"/>
      <c r="AG257" s="779"/>
      <c r="AH257" s="767"/>
      <c r="AJ257" s="755" t="e">
        <f>SUM(I257:X257)</f>
        <v>#REF!</v>
      </c>
      <c r="AK257" s="719" t="e">
        <f>G257=AJ257</f>
        <v>#REF!</v>
      </c>
      <c r="AL257" s="755" t="e">
        <f>I257+L257+O257+R257+U257+X257</f>
        <v>#REF!</v>
      </c>
      <c r="AM257" s="756">
        <f>H257+K257+N257+Q257+T257+W257</f>
        <v>2737500</v>
      </c>
      <c r="AN257" s="705" t="b">
        <f>G257=AM257</f>
        <v>1</v>
      </c>
    </row>
    <row r="258" spans="1:40" s="719" customFormat="1">
      <c r="A258" s="772"/>
      <c r="B258" s="773"/>
      <c r="C258" s="774"/>
      <c r="D258" s="809"/>
      <c r="E258" s="729" t="s">
        <v>16</v>
      </c>
      <c r="F258" s="788" t="s">
        <v>19</v>
      </c>
      <c r="G258" s="778">
        <v>330000</v>
      </c>
      <c r="H258" s="778">
        <f>G258</f>
        <v>330000</v>
      </c>
      <c r="I258" s="778"/>
      <c r="J258" s="778">
        <f t="shared" si="139"/>
        <v>330000</v>
      </c>
      <c r="K258" s="778">
        <f t="shared" si="140"/>
        <v>0</v>
      </c>
      <c r="L258" s="778" t="e">
        <f>#REF!+180000</f>
        <v>#REF!</v>
      </c>
      <c r="M258" s="778" t="e">
        <f t="shared" si="141"/>
        <v>#REF!</v>
      </c>
      <c r="N258" s="778"/>
      <c r="O258" s="778"/>
      <c r="P258" s="778"/>
      <c r="Q258" s="778"/>
      <c r="R258" s="778"/>
      <c r="S258" s="778"/>
      <c r="T258" s="778"/>
      <c r="U258" s="778"/>
      <c r="V258" s="778"/>
      <c r="W258" s="778"/>
      <c r="X258" s="778"/>
      <c r="Y258" s="778"/>
      <c r="Z258" s="778"/>
      <c r="AA258" s="778">
        <f t="shared" ref="AA258:AA265" si="142">Y258-Z258</f>
        <v>0</v>
      </c>
      <c r="AB258" s="778"/>
      <c r="AC258" s="778"/>
      <c r="AD258" s="778"/>
      <c r="AE258" s="778"/>
      <c r="AF258" s="778"/>
      <c r="AG258" s="779"/>
      <c r="AH258" s="767"/>
      <c r="AJ258" s="755" t="e">
        <f>SUM(I258:X258)</f>
        <v>#REF!</v>
      </c>
      <c r="AK258" s="719" t="e">
        <f>G258=AJ258</f>
        <v>#REF!</v>
      </c>
      <c r="AL258" s="755" t="e">
        <f>I258+L258+O258+R258+U258+X258</f>
        <v>#REF!</v>
      </c>
      <c r="AM258" s="756">
        <f>H258+K258+N258+Q258+T258+W258</f>
        <v>330000</v>
      </c>
      <c r="AN258" s="705" t="b">
        <f>G258=AM258</f>
        <v>1</v>
      </c>
    </row>
    <row r="259" spans="1:40" s="719" customFormat="1">
      <c r="A259" s="772"/>
      <c r="B259" s="773"/>
      <c r="C259" s="774"/>
      <c r="D259" s="774"/>
      <c r="E259" s="728" t="s">
        <v>17</v>
      </c>
      <c r="F259" s="822" t="s">
        <v>18</v>
      </c>
      <c r="G259" s="778">
        <v>18000000</v>
      </c>
      <c r="H259" s="778">
        <v>3000000</v>
      </c>
      <c r="I259" s="777" t="e">
        <f>#REF!</f>
        <v>#REF!</v>
      </c>
      <c r="J259" s="778" t="e">
        <f t="shared" si="139"/>
        <v>#REF!</v>
      </c>
      <c r="K259" s="778"/>
      <c r="L259" s="778">
        <v>14933300</v>
      </c>
      <c r="M259" s="778">
        <f t="shared" si="141"/>
        <v>-14933300</v>
      </c>
      <c r="N259" s="778"/>
      <c r="O259" s="778"/>
      <c r="P259" s="778"/>
      <c r="Q259" s="778">
        <f>G259-H259</f>
        <v>15000000</v>
      </c>
      <c r="R259" s="778"/>
      <c r="S259" s="778"/>
      <c r="T259" s="778"/>
      <c r="U259" s="778"/>
      <c r="V259" s="778"/>
      <c r="W259" s="778"/>
      <c r="X259" s="778"/>
      <c r="Y259" s="778"/>
      <c r="Z259" s="778"/>
      <c r="AA259" s="778">
        <f t="shared" si="142"/>
        <v>0</v>
      </c>
      <c r="AB259" s="778"/>
      <c r="AC259" s="778"/>
      <c r="AD259" s="778"/>
      <c r="AE259" s="778"/>
      <c r="AF259" s="778"/>
      <c r="AG259" s="779"/>
      <c r="AH259" s="767"/>
      <c r="AJ259" s="755" t="e">
        <f>SUM(I259:X259)</f>
        <v>#REF!</v>
      </c>
      <c r="AK259" s="719" t="e">
        <f>G259=AJ259</f>
        <v>#REF!</v>
      </c>
      <c r="AL259" s="755" t="e">
        <f>I259+L259+O259+R259+U259+X259</f>
        <v>#REF!</v>
      </c>
      <c r="AM259" s="756">
        <f>H259+K259+N259+Q259+T259+W259</f>
        <v>18000000</v>
      </c>
      <c r="AN259" s="705" t="b">
        <f>G259=AM259</f>
        <v>1</v>
      </c>
    </row>
    <row r="260" spans="1:40" s="719" customFormat="1">
      <c r="A260" s="772"/>
      <c r="B260" s="773"/>
      <c r="C260" s="774"/>
      <c r="D260" s="774"/>
      <c r="E260" s="728" t="s">
        <v>348</v>
      </c>
      <c r="F260" s="788" t="s">
        <v>109</v>
      </c>
      <c r="G260" s="778">
        <v>2000000</v>
      </c>
      <c r="H260" s="778"/>
      <c r="I260" s="777"/>
      <c r="J260" s="778"/>
      <c r="K260" s="778"/>
      <c r="L260" s="778"/>
      <c r="M260" s="778"/>
      <c r="N260" s="778"/>
      <c r="O260" s="778"/>
      <c r="P260" s="778"/>
      <c r="Q260" s="778">
        <v>2000000</v>
      </c>
      <c r="R260" s="778"/>
      <c r="S260" s="778"/>
      <c r="T260" s="778"/>
      <c r="U260" s="778"/>
      <c r="V260" s="778"/>
      <c r="W260" s="778"/>
      <c r="X260" s="778"/>
      <c r="Y260" s="778"/>
      <c r="Z260" s="778"/>
      <c r="AA260" s="778"/>
      <c r="AB260" s="778"/>
      <c r="AC260" s="778"/>
      <c r="AD260" s="778"/>
      <c r="AE260" s="778"/>
      <c r="AF260" s="778"/>
      <c r="AG260" s="779"/>
      <c r="AH260" s="767"/>
      <c r="AJ260" s="755"/>
      <c r="AL260" s="755"/>
      <c r="AM260" s="756"/>
      <c r="AN260" s="705"/>
    </row>
    <row r="261" spans="1:40" s="719" customFormat="1">
      <c r="A261" s="772"/>
      <c r="B261" s="773"/>
      <c r="C261" s="774"/>
      <c r="D261" s="774"/>
      <c r="E261" s="728" t="s">
        <v>59</v>
      </c>
      <c r="F261" s="823" t="s">
        <v>60</v>
      </c>
      <c r="G261" s="778">
        <v>4000000</v>
      </c>
      <c r="H261" s="778"/>
      <c r="I261" s="778"/>
      <c r="J261" s="778">
        <f t="shared" si="139"/>
        <v>0</v>
      </c>
      <c r="K261" s="778">
        <v>1000000</v>
      </c>
      <c r="L261" s="778" t="e">
        <f>#REF!+231000</f>
        <v>#REF!</v>
      </c>
      <c r="M261" s="778" t="e">
        <f t="shared" si="141"/>
        <v>#REF!</v>
      </c>
      <c r="N261" s="778"/>
      <c r="O261" s="778"/>
      <c r="P261" s="778"/>
      <c r="Q261" s="778">
        <v>3000000</v>
      </c>
      <c r="R261" s="778"/>
      <c r="S261" s="778"/>
      <c r="T261" s="778"/>
      <c r="U261" s="778"/>
      <c r="V261" s="778"/>
      <c r="W261" s="778"/>
      <c r="X261" s="778"/>
      <c r="Y261" s="778"/>
      <c r="Z261" s="778"/>
      <c r="AA261" s="778">
        <f t="shared" si="142"/>
        <v>0</v>
      </c>
      <c r="AB261" s="778"/>
      <c r="AC261" s="778"/>
      <c r="AD261" s="778"/>
      <c r="AE261" s="778"/>
      <c r="AF261" s="778"/>
      <c r="AG261" s="779"/>
      <c r="AH261" s="767"/>
      <c r="AJ261" s="755" t="e">
        <f>SUM(I261:X261)</f>
        <v>#REF!</v>
      </c>
      <c r="AK261" s="719" t="e">
        <f>G261=AJ261</f>
        <v>#REF!</v>
      </c>
      <c r="AL261" s="755" t="e">
        <f>I261+L261+O261+R261+U261+X261</f>
        <v>#REF!</v>
      </c>
      <c r="AM261" s="756">
        <f>H261+K261+N261+Q261+T261+W261</f>
        <v>4000000</v>
      </c>
      <c r="AN261" s="705" t="b">
        <f>G261=AM261</f>
        <v>1</v>
      </c>
    </row>
    <row r="262" spans="1:40" s="719" customFormat="1">
      <c r="A262" s="772"/>
      <c r="B262" s="773"/>
      <c r="C262" s="774"/>
      <c r="D262" s="774"/>
      <c r="E262" s="729" t="s">
        <v>125</v>
      </c>
      <c r="F262" s="788" t="s">
        <v>126</v>
      </c>
      <c r="G262" s="778">
        <v>5625000</v>
      </c>
      <c r="H262" s="778">
        <v>5625000</v>
      </c>
      <c r="I262" s="778"/>
      <c r="J262" s="778">
        <f t="shared" si="139"/>
        <v>5625000</v>
      </c>
      <c r="K262" s="778"/>
      <c r="L262" s="778">
        <v>750000</v>
      </c>
      <c r="M262" s="778">
        <f t="shared" si="141"/>
        <v>-750000</v>
      </c>
      <c r="N262" s="778"/>
      <c r="O262" s="778"/>
      <c r="P262" s="778"/>
      <c r="Q262" s="778"/>
      <c r="R262" s="778"/>
      <c r="S262" s="778"/>
      <c r="T262" s="778"/>
      <c r="U262" s="778"/>
      <c r="V262" s="778"/>
      <c r="W262" s="778"/>
      <c r="X262" s="778"/>
      <c r="Y262" s="778"/>
      <c r="Z262" s="778"/>
      <c r="AA262" s="778">
        <f t="shared" si="142"/>
        <v>0</v>
      </c>
      <c r="AB262" s="778"/>
      <c r="AC262" s="778"/>
      <c r="AD262" s="778"/>
      <c r="AE262" s="778"/>
      <c r="AF262" s="778"/>
      <c r="AG262" s="779"/>
      <c r="AH262" s="767"/>
      <c r="AJ262" s="755">
        <f>SUM(I262:X262)</f>
        <v>5625000</v>
      </c>
      <c r="AK262" s="719" t="b">
        <f>G262=AJ262</f>
        <v>1</v>
      </c>
      <c r="AL262" s="755">
        <f>I262+L262+O262+R262+U262+X262</f>
        <v>750000</v>
      </c>
      <c r="AM262" s="756">
        <f>H262+K262+N262+Q262+T262+W262</f>
        <v>5625000</v>
      </c>
      <c r="AN262" s="705" t="b">
        <f>G262=AM262</f>
        <v>1</v>
      </c>
    </row>
    <row r="263" spans="1:40" s="719" customFormat="1">
      <c r="A263" s="772"/>
      <c r="B263" s="773"/>
      <c r="C263" s="774"/>
      <c r="D263" s="774"/>
      <c r="E263" s="729" t="s">
        <v>61</v>
      </c>
      <c r="F263" s="788" t="s">
        <v>62</v>
      </c>
      <c r="G263" s="778">
        <v>7879200</v>
      </c>
      <c r="H263" s="778"/>
      <c r="I263" s="778" t="e">
        <f>#REF!</f>
        <v>#REF!</v>
      </c>
      <c r="J263" s="778" t="e">
        <f t="shared" si="139"/>
        <v>#REF!</v>
      </c>
      <c r="K263" s="778">
        <f t="shared" si="140"/>
        <v>7879200</v>
      </c>
      <c r="L263" s="778" t="e">
        <f>#REF!+500000</f>
        <v>#REF!</v>
      </c>
      <c r="M263" s="778" t="e">
        <f t="shared" si="141"/>
        <v>#REF!</v>
      </c>
      <c r="N263" s="778"/>
      <c r="O263" s="778"/>
      <c r="P263" s="778"/>
      <c r="Q263" s="778"/>
      <c r="R263" s="778"/>
      <c r="S263" s="778"/>
      <c r="T263" s="778"/>
      <c r="U263" s="778"/>
      <c r="V263" s="778"/>
      <c r="W263" s="778"/>
      <c r="X263" s="778"/>
      <c r="Y263" s="778"/>
      <c r="Z263" s="778"/>
      <c r="AA263" s="778">
        <f t="shared" si="142"/>
        <v>0</v>
      </c>
      <c r="AB263" s="778"/>
      <c r="AC263" s="778"/>
      <c r="AD263" s="778"/>
      <c r="AE263" s="778"/>
      <c r="AF263" s="778"/>
      <c r="AG263" s="779"/>
      <c r="AH263" s="767"/>
      <c r="AJ263" s="755" t="e">
        <f>SUM(I263:X263)</f>
        <v>#REF!</v>
      </c>
      <c r="AK263" s="719" t="e">
        <f>G263=AJ263</f>
        <v>#REF!</v>
      </c>
      <c r="AL263" s="755" t="e">
        <f>I263+L263+O263+R263+U263+X263</f>
        <v>#REF!</v>
      </c>
      <c r="AM263" s="756">
        <f>H263+K263+N263+Q263+T263+W263</f>
        <v>7879200</v>
      </c>
      <c r="AN263" s="705" t="b">
        <f>G263=AM263</f>
        <v>1</v>
      </c>
    </row>
    <row r="264" spans="1:40" s="719" customFormat="1">
      <c r="A264" s="772"/>
      <c r="B264" s="773"/>
      <c r="C264" s="774"/>
      <c r="D264" s="774"/>
      <c r="E264" s="729" t="s">
        <v>113</v>
      </c>
      <c r="F264" s="788" t="s">
        <v>114</v>
      </c>
      <c r="G264" s="778">
        <v>4400000</v>
      </c>
      <c r="H264" s="778">
        <v>4400000</v>
      </c>
      <c r="I264" s="778"/>
      <c r="J264" s="778"/>
      <c r="K264" s="778"/>
      <c r="L264" s="778"/>
      <c r="M264" s="778"/>
      <c r="N264" s="778"/>
      <c r="O264" s="778"/>
      <c r="P264" s="778"/>
      <c r="Q264" s="778"/>
      <c r="R264" s="778"/>
      <c r="S264" s="778"/>
      <c r="T264" s="778"/>
      <c r="U264" s="778"/>
      <c r="V264" s="778"/>
      <c r="W264" s="778"/>
      <c r="X264" s="778"/>
      <c r="Y264" s="778"/>
      <c r="Z264" s="778"/>
      <c r="AA264" s="778"/>
      <c r="AB264" s="778"/>
      <c r="AC264" s="778"/>
      <c r="AD264" s="778"/>
      <c r="AE264" s="778"/>
      <c r="AF264" s="778"/>
      <c r="AG264" s="779"/>
      <c r="AH264" s="767"/>
      <c r="AJ264" s="755"/>
      <c r="AL264" s="755"/>
      <c r="AM264" s="756"/>
      <c r="AN264" s="705"/>
    </row>
    <row r="265" spans="1:40" s="719" customFormat="1">
      <c r="A265" s="845"/>
      <c r="B265" s="846"/>
      <c r="C265" s="847"/>
      <c r="D265" s="847"/>
      <c r="E265" s="834" t="s">
        <v>20</v>
      </c>
      <c r="F265" s="848" t="s">
        <v>21</v>
      </c>
      <c r="G265" s="850">
        <v>4629200</v>
      </c>
      <c r="H265" s="850">
        <v>500000</v>
      </c>
      <c r="I265" s="850"/>
      <c r="J265" s="850">
        <f t="shared" si="139"/>
        <v>500000</v>
      </c>
      <c r="K265" s="850"/>
      <c r="L265" s="850">
        <v>1212500</v>
      </c>
      <c r="M265" s="850">
        <f t="shared" si="141"/>
        <v>-1212500</v>
      </c>
      <c r="N265" s="850"/>
      <c r="O265" s="850"/>
      <c r="P265" s="850"/>
      <c r="Q265" s="850">
        <f>G265-H265</f>
        <v>4129200</v>
      </c>
      <c r="R265" s="850"/>
      <c r="S265" s="850"/>
      <c r="T265" s="850"/>
      <c r="U265" s="850"/>
      <c r="V265" s="850"/>
      <c r="W265" s="850"/>
      <c r="X265" s="850"/>
      <c r="Y265" s="850"/>
      <c r="Z265" s="850"/>
      <c r="AA265" s="850">
        <f t="shared" si="142"/>
        <v>0</v>
      </c>
      <c r="AB265" s="850"/>
      <c r="AC265" s="850"/>
      <c r="AD265" s="850"/>
      <c r="AE265" s="850"/>
      <c r="AF265" s="778"/>
      <c r="AG265" s="779"/>
      <c r="AH265" s="767"/>
      <c r="AJ265" s="755">
        <f>SUM(I265:X265)</f>
        <v>4629200</v>
      </c>
      <c r="AK265" s="719" t="b">
        <f>G265=AJ265</f>
        <v>1</v>
      </c>
      <c r="AL265" s="755">
        <f t="shared" ref="AL265:AL266" si="143">I265+L265+O265+R265+U265+X265</f>
        <v>1212500</v>
      </c>
      <c r="AM265" s="756">
        <f t="shared" ref="AM265:AM266" si="144">H265+K265+N265+Q265+T265+W265</f>
        <v>4629200</v>
      </c>
      <c r="AN265" s="705" t="b">
        <f>G265=AM265</f>
        <v>1</v>
      </c>
    </row>
    <row r="266" spans="1:40">
      <c r="A266" s="714"/>
      <c r="B266" s="715"/>
      <c r="C266" s="713"/>
      <c r="D266" s="713"/>
      <c r="E266" s="716"/>
      <c r="F266" s="717"/>
      <c r="G266" s="743"/>
      <c r="H266" s="743"/>
      <c r="I266" s="743"/>
      <c r="J266" s="743"/>
      <c r="K266" s="743"/>
      <c r="L266" s="743"/>
      <c r="M266" s="743"/>
      <c r="N266" s="743"/>
      <c r="O266" s="743"/>
      <c r="P266" s="743"/>
      <c r="Q266" s="743"/>
      <c r="R266" s="743"/>
      <c r="S266" s="743"/>
      <c r="T266" s="743"/>
      <c r="U266" s="743"/>
      <c r="V266" s="743"/>
      <c r="W266" s="743"/>
      <c r="X266" s="743"/>
      <c r="Y266" s="743"/>
      <c r="Z266" s="743"/>
      <c r="AA266" s="743"/>
      <c r="AB266" s="743"/>
      <c r="AC266" s="743"/>
      <c r="AD266" s="743"/>
      <c r="AE266" s="743"/>
      <c r="AF266" s="784"/>
      <c r="AG266" s="790"/>
      <c r="AH266" s="713"/>
      <c r="AJ266" s="755">
        <f>SUM(I266:X266)</f>
        <v>0</v>
      </c>
      <c r="AK266" s="719" t="b">
        <f>G266=AJ266</f>
        <v>1</v>
      </c>
      <c r="AL266" s="755">
        <f t="shared" si="143"/>
        <v>0</v>
      </c>
      <c r="AM266" s="756">
        <f t="shared" si="144"/>
        <v>0</v>
      </c>
      <c r="AN266" s="705" t="b">
        <f>G266=AM266</f>
        <v>1</v>
      </c>
    </row>
    <row r="267" spans="1:40" ht="12.75" customHeight="1">
      <c r="A267" s="748">
        <v>33</v>
      </c>
      <c r="B267" s="888" t="s">
        <v>22</v>
      </c>
      <c r="C267" s="889" t="s">
        <v>202</v>
      </c>
      <c r="D267" s="890"/>
      <c r="E267" s="891"/>
      <c r="F267" s="900">
        <v>18001</v>
      </c>
      <c r="G267" s="901">
        <f>G268+G270</f>
        <v>68869500</v>
      </c>
      <c r="H267" s="901">
        <f t="shared" ref="H267:AG267" si="145">H268+H270</f>
        <v>13770000</v>
      </c>
      <c r="I267" s="901" t="e">
        <f t="shared" si="145"/>
        <v>#REF!</v>
      </c>
      <c r="J267" s="901" t="e">
        <f t="shared" si="145"/>
        <v>#REF!</v>
      </c>
      <c r="K267" s="901">
        <f t="shared" si="145"/>
        <v>18772500</v>
      </c>
      <c r="L267" s="901" t="e">
        <f t="shared" si="145"/>
        <v>#REF!</v>
      </c>
      <c r="M267" s="901" t="e">
        <f t="shared" si="145"/>
        <v>#REF!</v>
      </c>
      <c r="N267" s="901">
        <f t="shared" si="145"/>
        <v>0</v>
      </c>
      <c r="O267" s="901">
        <f t="shared" si="145"/>
        <v>0</v>
      </c>
      <c r="P267" s="901">
        <f t="shared" si="145"/>
        <v>0</v>
      </c>
      <c r="Q267" s="901">
        <f t="shared" si="145"/>
        <v>36327000</v>
      </c>
      <c r="R267" s="901">
        <f t="shared" si="145"/>
        <v>0</v>
      </c>
      <c r="S267" s="901">
        <f t="shared" si="145"/>
        <v>0</v>
      </c>
      <c r="T267" s="901">
        <f t="shared" si="145"/>
        <v>0</v>
      </c>
      <c r="U267" s="901">
        <f t="shared" si="145"/>
        <v>0</v>
      </c>
      <c r="V267" s="901">
        <f t="shared" si="145"/>
        <v>0</v>
      </c>
      <c r="W267" s="901">
        <f t="shared" si="145"/>
        <v>0</v>
      </c>
      <c r="X267" s="901">
        <f t="shared" si="145"/>
        <v>0</v>
      </c>
      <c r="Y267" s="901">
        <f t="shared" si="145"/>
        <v>0</v>
      </c>
      <c r="Z267" s="901">
        <f t="shared" si="145"/>
        <v>0</v>
      </c>
      <c r="AA267" s="901">
        <f t="shared" si="145"/>
        <v>0</v>
      </c>
      <c r="AB267" s="901">
        <f t="shared" si="145"/>
        <v>0</v>
      </c>
      <c r="AC267" s="901">
        <f t="shared" si="145"/>
        <v>0</v>
      </c>
      <c r="AD267" s="901">
        <f t="shared" si="145"/>
        <v>0</v>
      </c>
      <c r="AE267" s="901">
        <f t="shared" si="145"/>
        <v>0</v>
      </c>
      <c r="AF267" s="824">
        <f t="shared" si="145"/>
        <v>0</v>
      </c>
      <c r="AG267" s="825">
        <f t="shared" si="145"/>
        <v>0</v>
      </c>
      <c r="AH267" s="713"/>
      <c r="AJ267" s="755" t="e">
        <f>SUM(I267:X267)</f>
        <v>#REF!</v>
      </c>
      <c r="AK267" s="719" t="e">
        <f>G267=AJ267</f>
        <v>#REF!</v>
      </c>
      <c r="AL267" s="755" t="e">
        <f>I267+L267+O267+R267+U267+X267</f>
        <v>#REF!</v>
      </c>
      <c r="AM267" s="756">
        <f>H267+K267+N267+Q267+T267+W267</f>
        <v>68869500</v>
      </c>
      <c r="AN267" s="705" t="b">
        <f>G267=AM267</f>
        <v>1</v>
      </c>
    </row>
    <row r="268" spans="1:40" ht="12.75" hidden="1" customHeight="1">
      <c r="A268" s="714"/>
      <c r="B268" s="715"/>
      <c r="C268" s="713"/>
      <c r="D268" s="896" t="s">
        <v>14</v>
      </c>
      <c r="E268" s="897"/>
      <c r="F268" s="726" t="s">
        <v>131</v>
      </c>
      <c r="G268" s="743">
        <f>G269</f>
        <v>5400000</v>
      </c>
      <c r="H268" s="743">
        <f t="shared" ref="H268:AG268" si="146">H269</f>
        <v>0</v>
      </c>
      <c r="I268" s="743">
        <f t="shared" si="146"/>
        <v>0</v>
      </c>
      <c r="J268" s="743">
        <f t="shared" si="146"/>
        <v>0</v>
      </c>
      <c r="K268" s="743">
        <f t="shared" si="146"/>
        <v>5400000</v>
      </c>
      <c r="L268" s="743">
        <f t="shared" si="146"/>
        <v>1800000</v>
      </c>
      <c r="M268" s="743">
        <f t="shared" si="146"/>
        <v>3600000</v>
      </c>
      <c r="N268" s="743">
        <f t="shared" si="146"/>
        <v>0</v>
      </c>
      <c r="O268" s="743">
        <f t="shared" si="146"/>
        <v>0</v>
      </c>
      <c r="P268" s="743">
        <f t="shared" si="146"/>
        <v>0</v>
      </c>
      <c r="Q268" s="743">
        <f t="shared" si="146"/>
        <v>0</v>
      </c>
      <c r="R268" s="743">
        <f t="shared" si="146"/>
        <v>0</v>
      </c>
      <c r="S268" s="743">
        <f t="shared" si="146"/>
        <v>0</v>
      </c>
      <c r="T268" s="743">
        <f t="shared" si="146"/>
        <v>0</v>
      </c>
      <c r="U268" s="743">
        <f t="shared" si="146"/>
        <v>0</v>
      </c>
      <c r="V268" s="743">
        <f t="shared" si="146"/>
        <v>0</v>
      </c>
      <c r="W268" s="743">
        <f t="shared" si="146"/>
        <v>0</v>
      </c>
      <c r="X268" s="743">
        <f t="shared" si="146"/>
        <v>0</v>
      </c>
      <c r="Y268" s="743">
        <f t="shared" si="146"/>
        <v>0</v>
      </c>
      <c r="Z268" s="743">
        <f t="shared" si="146"/>
        <v>0</v>
      </c>
      <c r="AA268" s="743">
        <f t="shared" si="146"/>
        <v>0</v>
      </c>
      <c r="AB268" s="743">
        <f t="shared" si="146"/>
        <v>0</v>
      </c>
      <c r="AC268" s="743">
        <f t="shared" si="146"/>
        <v>0</v>
      </c>
      <c r="AD268" s="743">
        <f t="shared" si="146"/>
        <v>0</v>
      </c>
      <c r="AE268" s="743">
        <f t="shared" si="146"/>
        <v>0</v>
      </c>
      <c r="AF268" s="784">
        <f t="shared" si="146"/>
        <v>0</v>
      </c>
      <c r="AG268" s="785">
        <f t="shared" si="146"/>
        <v>0</v>
      </c>
      <c r="AH268" s="713"/>
      <c r="AJ268" s="755">
        <f>SUM(I268:X268)</f>
        <v>10800000</v>
      </c>
      <c r="AK268" s="719" t="b">
        <f>G268=AJ268</f>
        <v>0</v>
      </c>
      <c r="AL268" s="755">
        <f>I268+L268+O268+R268+U268+X268</f>
        <v>1800000</v>
      </c>
      <c r="AM268" s="756">
        <f>H268+K268+N268+Q268+T268+W268</f>
        <v>5400000</v>
      </c>
      <c r="AN268" s="705" t="b">
        <f>G268=AM268</f>
        <v>1</v>
      </c>
    </row>
    <row r="269" spans="1:40">
      <c r="A269" s="780"/>
      <c r="B269" s="781"/>
      <c r="C269" s="782"/>
      <c r="D269" s="727"/>
      <c r="E269" s="729" t="s">
        <v>166</v>
      </c>
      <c r="F269" s="788" t="s">
        <v>167</v>
      </c>
      <c r="G269" s="784">
        <v>5400000</v>
      </c>
      <c r="H269" s="784"/>
      <c r="I269" s="784"/>
      <c r="J269" s="784">
        <f>H269-I269</f>
        <v>0</v>
      </c>
      <c r="K269" s="784">
        <f>G269</f>
        <v>5400000</v>
      </c>
      <c r="L269" s="784">
        <v>1800000</v>
      </c>
      <c r="M269" s="784">
        <f>K269-L269</f>
        <v>3600000</v>
      </c>
      <c r="N269" s="784"/>
      <c r="O269" s="784"/>
      <c r="P269" s="784">
        <f>N269-O269</f>
        <v>0</v>
      </c>
      <c r="Q269" s="784"/>
      <c r="R269" s="784"/>
      <c r="S269" s="784"/>
      <c r="T269" s="784"/>
      <c r="U269" s="784"/>
      <c r="V269" s="784"/>
      <c r="W269" s="784"/>
      <c r="X269" s="784"/>
      <c r="Y269" s="784"/>
      <c r="Z269" s="784"/>
      <c r="AA269" s="784"/>
      <c r="AB269" s="784"/>
      <c r="AC269" s="784"/>
      <c r="AD269" s="784"/>
      <c r="AE269" s="784"/>
      <c r="AF269" s="784"/>
      <c r="AG269" s="790"/>
      <c r="AH269" s="713"/>
      <c r="AJ269" s="755">
        <f>SUM(I269:X269)</f>
        <v>10800000</v>
      </c>
      <c r="AK269" s="719" t="b">
        <f>G269=AJ269</f>
        <v>0</v>
      </c>
      <c r="AL269" s="755">
        <f>I269+L269+O269+R269+U269+X269</f>
        <v>1800000</v>
      </c>
      <c r="AM269" s="756">
        <f>H269+K269+N269+Q269+T269+W269</f>
        <v>5400000</v>
      </c>
      <c r="AN269" s="705" t="b">
        <f>G269=AM269</f>
        <v>1</v>
      </c>
    </row>
    <row r="270" spans="1:40" ht="12.75" hidden="1" customHeight="1">
      <c r="A270" s="780"/>
      <c r="B270" s="781"/>
      <c r="C270" s="782"/>
      <c r="D270" s="802" t="s">
        <v>15</v>
      </c>
      <c r="E270" s="806"/>
      <c r="F270" s="788" t="s">
        <v>130</v>
      </c>
      <c r="G270" s="784">
        <f>SUM(G271:G277)</f>
        <v>63469500</v>
      </c>
      <c r="H270" s="784">
        <f t="shared" ref="H270:AG270" si="147">SUM(H271:H277)</f>
        <v>13770000</v>
      </c>
      <c r="I270" s="784" t="e">
        <f t="shared" si="147"/>
        <v>#REF!</v>
      </c>
      <c r="J270" s="784" t="e">
        <f t="shared" si="147"/>
        <v>#REF!</v>
      </c>
      <c r="K270" s="784">
        <f t="shared" si="147"/>
        <v>13372500</v>
      </c>
      <c r="L270" s="784" t="e">
        <f t="shared" si="147"/>
        <v>#REF!</v>
      </c>
      <c r="M270" s="784" t="e">
        <f t="shared" si="147"/>
        <v>#REF!</v>
      </c>
      <c r="N270" s="784">
        <f t="shared" si="147"/>
        <v>0</v>
      </c>
      <c r="O270" s="784">
        <f t="shared" si="147"/>
        <v>0</v>
      </c>
      <c r="P270" s="784">
        <f t="shared" si="147"/>
        <v>0</v>
      </c>
      <c r="Q270" s="784">
        <f t="shared" si="147"/>
        <v>36327000</v>
      </c>
      <c r="R270" s="784">
        <f t="shared" si="147"/>
        <v>0</v>
      </c>
      <c r="S270" s="784">
        <f t="shared" si="147"/>
        <v>0</v>
      </c>
      <c r="T270" s="784">
        <f t="shared" si="147"/>
        <v>0</v>
      </c>
      <c r="U270" s="784">
        <f t="shared" si="147"/>
        <v>0</v>
      </c>
      <c r="V270" s="784">
        <f t="shared" si="147"/>
        <v>0</v>
      </c>
      <c r="W270" s="784">
        <f t="shared" si="147"/>
        <v>0</v>
      </c>
      <c r="X270" s="784">
        <f t="shared" si="147"/>
        <v>0</v>
      </c>
      <c r="Y270" s="784">
        <f t="shared" si="147"/>
        <v>0</v>
      </c>
      <c r="Z270" s="784">
        <f t="shared" si="147"/>
        <v>0</v>
      </c>
      <c r="AA270" s="784">
        <f t="shared" si="147"/>
        <v>0</v>
      </c>
      <c r="AB270" s="784">
        <f t="shared" si="147"/>
        <v>0</v>
      </c>
      <c r="AC270" s="784">
        <f t="shared" si="147"/>
        <v>0</v>
      </c>
      <c r="AD270" s="784">
        <f t="shared" si="147"/>
        <v>0</v>
      </c>
      <c r="AE270" s="784">
        <f t="shared" si="147"/>
        <v>0</v>
      </c>
      <c r="AF270" s="784">
        <f t="shared" si="147"/>
        <v>0</v>
      </c>
      <c r="AG270" s="785">
        <f t="shared" si="147"/>
        <v>0</v>
      </c>
      <c r="AH270" s="713"/>
      <c r="AJ270" s="755" t="e">
        <f>SUM(I270:X270)</f>
        <v>#REF!</v>
      </c>
      <c r="AK270" s="719" t="e">
        <f>G270=AJ270</f>
        <v>#REF!</v>
      </c>
      <c r="AL270" s="755" t="e">
        <f>I270+L270+O270+R270+U270+X270</f>
        <v>#REF!</v>
      </c>
      <c r="AM270" s="756">
        <f>H270+K270+N270+Q270+T270+W270</f>
        <v>63469500</v>
      </c>
      <c r="AN270" s="705" t="b">
        <f>G270=AM270</f>
        <v>1</v>
      </c>
    </row>
    <row r="271" spans="1:40">
      <c r="A271" s="780"/>
      <c r="B271" s="781"/>
      <c r="C271" s="782"/>
      <c r="D271" s="809"/>
      <c r="E271" s="730" t="s">
        <v>55</v>
      </c>
      <c r="F271" s="788" t="s">
        <v>56</v>
      </c>
      <c r="G271" s="784">
        <v>3383500</v>
      </c>
      <c r="H271" s="784"/>
      <c r="I271" s="784">
        <v>2800000</v>
      </c>
      <c r="J271" s="784">
        <f t="shared" ref="J271:J277" si="148">H271-I271</f>
        <v>-2800000</v>
      </c>
      <c r="K271" s="784">
        <f>G271-Q271</f>
        <v>383500</v>
      </c>
      <c r="L271" s="784">
        <v>1286280</v>
      </c>
      <c r="M271" s="784">
        <f t="shared" ref="M271:M277" si="149">K271-L271</f>
        <v>-902780</v>
      </c>
      <c r="N271" s="784"/>
      <c r="O271" s="784"/>
      <c r="P271" s="784">
        <f t="shared" ref="P271:P277" si="150">N271-O271</f>
        <v>0</v>
      </c>
      <c r="Q271" s="784">
        <v>3000000</v>
      </c>
      <c r="R271" s="784"/>
      <c r="S271" s="784"/>
      <c r="T271" s="784"/>
      <c r="U271" s="784"/>
      <c r="V271" s="784"/>
      <c r="W271" s="784"/>
      <c r="X271" s="784"/>
      <c r="Y271" s="784"/>
      <c r="Z271" s="784"/>
      <c r="AA271" s="784"/>
      <c r="AB271" s="784"/>
      <c r="AC271" s="784"/>
      <c r="AD271" s="784"/>
      <c r="AE271" s="784"/>
      <c r="AF271" s="784"/>
      <c r="AG271" s="790"/>
      <c r="AH271" s="713"/>
      <c r="AJ271" s="755">
        <f>SUM(I271:X271)</f>
        <v>3767000</v>
      </c>
      <c r="AK271" s="719" t="b">
        <f>G271=AJ271</f>
        <v>0</v>
      </c>
      <c r="AL271" s="755">
        <f>I271+L271+O271+R271+U271+X271</f>
        <v>4086280</v>
      </c>
      <c r="AM271" s="756">
        <f>H271+K271+N271+Q271+T271+W271</f>
        <v>3383500</v>
      </c>
      <c r="AN271" s="705" t="b">
        <f>G271=AM271</f>
        <v>1</v>
      </c>
    </row>
    <row r="272" spans="1:40">
      <c r="A272" s="780"/>
      <c r="B272" s="781"/>
      <c r="C272" s="782"/>
      <c r="D272" s="809"/>
      <c r="E272" s="729" t="s">
        <v>16</v>
      </c>
      <c r="F272" s="788" t="s">
        <v>19</v>
      </c>
      <c r="G272" s="784">
        <v>270000</v>
      </c>
      <c r="H272" s="784">
        <v>270000</v>
      </c>
      <c r="I272" s="784" t="e">
        <f>#REF!+150000</f>
        <v>#REF!</v>
      </c>
      <c r="J272" s="784" t="e">
        <f t="shared" si="148"/>
        <v>#REF!</v>
      </c>
      <c r="K272" s="784"/>
      <c r="L272" s="784"/>
      <c r="M272" s="784">
        <f t="shared" si="149"/>
        <v>0</v>
      </c>
      <c r="N272" s="784"/>
      <c r="O272" s="784"/>
      <c r="P272" s="784">
        <f t="shared" si="150"/>
        <v>0</v>
      </c>
      <c r="Q272" s="784"/>
      <c r="R272" s="784"/>
      <c r="S272" s="784"/>
      <c r="T272" s="784"/>
      <c r="U272" s="784"/>
      <c r="V272" s="784"/>
      <c r="W272" s="784"/>
      <c r="X272" s="784"/>
      <c r="Y272" s="784"/>
      <c r="Z272" s="784"/>
      <c r="AA272" s="784"/>
      <c r="AB272" s="784"/>
      <c r="AC272" s="784"/>
      <c r="AD272" s="784"/>
      <c r="AE272" s="784"/>
      <c r="AF272" s="784"/>
      <c r="AG272" s="790"/>
      <c r="AH272" s="713"/>
      <c r="AJ272" s="755" t="e">
        <f>SUM(I272:X272)</f>
        <v>#REF!</v>
      </c>
      <c r="AK272" s="719" t="e">
        <f>G272=AJ272</f>
        <v>#REF!</v>
      </c>
      <c r="AL272" s="755" t="e">
        <f>I272+L272+O272+R272+U272+X272</f>
        <v>#REF!</v>
      </c>
      <c r="AM272" s="756">
        <f>H272+K272+N272+Q272+T272+W272</f>
        <v>270000</v>
      </c>
      <c r="AN272" s="705" t="b">
        <f>G272=AM272</f>
        <v>1</v>
      </c>
    </row>
    <row r="273" spans="1:40">
      <c r="A273" s="780"/>
      <c r="B273" s="781"/>
      <c r="C273" s="782"/>
      <c r="D273" s="782"/>
      <c r="E273" s="728" t="s">
        <v>17</v>
      </c>
      <c r="F273" s="822" t="s">
        <v>18</v>
      </c>
      <c r="G273" s="784">
        <v>36000000</v>
      </c>
      <c r="H273" s="784">
        <v>6000000</v>
      </c>
      <c r="I273" s="784" t="e">
        <f>#REF!</f>
        <v>#REF!</v>
      </c>
      <c r="J273" s="784" t="e">
        <f t="shared" si="148"/>
        <v>#REF!</v>
      </c>
      <c r="K273" s="784"/>
      <c r="L273" s="784">
        <v>15400000</v>
      </c>
      <c r="M273" s="784">
        <f>K273-L273</f>
        <v>-15400000</v>
      </c>
      <c r="N273" s="784"/>
      <c r="O273" s="784"/>
      <c r="P273" s="784">
        <f t="shared" si="150"/>
        <v>0</v>
      </c>
      <c r="Q273" s="784">
        <f>G273-H273</f>
        <v>30000000</v>
      </c>
      <c r="R273" s="784"/>
      <c r="S273" s="784"/>
      <c r="T273" s="784"/>
      <c r="U273" s="784"/>
      <c r="V273" s="784"/>
      <c r="W273" s="784"/>
      <c r="X273" s="784"/>
      <c r="Y273" s="784"/>
      <c r="Z273" s="784"/>
      <c r="AA273" s="784"/>
      <c r="AB273" s="784"/>
      <c r="AC273" s="784"/>
      <c r="AD273" s="784"/>
      <c r="AE273" s="784"/>
      <c r="AF273" s="784"/>
      <c r="AG273" s="790"/>
      <c r="AH273" s="713"/>
      <c r="AJ273" s="755" t="e">
        <f>SUM(I273:X273)</f>
        <v>#REF!</v>
      </c>
      <c r="AK273" s="719" t="e">
        <f>G273=AJ273</f>
        <v>#REF!</v>
      </c>
      <c r="AL273" s="755" t="e">
        <f>I273+L273+O273+R273+U273+X273</f>
        <v>#REF!</v>
      </c>
      <c r="AM273" s="756">
        <f>H273+K273+N273+Q273+T273+W273</f>
        <v>36000000</v>
      </c>
      <c r="AN273" s="705" t="b">
        <f>G273=AM273</f>
        <v>1</v>
      </c>
    </row>
    <row r="274" spans="1:40">
      <c r="A274" s="780"/>
      <c r="B274" s="781"/>
      <c r="C274" s="782"/>
      <c r="D274" s="782"/>
      <c r="E274" s="728" t="s">
        <v>59</v>
      </c>
      <c r="F274" s="823" t="s">
        <v>60</v>
      </c>
      <c r="G274" s="784">
        <v>2000000</v>
      </c>
      <c r="H274" s="784"/>
      <c r="I274" s="784" t="e">
        <f>#REF!+160875</f>
        <v>#REF!</v>
      </c>
      <c r="J274" s="784" t="e">
        <f t="shared" si="148"/>
        <v>#REF!</v>
      </c>
      <c r="K274" s="784">
        <f t="shared" ref="K274:K276" si="151">G274-H274</f>
        <v>2000000</v>
      </c>
      <c r="L274" s="784"/>
      <c r="M274" s="784">
        <f t="shared" si="149"/>
        <v>2000000</v>
      </c>
      <c r="N274" s="784"/>
      <c r="O274" s="784"/>
      <c r="P274" s="784">
        <f t="shared" si="150"/>
        <v>0</v>
      </c>
      <c r="Q274" s="784"/>
      <c r="R274" s="784"/>
      <c r="S274" s="784"/>
      <c r="T274" s="784"/>
      <c r="U274" s="784"/>
      <c r="V274" s="784"/>
      <c r="W274" s="784"/>
      <c r="X274" s="784"/>
      <c r="Y274" s="784"/>
      <c r="Z274" s="784"/>
      <c r="AA274" s="784"/>
      <c r="AB274" s="784"/>
      <c r="AC274" s="784"/>
      <c r="AD274" s="784"/>
      <c r="AE274" s="784"/>
      <c r="AF274" s="784"/>
      <c r="AG274" s="790"/>
      <c r="AH274" s="713"/>
      <c r="AJ274" s="755" t="e">
        <f>SUM(I274:X274)</f>
        <v>#REF!</v>
      </c>
      <c r="AK274" s="719" t="e">
        <f>G274=AJ274</f>
        <v>#REF!</v>
      </c>
      <c r="AL274" s="755" t="e">
        <f>I274+L274+O274+R274+U274+X274</f>
        <v>#REF!</v>
      </c>
      <c r="AM274" s="756">
        <f>H274+K274+N274+Q274+T274+W274</f>
        <v>2000000</v>
      </c>
      <c r="AN274" s="705" t="b">
        <f>G274=AM274</f>
        <v>1</v>
      </c>
    </row>
    <row r="275" spans="1:40">
      <c r="A275" s="780"/>
      <c r="B275" s="781"/>
      <c r="C275" s="782"/>
      <c r="D275" s="782"/>
      <c r="E275" s="729" t="s">
        <v>125</v>
      </c>
      <c r="F275" s="788" t="s">
        <v>126</v>
      </c>
      <c r="G275" s="784">
        <v>4500000</v>
      </c>
      <c r="H275" s="784">
        <v>4500000</v>
      </c>
      <c r="I275" s="784"/>
      <c r="J275" s="784">
        <f t="shared" si="148"/>
        <v>4500000</v>
      </c>
      <c r="K275" s="784"/>
      <c r="L275" s="784"/>
      <c r="M275" s="784">
        <f t="shared" si="149"/>
        <v>0</v>
      </c>
      <c r="N275" s="784"/>
      <c r="O275" s="784"/>
      <c r="P275" s="784">
        <f t="shared" si="150"/>
        <v>0</v>
      </c>
      <c r="Q275" s="784"/>
      <c r="R275" s="784"/>
      <c r="S275" s="784"/>
      <c r="T275" s="784"/>
      <c r="U275" s="784"/>
      <c r="V275" s="784"/>
      <c r="W275" s="784"/>
      <c r="X275" s="784"/>
      <c r="Y275" s="784"/>
      <c r="Z275" s="784"/>
      <c r="AA275" s="784"/>
      <c r="AB275" s="784"/>
      <c r="AC275" s="784"/>
      <c r="AD275" s="784"/>
      <c r="AE275" s="784"/>
      <c r="AF275" s="784"/>
      <c r="AG275" s="790"/>
      <c r="AH275" s="713"/>
      <c r="AJ275" s="755">
        <f>SUM(I275:X275)</f>
        <v>4500000</v>
      </c>
      <c r="AK275" s="719" t="b">
        <f>G275=AJ275</f>
        <v>1</v>
      </c>
      <c r="AL275" s="755">
        <f>I275+L275+O275+R275+U275+X275</f>
        <v>0</v>
      </c>
      <c r="AM275" s="756">
        <f>H275+K275+N275+Q275+T275+W275</f>
        <v>4500000</v>
      </c>
      <c r="AN275" s="705" t="b">
        <f>G275=AM275</f>
        <v>1</v>
      </c>
    </row>
    <row r="276" spans="1:40">
      <c r="A276" s="780"/>
      <c r="B276" s="781"/>
      <c r="C276" s="782"/>
      <c r="D276" s="782"/>
      <c r="E276" s="729" t="s">
        <v>61</v>
      </c>
      <c r="F276" s="788" t="s">
        <v>62</v>
      </c>
      <c r="G276" s="784">
        <v>11989000</v>
      </c>
      <c r="H276" s="784">
        <v>3000000</v>
      </c>
      <c r="I276" s="784" t="e">
        <f>#REF!</f>
        <v>#REF!</v>
      </c>
      <c r="J276" s="784" t="e">
        <f t="shared" si="148"/>
        <v>#REF!</v>
      </c>
      <c r="K276" s="784">
        <f t="shared" si="151"/>
        <v>8989000</v>
      </c>
      <c r="L276" s="784" t="e">
        <f>#REF!+1575000</f>
        <v>#REF!</v>
      </c>
      <c r="M276" s="784" t="e">
        <f t="shared" si="149"/>
        <v>#REF!</v>
      </c>
      <c r="N276" s="784"/>
      <c r="O276" s="784"/>
      <c r="P276" s="784">
        <f t="shared" si="150"/>
        <v>0</v>
      </c>
      <c r="Q276" s="784"/>
      <c r="R276" s="784"/>
      <c r="S276" s="784"/>
      <c r="T276" s="784"/>
      <c r="U276" s="784"/>
      <c r="V276" s="784"/>
      <c r="W276" s="784"/>
      <c r="X276" s="784"/>
      <c r="Y276" s="784"/>
      <c r="Z276" s="784"/>
      <c r="AA276" s="784"/>
      <c r="AB276" s="784"/>
      <c r="AC276" s="784"/>
      <c r="AD276" s="784"/>
      <c r="AE276" s="784"/>
      <c r="AF276" s="784"/>
      <c r="AG276" s="790"/>
      <c r="AH276" s="713"/>
      <c r="AJ276" s="755" t="e">
        <f>SUM(I276:X276)</f>
        <v>#REF!</v>
      </c>
      <c r="AK276" s="719" t="e">
        <f>G276=AJ276</f>
        <v>#REF!</v>
      </c>
      <c r="AL276" s="755" t="e">
        <f>I276+L276+O276+R276+U276+X276</f>
        <v>#REF!</v>
      </c>
      <c r="AM276" s="756">
        <f>H276+K276+N276+Q276+T276+W276</f>
        <v>11989000</v>
      </c>
      <c r="AN276" s="705" t="b">
        <f>G276=AM276</f>
        <v>1</v>
      </c>
    </row>
    <row r="277" spans="1:40">
      <c r="A277" s="831"/>
      <c r="B277" s="832"/>
      <c r="C277" s="833"/>
      <c r="D277" s="833"/>
      <c r="E277" s="834" t="s">
        <v>20</v>
      </c>
      <c r="F277" s="848" t="s">
        <v>21</v>
      </c>
      <c r="G277" s="836">
        <v>5327000</v>
      </c>
      <c r="H277" s="836"/>
      <c r="I277" s="836">
        <v>1500000</v>
      </c>
      <c r="J277" s="836">
        <f t="shared" si="148"/>
        <v>-1500000</v>
      </c>
      <c r="K277" s="836">
        <v>2000000</v>
      </c>
      <c r="L277" s="836">
        <v>1218900</v>
      </c>
      <c r="M277" s="836">
        <f t="shared" si="149"/>
        <v>781100</v>
      </c>
      <c r="N277" s="836"/>
      <c r="O277" s="836"/>
      <c r="P277" s="836">
        <f t="shared" si="150"/>
        <v>0</v>
      </c>
      <c r="Q277" s="836">
        <v>3327000</v>
      </c>
      <c r="R277" s="836"/>
      <c r="S277" s="836"/>
      <c r="T277" s="836"/>
      <c r="U277" s="836"/>
      <c r="V277" s="836"/>
      <c r="W277" s="836"/>
      <c r="X277" s="836"/>
      <c r="Y277" s="836"/>
      <c r="Z277" s="836"/>
      <c r="AA277" s="836"/>
      <c r="AB277" s="836"/>
      <c r="AC277" s="836"/>
      <c r="AD277" s="836"/>
      <c r="AE277" s="836"/>
      <c r="AF277" s="784"/>
      <c r="AG277" s="790"/>
      <c r="AH277" s="713"/>
      <c r="AJ277" s="755">
        <f>SUM(I277:X277)</f>
        <v>7327000</v>
      </c>
      <c r="AK277" s="719" t="b">
        <f>G277=AJ277</f>
        <v>0</v>
      </c>
      <c r="AL277" s="755">
        <f>I277+L277+O277+R277+U277+X277</f>
        <v>2718900</v>
      </c>
      <c r="AM277" s="756">
        <f>H277+K277+N277+Q277+T277+W277</f>
        <v>5327000</v>
      </c>
      <c r="AN277" s="705" t="b">
        <f>G277=AM277</f>
        <v>1</v>
      </c>
    </row>
    <row r="278" spans="1:40">
      <c r="A278" s="714"/>
      <c r="B278" s="715"/>
      <c r="C278" s="713"/>
      <c r="D278" s="713"/>
      <c r="E278" s="786"/>
      <c r="F278" s="726"/>
      <c r="G278" s="743"/>
      <c r="H278" s="743"/>
      <c r="I278" s="743"/>
      <c r="J278" s="743"/>
      <c r="K278" s="743"/>
      <c r="L278" s="743"/>
      <c r="M278" s="743"/>
      <c r="N278" s="743"/>
      <c r="O278" s="743"/>
      <c r="P278" s="743"/>
      <c r="Q278" s="743"/>
      <c r="R278" s="743"/>
      <c r="S278" s="743"/>
      <c r="T278" s="743"/>
      <c r="U278" s="743"/>
      <c r="V278" s="743"/>
      <c r="W278" s="743"/>
      <c r="X278" s="743"/>
      <c r="Y278" s="743"/>
      <c r="Z278" s="743"/>
      <c r="AA278" s="743"/>
      <c r="AB278" s="743"/>
      <c r="AC278" s="743"/>
      <c r="AD278" s="743"/>
      <c r="AE278" s="743"/>
      <c r="AF278" s="784"/>
      <c r="AG278" s="790"/>
      <c r="AH278" s="713"/>
      <c r="AJ278" s="755"/>
      <c r="AK278" s="719"/>
      <c r="AL278" s="755"/>
      <c r="AM278" s="756"/>
      <c r="AN278" s="705"/>
    </row>
    <row r="279" spans="1:40" s="705" customFormat="1" ht="12.75" customHeight="1">
      <c r="A279" s="887">
        <v>34</v>
      </c>
      <c r="B279" s="888" t="s">
        <v>22</v>
      </c>
      <c r="C279" s="889" t="s">
        <v>206</v>
      </c>
      <c r="D279" s="890"/>
      <c r="E279" s="891"/>
      <c r="F279" s="898">
        <v>16004</v>
      </c>
      <c r="G279" s="750">
        <f>G280+G282</f>
        <v>1412000000</v>
      </c>
      <c r="H279" s="750">
        <f t="shared" ref="H279:AE279" si="152">H280+H282</f>
        <v>65424200</v>
      </c>
      <c r="I279" s="750" t="e">
        <f t="shared" si="152"/>
        <v>#REF!</v>
      </c>
      <c r="J279" s="750" t="e">
        <f t="shared" si="152"/>
        <v>#REF!</v>
      </c>
      <c r="K279" s="750">
        <f t="shared" si="152"/>
        <v>30000000</v>
      </c>
      <c r="L279" s="750">
        <f t="shared" si="152"/>
        <v>0</v>
      </c>
      <c r="M279" s="750">
        <f t="shared" si="152"/>
        <v>0</v>
      </c>
      <c r="N279" s="750">
        <f t="shared" si="152"/>
        <v>0</v>
      </c>
      <c r="O279" s="750" t="e">
        <f t="shared" si="152"/>
        <v>#REF!</v>
      </c>
      <c r="P279" s="750" t="e">
        <f t="shared" si="152"/>
        <v>#REF!</v>
      </c>
      <c r="Q279" s="750">
        <f t="shared" si="152"/>
        <v>173825400</v>
      </c>
      <c r="R279" s="750">
        <f t="shared" si="152"/>
        <v>0</v>
      </c>
      <c r="S279" s="750">
        <f t="shared" si="152"/>
        <v>0</v>
      </c>
      <c r="T279" s="750">
        <f t="shared" si="152"/>
        <v>700000000</v>
      </c>
      <c r="U279" s="750">
        <f t="shared" si="152"/>
        <v>0</v>
      </c>
      <c r="V279" s="750">
        <f t="shared" si="152"/>
        <v>691000000</v>
      </c>
      <c r="W279" s="750">
        <f t="shared" si="152"/>
        <v>0</v>
      </c>
      <c r="X279" s="750">
        <f t="shared" si="152"/>
        <v>0</v>
      </c>
      <c r="Y279" s="750">
        <f t="shared" si="152"/>
        <v>42750400</v>
      </c>
      <c r="Z279" s="750">
        <f t="shared" si="152"/>
        <v>0</v>
      </c>
      <c r="AA279" s="750">
        <f t="shared" si="152"/>
        <v>0</v>
      </c>
      <c r="AB279" s="750">
        <f t="shared" si="152"/>
        <v>400000000</v>
      </c>
      <c r="AC279" s="750">
        <f t="shared" si="152"/>
        <v>0</v>
      </c>
      <c r="AD279" s="750">
        <f t="shared" si="152"/>
        <v>0</v>
      </c>
      <c r="AE279" s="750">
        <f t="shared" si="152"/>
        <v>0</v>
      </c>
      <c r="AF279" s="744">
        <f t="shared" ref="AF279:AG279" si="153">AF282</f>
        <v>0</v>
      </c>
      <c r="AG279" s="739">
        <f t="shared" si="153"/>
        <v>0</v>
      </c>
      <c r="AH279" s="731"/>
      <c r="AJ279" s="756" t="e">
        <f>SUM(I279:X279)</f>
        <v>#REF!</v>
      </c>
      <c r="AK279" s="705" t="e">
        <f>G279=AJ279</f>
        <v>#REF!</v>
      </c>
      <c r="AL279" s="755" t="e">
        <f>I279+L279+O279+R279+U279+X279</f>
        <v>#REF!</v>
      </c>
      <c r="AM279" s="756">
        <f>H279+K279+N279+Q279+T279+W279</f>
        <v>969249600</v>
      </c>
      <c r="AN279" s="705" t="b">
        <f>G279=AM279</f>
        <v>0</v>
      </c>
    </row>
    <row r="280" spans="1:40" s="705" customFormat="1" hidden="1">
      <c r="A280" s="718"/>
      <c r="B280" s="895"/>
      <c r="C280" s="868"/>
      <c r="D280" s="899" t="s">
        <v>14</v>
      </c>
      <c r="E280" s="856"/>
      <c r="F280" s="726" t="s">
        <v>131</v>
      </c>
      <c r="G280" s="853">
        <f>G281</f>
        <v>9000000</v>
      </c>
      <c r="H280" s="853">
        <f t="shared" ref="H280:AE280" si="154">H281</f>
        <v>0</v>
      </c>
      <c r="I280" s="853">
        <f t="shared" si="154"/>
        <v>0</v>
      </c>
      <c r="J280" s="853">
        <f t="shared" si="154"/>
        <v>0</v>
      </c>
      <c r="K280" s="853">
        <f t="shared" si="154"/>
        <v>0</v>
      </c>
      <c r="L280" s="853">
        <f t="shared" si="154"/>
        <v>0</v>
      </c>
      <c r="M280" s="853">
        <f t="shared" si="154"/>
        <v>0</v>
      </c>
      <c r="N280" s="853">
        <f t="shared" si="154"/>
        <v>0</v>
      </c>
      <c r="O280" s="853">
        <f t="shared" si="154"/>
        <v>0</v>
      </c>
      <c r="P280" s="853">
        <f t="shared" si="154"/>
        <v>0</v>
      </c>
      <c r="Q280" s="853">
        <f t="shared" si="154"/>
        <v>0</v>
      </c>
      <c r="R280" s="853">
        <f t="shared" si="154"/>
        <v>0</v>
      </c>
      <c r="S280" s="853">
        <f t="shared" si="154"/>
        <v>0</v>
      </c>
      <c r="T280" s="853">
        <f t="shared" si="154"/>
        <v>9000000</v>
      </c>
      <c r="U280" s="853">
        <f t="shared" si="154"/>
        <v>0</v>
      </c>
      <c r="V280" s="853">
        <f t="shared" si="154"/>
        <v>0</v>
      </c>
      <c r="W280" s="853">
        <f t="shared" si="154"/>
        <v>0</v>
      </c>
      <c r="X280" s="853">
        <f t="shared" si="154"/>
        <v>0</v>
      </c>
      <c r="Y280" s="853">
        <f t="shared" si="154"/>
        <v>0</v>
      </c>
      <c r="Z280" s="853">
        <f t="shared" si="154"/>
        <v>0</v>
      </c>
      <c r="AA280" s="853">
        <f t="shared" si="154"/>
        <v>0</v>
      </c>
      <c r="AB280" s="853">
        <f t="shared" si="154"/>
        <v>0</v>
      </c>
      <c r="AC280" s="853">
        <f t="shared" si="154"/>
        <v>0</v>
      </c>
      <c r="AD280" s="853">
        <f t="shared" si="154"/>
        <v>0</v>
      </c>
      <c r="AE280" s="853">
        <f t="shared" si="154"/>
        <v>0</v>
      </c>
      <c r="AF280" s="794"/>
      <c r="AG280" s="795"/>
      <c r="AH280" s="731"/>
      <c r="AJ280" s="756"/>
      <c r="AL280" s="755"/>
      <c r="AM280" s="756"/>
    </row>
    <row r="281" spans="1:40" s="705" customFormat="1">
      <c r="A281" s="791"/>
      <c r="B281" s="792"/>
      <c r="C281" s="793"/>
      <c r="D281" s="727"/>
      <c r="E281" s="729" t="s">
        <v>47</v>
      </c>
      <c r="F281" s="812" t="s">
        <v>48</v>
      </c>
      <c r="G281" s="778">
        <v>9000000</v>
      </c>
      <c r="H281" s="794"/>
      <c r="I281" s="794"/>
      <c r="J281" s="794"/>
      <c r="K281" s="794"/>
      <c r="L281" s="794"/>
      <c r="M281" s="794"/>
      <c r="N281" s="794"/>
      <c r="O281" s="794"/>
      <c r="P281" s="794"/>
      <c r="Q281" s="794"/>
      <c r="R281" s="794"/>
      <c r="S281" s="794"/>
      <c r="T281" s="778">
        <v>9000000</v>
      </c>
      <c r="U281" s="794"/>
      <c r="V281" s="794"/>
      <c r="W281" s="794"/>
      <c r="X281" s="794"/>
      <c r="Y281" s="794"/>
      <c r="Z281" s="794"/>
      <c r="AA281" s="794"/>
      <c r="AB281" s="794"/>
      <c r="AC281" s="794"/>
      <c r="AD281" s="794"/>
      <c r="AE281" s="794"/>
      <c r="AF281" s="794"/>
      <c r="AG281" s="795"/>
      <c r="AH281" s="731"/>
      <c r="AJ281" s="756"/>
      <c r="AL281" s="755"/>
      <c r="AM281" s="756"/>
    </row>
    <row r="282" spans="1:40" s="719" customFormat="1" ht="12.75" hidden="1" customHeight="1">
      <c r="A282" s="772"/>
      <c r="B282" s="773"/>
      <c r="C282" s="774"/>
      <c r="D282" s="802" t="s">
        <v>15</v>
      </c>
      <c r="E282" s="806"/>
      <c r="F282" s="788" t="s">
        <v>130</v>
      </c>
      <c r="G282" s="778">
        <f>SUM(G283:G296)</f>
        <v>1403000000</v>
      </c>
      <c r="H282" s="778">
        <f t="shared" ref="H282:AG282" si="155">SUM(H283:H296)</f>
        <v>65424200</v>
      </c>
      <c r="I282" s="778" t="e">
        <f t="shared" si="155"/>
        <v>#REF!</v>
      </c>
      <c r="J282" s="778" t="e">
        <f t="shared" si="155"/>
        <v>#REF!</v>
      </c>
      <c r="K282" s="778">
        <f t="shared" si="155"/>
        <v>30000000</v>
      </c>
      <c r="L282" s="778">
        <f t="shared" si="155"/>
        <v>0</v>
      </c>
      <c r="M282" s="778">
        <f t="shared" si="155"/>
        <v>0</v>
      </c>
      <c r="N282" s="778">
        <f t="shared" si="155"/>
        <v>0</v>
      </c>
      <c r="O282" s="778" t="e">
        <f t="shared" si="155"/>
        <v>#REF!</v>
      </c>
      <c r="P282" s="778" t="e">
        <f t="shared" si="155"/>
        <v>#REF!</v>
      </c>
      <c r="Q282" s="778">
        <f t="shared" si="155"/>
        <v>173825400</v>
      </c>
      <c r="R282" s="778">
        <f t="shared" si="155"/>
        <v>0</v>
      </c>
      <c r="S282" s="778">
        <f t="shared" si="155"/>
        <v>0</v>
      </c>
      <c r="T282" s="778">
        <f t="shared" si="155"/>
        <v>691000000</v>
      </c>
      <c r="U282" s="778">
        <f t="shared" si="155"/>
        <v>0</v>
      </c>
      <c r="V282" s="778">
        <f t="shared" si="155"/>
        <v>691000000</v>
      </c>
      <c r="W282" s="778">
        <f t="shared" si="155"/>
        <v>0</v>
      </c>
      <c r="X282" s="778">
        <f t="shared" si="155"/>
        <v>0</v>
      </c>
      <c r="Y282" s="778">
        <f t="shared" si="155"/>
        <v>42750400</v>
      </c>
      <c r="Z282" s="778">
        <f t="shared" si="155"/>
        <v>0</v>
      </c>
      <c r="AA282" s="778">
        <f t="shared" si="155"/>
        <v>0</v>
      </c>
      <c r="AB282" s="778">
        <f t="shared" si="155"/>
        <v>400000000</v>
      </c>
      <c r="AC282" s="778">
        <f t="shared" si="155"/>
        <v>0</v>
      </c>
      <c r="AD282" s="778">
        <f t="shared" si="155"/>
        <v>0</v>
      </c>
      <c r="AE282" s="778">
        <f t="shared" si="155"/>
        <v>0</v>
      </c>
      <c r="AF282" s="778">
        <f t="shared" si="155"/>
        <v>0</v>
      </c>
      <c r="AG282" s="800">
        <f t="shared" si="155"/>
        <v>0</v>
      </c>
      <c r="AH282" s="767"/>
      <c r="AJ282" s="755" t="e">
        <f>SUM(I282:X282)</f>
        <v>#REF!</v>
      </c>
      <c r="AK282" s="719" t="e">
        <f>G282=AJ282</f>
        <v>#REF!</v>
      </c>
      <c r="AL282" s="755" t="e">
        <f>I282+L282+O282+R282+U282+X282</f>
        <v>#REF!</v>
      </c>
      <c r="AM282" s="756">
        <f>H282+K282+N282+Q282+T282+W282</f>
        <v>960249600</v>
      </c>
      <c r="AN282" s="705" t="b">
        <f>G282=AM282</f>
        <v>0</v>
      </c>
    </row>
    <row r="283" spans="1:40" s="719" customFormat="1">
      <c r="A283" s="772"/>
      <c r="B283" s="773"/>
      <c r="C283" s="774"/>
      <c r="D283" s="809"/>
      <c r="E283" s="730" t="s">
        <v>55</v>
      </c>
      <c r="F283" s="788" t="s">
        <v>56</v>
      </c>
      <c r="G283" s="778">
        <v>5849600</v>
      </c>
      <c r="H283" s="778">
        <f>4194600-400</f>
        <v>4194200</v>
      </c>
      <c r="I283" s="778" t="e">
        <f>#REF!</f>
        <v>#REF!</v>
      </c>
      <c r="J283" s="778" t="e">
        <f>H283-I283</f>
        <v>#REF!</v>
      </c>
      <c r="K283" s="778"/>
      <c r="L283" s="778"/>
      <c r="M283" s="778"/>
      <c r="N283" s="778"/>
      <c r="O283" s="778"/>
      <c r="P283" s="778">
        <f>N283-O283</f>
        <v>0</v>
      </c>
      <c r="Q283" s="778">
        <f>G283-H283</f>
        <v>1655400</v>
      </c>
      <c r="R283" s="778"/>
      <c r="S283" s="778"/>
      <c r="T283" s="778"/>
      <c r="U283" s="778"/>
      <c r="V283" s="778">
        <f>T283-U283</f>
        <v>0</v>
      </c>
      <c r="W283" s="778"/>
      <c r="X283" s="778"/>
      <c r="Y283" s="778"/>
      <c r="Z283" s="778"/>
      <c r="AA283" s="778"/>
      <c r="AB283" s="778"/>
      <c r="AC283" s="778"/>
      <c r="AD283" s="778"/>
      <c r="AE283" s="778"/>
      <c r="AF283" s="778"/>
      <c r="AG283" s="779"/>
      <c r="AH283" s="767"/>
      <c r="AJ283" s="755" t="e">
        <f>SUM(I283:X283)</f>
        <v>#REF!</v>
      </c>
      <c r="AK283" s="719" t="e">
        <f>G283=AJ283</f>
        <v>#REF!</v>
      </c>
      <c r="AL283" s="755" t="e">
        <f>I283+L283+O283+R283+U283+X283</f>
        <v>#REF!</v>
      </c>
      <c r="AM283" s="756">
        <f>H283+K283+N283+Q283+T283+W283</f>
        <v>5849600</v>
      </c>
      <c r="AN283" s="705" t="b">
        <f>G283=AM283</f>
        <v>1</v>
      </c>
    </row>
    <row r="284" spans="1:40" s="719" customFormat="1">
      <c r="A284" s="772"/>
      <c r="B284" s="773"/>
      <c r="C284" s="774"/>
      <c r="D284" s="809"/>
      <c r="E284" s="729" t="s">
        <v>16</v>
      </c>
      <c r="F284" s="788" t="s">
        <v>19</v>
      </c>
      <c r="G284" s="778">
        <v>480000</v>
      </c>
      <c r="H284" s="778">
        <v>480000</v>
      </c>
      <c r="I284" s="778" t="e">
        <f>#REF!</f>
        <v>#REF!</v>
      </c>
      <c r="J284" s="778" t="e">
        <f t="shared" ref="J284:J296" si="156">H284-I284</f>
        <v>#REF!</v>
      </c>
      <c r="K284" s="778"/>
      <c r="L284" s="778"/>
      <c r="M284" s="778"/>
      <c r="N284" s="778"/>
      <c r="O284" s="778"/>
      <c r="P284" s="778">
        <f t="shared" ref="P284:P293" si="157">N284-O284</f>
        <v>0</v>
      </c>
      <c r="Q284" s="778"/>
      <c r="R284" s="778"/>
      <c r="S284" s="778"/>
      <c r="T284" s="778"/>
      <c r="U284" s="778"/>
      <c r="V284" s="778">
        <f t="shared" ref="V284:V296" si="158">T284-U284</f>
        <v>0</v>
      </c>
      <c r="W284" s="778"/>
      <c r="X284" s="778"/>
      <c r="Y284" s="778"/>
      <c r="Z284" s="778"/>
      <c r="AA284" s="778"/>
      <c r="AB284" s="778"/>
      <c r="AC284" s="778"/>
      <c r="AD284" s="778"/>
      <c r="AE284" s="778"/>
      <c r="AF284" s="778"/>
      <c r="AG284" s="779"/>
      <c r="AH284" s="767"/>
      <c r="AJ284" s="755" t="e">
        <f t="shared" ref="AJ284:AJ335" si="159">SUM(I284:X284)</f>
        <v>#REF!</v>
      </c>
      <c r="AK284" s="719" t="e">
        <f>G284=AJ284</f>
        <v>#REF!</v>
      </c>
      <c r="AL284" s="755" t="e">
        <f>I284+L284+O284+R284+U284+X284</f>
        <v>#REF!</v>
      </c>
      <c r="AM284" s="756">
        <f>H284+K284+N284+Q284+T284+W284</f>
        <v>480000</v>
      </c>
      <c r="AN284" s="705" t="b">
        <f>G284=AM284</f>
        <v>1</v>
      </c>
    </row>
    <row r="285" spans="1:40" s="719" customFormat="1">
      <c r="A285" s="772"/>
      <c r="B285" s="773"/>
      <c r="C285" s="774"/>
      <c r="D285" s="774"/>
      <c r="E285" s="729" t="s">
        <v>170</v>
      </c>
      <c r="F285" s="788" t="s">
        <v>65</v>
      </c>
      <c r="G285" s="778">
        <v>19470000</v>
      </c>
      <c r="H285" s="778">
        <v>9000000</v>
      </c>
      <c r="I285" s="778"/>
      <c r="J285" s="778">
        <f t="shared" si="156"/>
        <v>9000000</v>
      </c>
      <c r="K285" s="778"/>
      <c r="L285" s="778"/>
      <c r="M285" s="778"/>
      <c r="N285" s="778"/>
      <c r="O285" s="778" t="e">
        <f>#REF!</f>
        <v>#REF!</v>
      </c>
      <c r="P285" s="778" t="e">
        <f t="shared" si="157"/>
        <v>#REF!</v>
      </c>
      <c r="Q285" s="778"/>
      <c r="R285" s="778"/>
      <c r="S285" s="778"/>
      <c r="T285" s="778"/>
      <c r="U285" s="778"/>
      <c r="V285" s="778">
        <f t="shared" si="158"/>
        <v>0</v>
      </c>
      <c r="W285" s="778"/>
      <c r="X285" s="778"/>
      <c r="Y285" s="778">
        <v>10470000</v>
      </c>
      <c r="Z285" s="778"/>
      <c r="AA285" s="778"/>
      <c r="AB285" s="778"/>
      <c r="AC285" s="778"/>
      <c r="AD285" s="778"/>
      <c r="AE285" s="778"/>
      <c r="AF285" s="778"/>
      <c r="AG285" s="779"/>
      <c r="AH285" s="767"/>
      <c r="AJ285" s="755" t="e">
        <f t="shared" si="159"/>
        <v>#REF!</v>
      </c>
      <c r="AK285" s="719" t="e">
        <f>G285=AJ285</f>
        <v>#REF!</v>
      </c>
      <c r="AL285" s="755" t="e">
        <f>I285+L285+O285+R285+U285+X285</f>
        <v>#REF!</v>
      </c>
      <c r="AM285" s="756">
        <f>H285+K285+N285+Q285+T285+W285</f>
        <v>9000000</v>
      </c>
      <c r="AN285" s="705" t="b">
        <f>G285=AM285</f>
        <v>0</v>
      </c>
    </row>
    <row r="286" spans="1:40" s="719" customFormat="1">
      <c r="A286" s="772"/>
      <c r="B286" s="773"/>
      <c r="C286" s="774"/>
      <c r="D286" s="774"/>
      <c r="E286" s="729" t="s">
        <v>17</v>
      </c>
      <c r="F286" s="788" t="s">
        <v>18</v>
      </c>
      <c r="G286" s="778">
        <v>174770000</v>
      </c>
      <c r="H286" s="778">
        <v>40000000</v>
      </c>
      <c r="I286" s="778" t="e">
        <f>#REF!</f>
        <v>#REF!</v>
      </c>
      <c r="J286" s="778" t="e">
        <f t="shared" si="156"/>
        <v>#REF!</v>
      </c>
      <c r="K286" s="778">
        <v>15000000</v>
      </c>
      <c r="L286" s="778"/>
      <c r="M286" s="778"/>
      <c r="N286" s="778"/>
      <c r="O286" s="778" t="e">
        <f>#REF!+5580000</f>
        <v>#REF!</v>
      </c>
      <c r="P286" s="778" t="e">
        <f t="shared" si="157"/>
        <v>#REF!</v>
      </c>
      <c r="Q286" s="778">
        <v>94770000</v>
      </c>
      <c r="R286" s="778"/>
      <c r="S286" s="778"/>
      <c r="T286" s="778">
        <v>25000000</v>
      </c>
      <c r="U286" s="778"/>
      <c r="V286" s="778">
        <f t="shared" si="158"/>
        <v>25000000</v>
      </c>
      <c r="W286" s="778"/>
      <c r="X286" s="778"/>
      <c r="Y286" s="778"/>
      <c r="Z286" s="778"/>
      <c r="AA286" s="778"/>
      <c r="AB286" s="778"/>
      <c r="AC286" s="778"/>
      <c r="AD286" s="778"/>
      <c r="AE286" s="778"/>
      <c r="AF286" s="778"/>
      <c r="AG286" s="779"/>
      <c r="AH286" s="767"/>
      <c r="AJ286" s="755" t="e">
        <f t="shared" si="159"/>
        <v>#REF!</v>
      </c>
      <c r="AK286" s="719" t="e">
        <f>G286=AJ286</f>
        <v>#REF!</v>
      </c>
      <c r="AL286" s="755" t="e">
        <f>I286+L286+O286+R286+U286+X286</f>
        <v>#REF!</v>
      </c>
      <c r="AM286" s="756">
        <f>H286+K286+N286+Q286+T286+W286</f>
        <v>174770000</v>
      </c>
      <c r="AN286" s="705" t="b">
        <f>G286=AM286</f>
        <v>1</v>
      </c>
    </row>
    <row r="287" spans="1:40" s="719" customFormat="1">
      <c r="A287" s="772"/>
      <c r="B287" s="773"/>
      <c r="C287" s="774"/>
      <c r="D287" s="774"/>
      <c r="E287" s="729" t="s">
        <v>106</v>
      </c>
      <c r="F287" s="788" t="s">
        <v>107</v>
      </c>
      <c r="G287" s="778">
        <v>12500000</v>
      </c>
      <c r="H287" s="778"/>
      <c r="I287" s="778"/>
      <c r="J287" s="778">
        <f t="shared" si="156"/>
        <v>0</v>
      </c>
      <c r="K287" s="778"/>
      <c r="L287" s="778"/>
      <c r="M287" s="778"/>
      <c r="N287" s="778"/>
      <c r="O287" s="778"/>
      <c r="P287" s="778">
        <f t="shared" si="157"/>
        <v>0</v>
      </c>
      <c r="Q287" s="778">
        <f>7500000+5000000</f>
        <v>12500000</v>
      </c>
      <c r="R287" s="778"/>
      <c r="S287" s="778"/>
      <c r="T287" s="778"/>
      <c r="U287" s="778"/>
      <c r="V287" s="778">
        <f t="shared" si="158"/>
        <v>0</v>
      </c>
      <c r="W287" s="778"/>
      <c r="X287" s="778"/>
      <c r="Y287" s="778"/>
      <c r="Z287" s="778"/>
      <c r="AA287" s="778"/>
      <c r="AB287" s="778"/>
      <c r="AC287" s="778"/>
      <c r="AD287" s="778"/>
      <c r="AE287" s="778"/>
      <c r="AF287" s="778"/>
      <c r="AG287" s="779"/>
      <c r="AH287" s="767"/>
      <c r="AJ287" s="755">
        <f t="shared" si="159"/>
        <v>12500000</v>
      </c>
      <c r="AK287" s="719" t="b">
        <f>G287=AJ287</f>
        <v>1</v>
      </c>
      <c r="AL287" s="755">
        <f>I287+L287+O287+R287+U287+X287</f>
        <v>0</v>
      </c>
      <c r="AM287" s="756">
        <f>H287+K287+N287+Q287+T287+W287</f>
        <v>12500000</v>
      </c>
      <c r="AN287" s="705" t="b">
        <f>G287=AM287</f>
        <v>1</v>
      </c>
    </row>
    <row r="288" spans="1:40" s="719" customFormat="1">
      <c r="A288" s="772"/>
      <c r="B288" s="773"/>
      <c r="C288" s="774"/>
      <c r="D288" s="774"/>
      <c r="E288" s="729" t="s">
        <v>108</v>
      </c>
      <c r="F288" s="788" t="s">
        <v>109</v>
      </c>
      <c r="G288" s="778">
        <v>22750000</v>
      </c>
      <c r="H288" s="778"/>
      <c r="I288" s="778"/>
      <c r="J288" s="778">
        <f t="shared" si="156"/>
        <v>0</v>
      </c>
      <c r="K288" s="778">
        <f>G288-Y288</f>
        <v>15000000</v>
      </c>
      <c r="L288" s="778"/>
      <c r="M288" s="778"/>
      <c r="N288" s="778"/>
      <c r="O288" s="778">
        <f>4108500+7994250</f>
        <v>12102750</v>
      </c>
      <c r="P288" s="778">
        <f t="shared" si="157"/>
        <v>-12102750</v>
      </c>
      <c r="Q288" s="778"/>
      <c r="R288" s="778"/>
      <c r="S288" s="778"/>
      <c r="T288" s="778"/>
      <c r="U288" s="778"/>
      <c r="V288" s="778">
        <f t="shared" si="158"/>
        <v>0</v>
      </c>
      <c r="W288" s="778"/>
      <c r="X288" s="778"/>
      <c r="Y288" s="778">
        <v>7750000</v>
      </c>
      <c r="Z288" s="778"/>
      <c r="AA288" s="778"/>
      <c r="AB288" s="778"/>
      <c r="AC288" s="778"/>
      <c r="AD288" s="778"/>
      <c r="AE288" s="778"/>
      <c r="AF288" s="778"/>
      <c r="AG288" s="779"/>
      <c r="AH288" s="767"/>
      <c r="AJ288" s="755">
        <f t="shared" si="159"/>
        <v>15000000</v>
      </c>
      <c r="AK288" s="719" t="b">
        <f>G288=AJ288</f>
        <v>0</v>
      </c>
      <c r="AL288" s="755">
        <f>I288+L288+O288+R288+U288+X288</f>
        <v>12102750</v>
      </c>
      <c r="AM288" s="756">
        <f>H288+K288+N288+Q288+T288+W288</f>
        <v>15000000</v>
      </c>
      <c r="AN288" s="705" t="b">
        <f>G288=AM288</f>
        <v>0</v>
      </c>
    </row>
    <row r="289" spans="1:40" s="719" customFormat="1">
      <c r="A289" s="772"/>
      <c r="B289" s="773"/>
      <c r="C289" s="774"/>
      <c r="D289" s="774"/>
      <c r="E289" s="729" t="s">
        <v>110</v>
      </c>
      <c r="F289" s="788" t="s">
        <v>111</v>
      </c>
      <c r="G289" s="778">
        <v>5000000</v>
      </c>
      <c r="H289" s="778"/>
      <c r="I289" s="778" t="e">
        <f>#REF!</f>
        <v>#REF!</v>
      </c>
      <c r="J289" s="778" t="e">
        <f t="shared" si="156"/>
        <v>#REF!</v>
      </c>
      <c r="K289" s="778"/>
      <c r="L289" s="778"/>
      <c r="M289" s="778"/>
      <c r="N289" s="778"/>
      <c r="O289" s="778"/>
      <c r="P289" s="778">
        <f t="shared" si="157"/>
        <v>0</v>
      </c>
      <c r="Q289" s="778">
        <v>5000000</v>
      </c>
      <c r="R289" s="778"/>
      <c r="S289" s="778"/>
      <c r="T289" s="778"/>
      <c r="U289" s="778"/>
      <c r="V289" s="778">
        <f t="shared" si="158"/>
        <v>0</v>
      </c>
      <c r="W289" s="778"/>
      <c r="X289" s="778"/>
      <c r="Y289" s="778"/>
      <c r="Z289" s="778"/>
      <c r="AA289" s="778"/>
      <c r="AB289" s="778"/>
      <c r="AC289" s="778"/>
      <c r="AD289" s="778"/>
      <c r="AE289" s="778"/>
      <c r="AF289" s="778"/>
      <c r="AG289" s="779"/>
      <c r="AH289" s="767"/>
      <c r="AJ289" s="755" t="e">
        <f t="shared" si="159"/>
        <v>#REF!</v>
      </c>
      <c r="AK289" s="719" t="e">
        <f>G289=AJ289</f>
        <v>#REF!</v>
      </c>
      <c r="AL289" s="755" t="e">
        <f>I289+L289+O289+R289+U289+X289</f>
        <v>#REF!</v>
      </c>
      <c r="AM289" s="756">
        <f>H289+K289+N289+Q289+T289+W289</f>
        <v>5000000</v>
      </c>
      <c r="AN289" s="705" t="b">
        <f>G289=AM289</f>
        <v>1</v>
      </c>
    </row>
    <row r="290" spans="1:40" s="719" customFormat="1">
      <c r="A290" s="772"/>
      <c r="B290" s="773"/>
      <c r="C290" s="774"/>
      <c r="D290" s="774"/>
      <c r="E290" s="729" t="s">
        <v>59</v>
      </c>
      <c r="F290" s="788" t="s">
        <v>60</v>
      </c>
      <c r="G290" s="778">
        <v>400000</v>
      </c>
      <c r="H290" s="778"/>
      <c r="I290" s="778"/>
      <c r="J290" s="778">
        <f t="shared" si="156"/>
        <v>0</v>
      </c>
      <c r="K290" s="778"/>
      <c r="L290" s="778"/>
      <c r="M290" s="778"/>
      <c r="N290" s="778"/>
      <c r="O290" s="778"/>
      <c r="P290" s="778">
        <f t="shared" si="157"/>
        <v>0</v>
      </c>
      <c r="Q290" s="778">
        <v>400000</v>
      </c>
      <c r="R290" s="778"/>
      <c r="S290" s="778"/>
      <c r="T290" s="778"/>
      <c r="U290" s="778"/>
      <c r="V290" s="778">
        <f t="shared" si="158"/>
        <v>0</v>
      </c>
      <c r="W290" s="778"/>
      <c r="X290" s="778"/>
      <c r="Y290" s="778"/>
      <c r="Z290" s="778"/>
      <c r="AA290" s="778"/>
      <c r="AB290" s="778"/>
      <c r="AC290" s="778"/>
      <c r="AD290" s="778"/>
      <c r="AE290" s="778"/>
      <c r="AF290" s="778"/>
      <c r="AG290" s="779"/>
      <c r="AH290" s="767"/>
      <c r="AJ290" s="755">
        <f t="shared" si="159"/>
        <v>400000</v>
      </c>
      <c r="AK290" s="719" t="b">
        <f>G290=AJ290</f>
        <v>1</v>
      </c>
      <c r="AL290" s="755">
        <f>I290+L290+O290+R290+U290+X290</f>
        <v>0</v>
      </c>
      <c r="AM290" s="756">
        <f>H290+K290+N290+Q290+T290+W290</f>
        <v>400000</v>
      </c>
      <c r="AN290" s="705" t="b">
        <f>G290=AM290</f>
        <v>1</v>
      </c>
    </row>
    <row r="291" spans="1:40">
      <c r="A291" s="780"/>
      <c r="B291" s="781"/>
      <c r="C291" s="782"/>
      <c r="D291" s="782"/>
      <c r="E291" s="789" t="s">
        <v>125</v>
      </c>
      <c r="F291" s="788" t="s">
        <v>126</v>
      </c>
      <c r="G291" s="784">
        <v>2250000</v>
      </c>
      <c r="H291" s="778">
        <v>2250000</v>
      </c>
      <c r="I291" s="784"/>
      <c r="J291" s="778">
        <f t="shared" si="156"/>
        <v>2250000</v>
      </c>
      <c r="K291" s="784"/>
      <c r="L291" s="784"/>
      <c r="M291" s="784"/>
      <c r="N291" s="778"/>
      <c r="O291" s="784"/>
      <c r="P291" s="778">
        <f t="shared" si="157"/>
        <v>0</v>
      </c>
      <c r="Q291" s="784"/>
      <c r="R291" s="784"/>
      <c r="S291" s="784"/>
      <c r="T291" s="778"/>
      <c r="U291" s="778"/>
      <c r="V291" s="778">
        <f t="shared" si="158"/>
        <v>0</v>
      </c>
      <c r="W291" s="778"/>
      <c r="X291" s="784"/>
      <c r="Y291" s="784"/>
      <c r="Z291" s="784"/>
      <c r="AA291" s="784"/>
      <c r="AB291" s="784"/>
      <c r="AC291" s="784"/>
      <c r="AD291" s="784"/>
      <c r="AE291" s="784"/>
      <c r="AF291" s="784"/>
      <c r="AG291" s="790"/>
      <c r="AH291" s="713"/>
      <c r="AJ291" s="755">
        <f t="shared" si="159"/>
        <v>2250000</v>
      </c>
      <c r="AK291" s="719" t="b">
        <f>G291=AJ291</f>
        <v>1</v>
      </c>
      <c r="AL291" s="755">
        <f>I291+L291+O291+R291+U291+X291</f>
        <v>0</v>
      </c>
      <c r="AM291" s="756">
        <f>H291+K291+N291+Q291+T291+W291</f>
        <v>2250000</v>
      </c>
      <c r="AN291" s="705" t="b">
        <f>G291=AM291</f>
        <v>1</v>
      </c>
    </row>
    <row r="292" spans="1:40">
      <c r="A292" s="780"/>
      <c r="B292" s="781"/>
      <c r="C292" s="782"/>
      <c r="D292" s="782"/>
      <c r="E292" s="729" t="s">
        <v>61</v>
      </c>
      <c r="F292" s="788" t="s">
        <v>62</v>
      </c>
      <c r="G292" s="784">
        <v>7000000</v>
      </c>
      <c r="H292" s="778">
        <v>3000000</v>
      </c>
      <c r="I292" s="784"/>
      <c r="J292" s="778">
        <f t="shared" si="156"/>
        <v>3000000</v>
      </c>
      <c r="K292" s="784"/>
      <c r="L292" s="784"/>
      <c r="M292" s="784"/>
      <c r="N292" s="778"/>
      <c r="O292" s="784" t="e">
        <f>#REF!+600000</f>
        <v>#REF!</v>
      </c>
      <c r="P292" s="778" t="e">
        <f t="shared" si="157"/>
        <v>#REF!</v>
      </c>
      <c r="Q292" s="784"/>
      <c r="R292" s="784"/>
      <c r="S292" s="784"/>
      <c r="T292" s="778"/>
      <c r="U292" s="778"/>
      <c r="V292" s="778">
        <f t="shared" si="158"/>
        <v>0</v>
      </c>
      <c r="W292" s="778"/>
      <c r="X292" s="784"/>
      <c r="Y292" s="784">
        <f>G292-H292</f>
        <v>4000000</v>
      </c>
      <c r="Z292" s="784"/>
      <c r="AA292" s="784"/>
      <c r="AB292" s="784"/>
      <c r="AC292" s="784"/>
      <c r="AD292" s="784"/>
      <c r="AE292" s="784"/>
      <c r="AF292" s="784"/>
      <c r="AG292" s="790"/>
      <c r="AH292" s="713"/>
      <c r="AJ292" s="755" t="e">
        <f t="shared" si="159"/>
        <v>#REF!</v>
      </c>
      <c r="AK292" s="719" t="e">
        <f>G292=AJ292</f>
        <v>#REF!</v>
      </c>
      <c r="AL292" s="755" t="e">
        <f>I292+L292+O292+R292+U292+X292</f>
        <v>#REF!</v>
      </c>
      <c r="AM292" s="756">
        <f>H292+K292+N292+Q292+T292+W292</f>
        <v>3000000</v>
      </c>
      <c r="AN292" s="705" t="b">
        <f>G292=AM292</f>
        <v>0</v>
      </c>
    </row>
    <row r="293" spans="1:40">
      <c r="A293" s="780"/>
      <c r="B293" s="781"/>
      <c r="C293" s="782"/>
      <c r="D293" s="782"/>
      <c r="E293" s="729" t="s">
        <v>83</v>
      </c>
      <c r="F293" s="788" t="s">
        <v>84</v>
      </c>
      <c r="G293" s="784">
        <v>45000000</v>
      </c>
      <c r="H293" s="778"/>
      <c r="I293" s="784"/>
      <c r="J293" s="778">
        <f t="shared" si="156"/>
        <v>0</v>
      </c>
      <c r="K293" s="784"/>
      <c r="L293" s="784"/>
      <c r="M293" s="784"/>
      <c r="N293" s="778"/>
      <c r="O293" s="784" t="e">
        <f>#REF!</f>
        <v>#REF!</v>
      </c>
      <c r="P293" s="778" t="e">
        <f t="shared" si="157"/>
        <v>#REF!</v>
      </c>
      <c r="Q293" s="784">
        <v>45000000</v>
      </c>
      <c r="R293" s="784"/>
      <c r="S293" s="784"/>
      <c r="T293" s="778"/>
      <c r="U293" s="778"/>
      <c r="V293" s="778">
        <f t="shared" si="158"/>
        <v>0</v>
      </c>
      <c r="W293" s="778"/>
      <c r="X293" s="784"/>
      <c r="Y293" s="784"/>
      <c r="Z293" s="784"/>
      <c r="AA293" s="784"/>
      <c r="AB293" s="784"/>
      <c r="AC293" s="784"/>
      <c r="AD293" s="784"/>
      <c r="AE293" s="784"/>
      <c r="AF293" s="784"/>
      <c r="AG293" s="790"/>
      <c r="AH293" s="713"/>
      <c r="AJ293" s="755" t="e">
        <f t="shared" si="159"/>
        <v>#REF!</v>
      </c>
      <c r="AK293" s="719" t="e">
        <f>G293=AJ293</f>
        <v>#REF!</v>
      </c>
      <c r="AL293" s="755" t="e">
        <f>I293+L293+O293+R293+U293+X293</f>
        <v>#REF!</v>
      </c>
      <c r="AM293" s="756">
        <f>H293+K293+N293+Q293+T293+W293</f>
        <v>45000000</v>
      </c>
      <c r="AN293" s="705" t="b">
        <f>G293=AM293</f>
        <v>1</v>
      </c>
    </row>
    <row r="294" spans="1:40">
      <c r="A294" s="780"/>
      <c r="B294" s="781"/>
      <c r="C294" s="782"/>
      <c r="D294" s="782"/>
      <c r="E294" s="729" t="s">
        <v>344</v>
      </c>
      <c r="F294" s="760" t="s">
        <v>208</v>
      </c>
      <c r="G294" s="784">
        <v>666000000</v>
      </c>
      <c r="H294" s="778"/>
      <c r="I294" s="784"/>
      <c r="J294" s="778">
        <f t="shared" si="156"/>
        <v>0</v>
      </c>
      <c r="K294" s="784"/>
      <c r="L294" s="784"/>
      <c r="M294" s="784"/>
      <c r="N294" s="778"/>
      <c r="O294" s="784"/>
      <c r="P294" s="784"/>
      <c r="Q294" s="784"/>
      <c r="R294" s="784"/>
      <c r="S294" s="784"/>
      <c r="T294" s="778">
        <v>666000000</v>
      </c>
      <c r="U294" s="778"/>
      <c r="V294" s="778">
        <f t="shared" si="158"/>
        <v>666000000</v>
      </c>
      <c r="W294" s="778"/>
      <c r="X294" s="784"/>
      <c r="Y294" s="784"/>
      <c r="Z294" s="784"/>
      <c r="AA294" s="784"/>
      <c r="AB294" s="784"/>
      <c r="AC294" s="784"/>
      <c r="AD294" s="784"/>
      <c r="AE294" s="784"/>
      <c r="AF294" s="784"/>
      <c r="AG294" s="790"/>
      <c r="AH294" s="713"/>
      <c r="AJ294" s="755">
        <f t="shared" si="159"/>
        <v>1332000000</v>
      </c>
      <c r="AK294" s="719" t="b">
        <f>G294=AJ294</f>
        <v>0</v>
      </c>
      <c r="AL294" s="755">
        <f>I294+L294+O294+R294+U294+X294</f>
        <v>0</v>
      </c>
      <c r="AM294" s="756">
        <f>H294+K294+N294+Q294+T294+W294</f>
        <v>666000000</v>
      </c>
      <c r="AN294" s="705" t="b">
        <f>G294=AM294</f>
        <v>1</v>
      </c>
    </row>
    <row r="295" spans="1:40">
      <c r="A295" s="780"/>
      <c r="B295" s="781"/>
      <c r="C295" s="782"/>
      <c r="D295" s="782"/>
      <c r="E295" s="729" t="s">
        <v>345</v>
      </c>
      <c r="F295" s="760" t="s">
        <v>346</v>
      </c>
      <c r="G295" s="784">
        <v>400000000</v>
      </c>
      <c r="H295" s="778"/>
      <c r="I295" s="784"/>
      <c r="J295" s="778"/>
      <c r="K295" s="784"/>
      <c r="L295" s="784"/>
      <c r="M295" s="784"/>
      <c r="N295" s="778"/>
      <c r="O295" s="784"/>
      <c r="P295" s="784"/>
      <c r="Q295" s="784"/>
      <c r="R295" s="784"/>
      <c r="S295" s="784"/>
      <c r="T295" s="778"/>
      <c r="U295" s="778"/>
      <c r="V295" s="778"/>
      <c r="W295" s="778"/>
      <c r="X295" s="784"/>
      <c r="Y295" s="784"/>
      <c r="Z295" s="784"/>
      <c r="AA295" s="784"/>
      <c r="AB295" s="784">
        <v>400000000</v>
      </c>
      <c r="AC295" s="784"/>
      <c r="AD295" s="784"/>
      <c r="AE295" s="784"/>
      <c r="AF295" s="784"/>
      <c r="AG295" s="790"/>
      <c r="AH295" s="713"/>
      <c r="AJ295" s="755"/>
      <c r="AK295" s="719"/>
      <c r="AL295" s="755"/>
      <c r="AM295" s="756"/>
      <c r="AN295" s="705"/>
    </row>
    <row r="296" spans="1:40">
      <c r="A296" s="831"/>
      <c r="B296" s="832"/>
      <c r="C296" s="833"/>
      <c r="D296" s="833"/>
      <c r="E296" s="834" t="s">
        <v>20</v>
      </c>
      <c r="F296" s="848" t="s">
        <v>21</v>
      </c>
      <c r="G296" s="836">
        <v>41530400</v>
      </c>
      <c r="H296" s="850">
        <v>6500000</v>
      </c>
      <c r="I296" s="836" t="e">
        <f>#REF!+1030000</f>
        <v>#REF!</v>
      </c>
      <c r="J296" s="850" t="e">
        <f t="shared" si="156"/>
        <v>#REF!</v>
      </c>
      <c r="K296" s="836"/>
      <c r="L296" s="836"/>
      <c r="M296" s="836"/>
      <c r="N296" s="850"/>
      <c r="O296" s="836"/>
      <c r="P296" s="836"/>
      <c r="Q296" s="836">
        <f>G296-H296-K296-Y296</f>
        <v>14500000</v>
      </c>
      <c r="R296" s="836"/>
      <c r="S296" s="836"/>
      <c r="T296" s="850"/>
      <c r="U296" s="850"/>
      <c r="V296" s="850">
        <f t="shared" si="158"/>
        <v>0</v>
      </c>
      <c r="W296" s="850"/>
      <c r="X296" s="836"/>
      <c r="Y296" s="836">
        <v>20530400</v>
      </c>
      <c r="Z296" s="836"/>
      <c r="AA296" s="836"/>
      <c r="AB296" s="836"/>
      <c r="AC296" s="836"/>
      <c r="AD296" s="836"/>
      <c r="AE296" s="836"/>
      <c r="AF296" s="784"/>
      <c r="AG296" s="790"/>
      <c r="AH296" s="713"/>
      <c r="AJ296" s="755" t="e">
        <f t="shared" si="159"/>
        <v>#REF!</v>
      </c>
      <c r="AK296" s="719" t="e">
        <f>G296=AJ296</f>
        <v>#REF!</v>
      </c>
      <c r="AL296" s="755" t="e">
        <f>I296+L296+O296+R296+U296+X296</f>
        <v>#REF!</v>
      </c>
      <c r="AM296" s="756">
        <f>H296+K296+N296+Q296+T296+W296</f>
        <v>21000000</v>
      </c>
      <c r="AN296" s="705" t="b">
        <f>G296=AM296</f>
        <v>0</v>
      </c>
    </row>
    <row r="297" spans="1:40">
      <c r="A297" s="714"/>
      <c r="B297" s="715"/>
      <c r="C297" s="713"/>
      <c r="D297" s="713"/>
      <c r="E297" s="716"/>
      <c r="F297" s="717"/>
      <c r="G297" s="743"/>
      <c r="H297" s="743"/>
      <c r="I297" s="743"/>
      <c r="J297" s="743"/>
      <c r="K297" s="743"/>
      <c r="L297" s="743"/>
      <c r="M297" s="743"/>
      <c r="N297" s="743"/>
      <c r="O297" s="743"/>
      <c r="P297" s="743"/>
      <c r="Q297" s="743"/>
      <c r="R297" s="743"/>
      <c r="S297" s="743"/>
      <c r="T297" s="743"/>
      <c r="U297" s="743"/>
      <c r="V297" s="743"/>
      <c r="W297" s="743"/>
      <c r="X297" s="743"/>
      <c r="Y297" s="743"/>
      <c r="Z297" s="743"/>
      <c r="AA297" s="743"/>
      <c r="AB297" s="743"/>
      <c r="AC297" s="743"/>
      <c r="AD297" s="743"/>
      <c r="AE297" s="743"/>
      <c r="AF297" s="784"/>
      <c r="AG297" s="790"/>
      <c r="AH297" s="713"/>
      <c r="AJ297" s="755">
        <f t="shared" si="159"/>
        <v>0</v>
      </c>
      <c r="AK297" s="719" t="b">
        <f>G297=AJ297</f>
        <v>1</v>
      </c>
      <c r="AL297" s="755">
        <f>I297+L297+O297+R297+U297+X297</f>
        <v>0</v>
      </c>
      <c r="AM297" s="756">
        <f>H297+K297+N297+Q297+T297+W297</f>
        <v>0</v>
      </c>
      <c r="AN297" s="705" t="b">
        <f>G297=AM297</f>
        <v>1</v>
      </c>
    </row>
    <row r="298" spans="1:40" ht="12.75" customHeight="1">
      <c r="A298" s="748">
        <v>35</v>
      </c>
      <c r="B298" s="888" t="s">
        <v>22</v>
      </c>
      <c r="C298" s="889" t="s">
        <v>370</v>
      </c>
      <c r="D298" s="890"/>
      <c r="E298" s="891"/>
      <c r="F298" s="898">
        <v>18004</v>
      </c>
      <c r="G298" s="750">
        <f>G299</f>
        <v>234600000</v>
      </c>
      <c r="H298" s="750">
        <f t="shared" ref="H298:AE298" si="160">H299</f>
        <v>10130900</v>
      </c>
      <c r="I298" s="750">
        <f t="shared" si="160"/>
        <v>0</v>
      </c>
      <c r="J298" s="750">
        <f t="shared" si="160"/>
        <v>0</v>
      </c>
      <c r="K298" s="750">
        <f t="shared" si="160"/>
        <v>0</v>
      </c>
      <c r="L298" s="750">
        <f t="shared" si="160"/>
        <v>0</v>
      </c>
      <c r="M298" s="750">
        <f t="shared" si="160"/>
        <v>0</v>
      </c>
      <c r="N298" s="750">
        <f t="shared" si="160"/>
        <v>0</v>
      </c>
      <c r="O298" s="750">
        <f t="shared" si="160"/>
        <v>0</v>
      </c>
      <c r="P298" s="750">
        <f t="shared" si="160"/>
        <v>0</v>
      </c>
      <c r="Q298" s="750">
        <f t="shared" si="160"/>
        <v>21654900</v>
      </c>
      <c r="R298" s="750">
        <f t="shared" si="160"/>
        <v>0</v>
      </c>
      <c r="S298" s="750">
        <f t="shared" si="160"/>
        <v>0</v>
      </c>
      <c r="T298" s="750">
        <f t="shared" si="160"/>
        <v>0</v>
      </c>
      <c r="U298" s="750">
        <f t="shared" si="160"/>
        <v>0</v>
      </c>
      <c r="V298" s="750">
        <f t="shared" si="160"/>
        <v>0</v>
      </c>
      <c r="W298" s="750">
        <f t="shared" si="160"/>
        <v>0</v>
      </c>
      <c r="X298" s="750">
        <f t="shared" si="160"/>
        <v>0</v>
      </c>
      <c r="Y298" s="750">
        <f t="shared" si="160"/>
        <v>0</v>
      </c>
      <c r="Z298" s="750">
        <f t="shared" si="160"/>
        <v>0</v>
      </c>
      <c r="AA298" s="750">
        <f t="shared" si="160"/>
        <v>0</v>
      </c>
      <c r="AB298" s="750">
        <f t="shared" si="160"/>
        <v>0</v>
      </c>
      <c r="AC298" s="750">
        <f t="shared" si="160"/>
        <v>0</v>
      </c>
      <c r="AD298" s="750">
        <f t="shared" si="160"/>
        <v>0</v>
      </c>
      <c r="AE298" s="750">
        <f t="shared" si="160"/>
        <v>202814200</v>
      </c>
      <c r="AF298" s="744">
        <f t="shared" ref="AF298:AG298" si="161">AF299</f>
        <v>0</v>
      </c>
      <c r="AG298" s="739">
        <f t="shared" si="161"/>
        <v>0</v>
      </c>
      <c r="AH298" s="713"/>
      <c r="AJ298" s="755"/>
      <c r="AK298" s="719"/>
      <c r="AL298" s="755"/>
      <c r="AM298" s="756"/>
      <c r="AN298" s="705"/>
    </row>
    <row r="299" spans="1:40" ht="12.75" hidden="1" customHeight="1">
      <c r="A299" s="714"/>
      <c r="B299" s="715"/>
      <c r="C299" s="713"/>
      <c r="D299" s="896" t="s">
        <v>15</v>
      </c>
      <c r="E299" s="897"/>
      <c r="F299" s="726" t="s">
        <v>130</v>
      </c>
      <c r="G299" s="743">
        <f>SUM(G300:G307)</f>
        <v>234600000</v>
      </c>
      <c r="H299" s="743">
        <f t="shared" ref="H299:AE299" si="162">SUM(H300:H307)</f>
        <v>10130900</v>
      </c>
      <c r="I299" s="743">
        <f t="shared" si="162"/>
        <v>0</v>
      </c>
      <c r="J299" s="743">
        <f t="shared" si="162"/>
        <v>0</v>
      </c>
      <c r="K299" s="743">
        <f t="shared" si="162"/>
        <v>0</v>
      </c>
      <c r="L299" s="743">
        <f t="shared" si="162"/>
        <v>0</v>
      </c>
      <c r="M299" s="743">
        <f t="shared" si="162"/>
        <v>0</v>
      </c>
      <c r="N299" s="743">
        <f t="shared" si="162"/>
        <v>0</v>
      </c>
      <c r="O299" s="743">
        <f t="shared" si="162"/>
        <v>0</v>
      </c>
      <c r="P299" s="743">
        <f t="shared" si="162"/>
        <v>0</v>
      </c>
      <c r="Q299" s="743">
        <f t="shared" si="162"/>
        <v>21654900</v>
      </c>
      <c r="R299" s="743">
        <f t="shared" si="162"/>
        <v>0</v>
      </c>
      <c r="S299" s="743">
        <f t="shared" si="162"/>
        <v>0</v>
      </c>
      <c r="T299" s="743">
        <f t="shared" si="162"/>
        <v>0</v>
      </c>
      <c r="U299" s="743">
        <f t="shared" si="162"/>
        <v>0</v>
      </c>
      <c r="V299" s="743">
        <f t="shared" si="162"/>
        <v>0</v>
      </c>
      <c r="W299" s="743">
        <f t="shared" si="162"/>
        <v>0</v>
      </c>
      <c r="X299" s="743">
        <f t="shared" si="162"/>
        <v>0</v>
      </c>
      <c r="Y299" s="743">
        <f t="shared" si="162"/>
        <v>0</v>
      </c>
      <c r="Z299" s="743">
        <f t="shared" si="162"/>
        <v>0</v>
      </c>
      <c r="AA299" s="743">
        <f t="shared" si="162"/>
        <v>0</v>
      </c>
      <c r="AB299" s="743">
        <f t="shared" si="162"/>
        <v>0</v>
      </c>
      <c r="AC299" s="743">
        <f t="shared" si="162"/>
        <v>0</v>
      </c>
      <c r="AD299" s="743">
        <f t="shared" si="162"/>
        <v>0</v>
      </c>
      <c r="AE299" s="743">
        <f t="shared" si="162"/>
        <v>202814200</v>
      </c>
      <c r="AF299" s="746"/>
      <c r="AG299" s="742"/>
      <c r="AH299" s="713"/>
      <c r="AJ299" s="755"/>
      <c r="AK299" s="719"/>
      <c r="AL299" s="755"/>
      <c r="AM299" s="756"/>
      <c r="AN299" s="705"/>
    </row>
    <row r="300" spans="1:40">
      <c r="A300" s="780"/>
      <c r="B300" s="781"/>
      <c r="C300" s="782"/>
      <c r="D300" s="809"/>
      <c r="E300" s="730" t="s">
        <v>55</v>
      </c>
      <c r="F300" s="788" t="s">
        <v>56</v>
      </c>
      <c r="G300" s="784">
        <v>3650900</v>
      </c>
      <c r="H300" s="746">
        <v>3650900</v>
      </c>
      <c r="I300" s="746"/>
      <c r="J300" s="746"/>
      <c r="K300" s="746"/>
      <c r="L300" s="746"/>
      <c r="M300" s="746"/>
      <c r="N300" s="746"/>
      <c r="O300" s="746"/>
      <c r="P300" s="746"/>
      <c r="Q300" s="746"/>
      <c r="R300" s="746"/>
      <c r="S300" s="746"/>
      <c r="T300" s="746"/>
      <c r="U300" s="746"/>
      <c r="V300" s="746"/>
      <c r="W300" s="746"/>
      <c r="X300" s="746"/>
      <c r="Y300" s="746"/>
      <c r="Z300" s="746"/>
      <c r="AA300" s="746"/>
      <c r="AB300" s="746"/>
      <c r="AC300" s="746"/>
      <c r="AD300" s="746"/>
      <c r="AE300" s="746"/>
      <c r="AF300" s="746"/>
      <c r="AG300" s="742"/>
      <c r="AH300" s="713"/>
      <c r="AJ300" s="755"/>
      <c r="AK300" s="719"/>
      <c r="AL300" s="755"/>
      <c r="AM300" s="756"/>
      <c r="AN300" s="705"/>
    </row>
    <row r="301" spans="1:40">
      <c r="A301" s="780"/>
      <c r="B301" s="781"/>
      <c r="C301" s="782"/>
      <c r="D301" s="809"/>
      <c r="E301" s="729" t="s">
        <v>16</v>
      </c>
      <c r="F301" s="788" t="s">
        <v>19</v>
      </c>
      <c r="G301" s="784">
        <v>480000</v>
      </c>
      <c r="H301" s="746">
        <v>480000</v>
      </c>
      <c r="I301" s="746"/>
      <c r="J301" s="746"/>
      <c r="K301" s="746"/>
      <c r="L301" s="746"/>
      <c r="M301" s="746"/>
      <c r="N301" s="746"/>
      <c r="O301" s="746"/>
      <c r="P301" s="746"/>
      <c r="Q301" s="746"/>
      <c r="R301" s="746"/>
      <c r="S301" s="746"/>
      <c r="T301" s="746"/>
      <c r="U301" s="746"/>
      <c r="V301" s="746"/>
      <c r="W301" s="746"/>
      <c r="X301" s="746"/>
      <c r="Y301" s="746"/>
      <c r="Z301" s="746"/>
      <c r="AA301" s="746"/>
      <c r="AB301" s="746"/>
      <c r="AC301" s="746"/>
      <c r="AD301" s="746"/>
      <c r="AE301" s="746"/>
      <c r="AF301" s="746"/>
      <c r="AG301" s="742"/>
      <c r="AH301" s="713"/>
      <c r="AJ301" s="755"/>
      <c r="AK301" s="719"/>
      <c r="AL301" s="755"/>
      <c r="AM301" s="756"/>
      <c r="AN301" s="705"/>
    </row>
    <row r="302" spans="1:40">
      <c r="A302" s="780"/>
      <c r="B302" s="781"/>
      <c r="C302" s="782"/>
      <c r="D302" s="782"/>
      <c r="E302" s="728" t="s">
        <v>17</v>
      </c>
      <c r="F302" s="822" t="s">
        <v>18</v>
      </c>
      <c r="G302" s="784">
        <v>18000000</v>
      </c>
      <c r="H302" s="746">
        <v>4500000</v>
      </c>
      <c r="I302" s="746"/>
      <c r="J302" s="746"/>
      <c r="K302" s="746"/>
      <c r="L302" s="746"/>
      <c r="M302" s="746"/>
      <c r="N302" s="746"/>
      <c r="O302" s="746"/>
      <c r="P302" s="746"/>
      <c r="Q302" s="746">
        <v>13500000</v>
      </c>
      <c r="R302" s="746"/>
      <c r="S302" s="746"/>
      <c r="T302" s="746"/>
      <c r="U302" s="746"/>
      <c r="V302" s="746"/>
      <c r="W302" s="746"/>
      <c r="X302" s="746"/>
      <c r="Y302" s="746"/>
      <c r="Z302" s="746"/>
      <c r="AA302" s="746"/>
      <c r="AB302" s="746"/>
      <c r="AC302" s="746"/>
      <c r="AD302" s="746"/>
      <c r="AE302" s="746"/>
      <c r="AF302" s="746"/>
      <c r="AG302" s="742"/>
      <c r="AH302" s="713"/>
      <c r="AJ302" s="755"/>
      <c r="AK302" s="719"/>
      <c r="AL302" s="755"/>
      <c r="AM302" s="756"/>
      <c r="AN302" s="705"/>
    </row>
    <row r="303" spans="1:40">
      <c r="A303" s="780"/>
      <c r="B303" s="781"/>
      <c r="C303" s="782"/>
      <c r="D303" s="782"/>
      <c r="E303" s="728" t="s">
        <v>59</v>
      </c>
      <c r="F303" s="823" t="s">
        <v>60</v>
      </c>
      <c r="G303" s="784">
        <v>1000000</v>
      </c>
      <c r="H303" s="746">
        <v>500000</v>
      </c>
      <c r="I303" s="746"/>
      <c r="J303" s="746"/>
      <c r="K303" s="746"/>
      <c r="L303" s="746"/>
      <c r="M303" s="746"/>
      <c r="N303" s="746"/>
      <c r="O303" s="746"/>
      <c r="P303" s="746"/>
      <c r="Q303" s="746"/>
      <c r="R303" s="746"/>
      <c r="S303" s="746"/>
      <c r="T303" s="746"/>
      <c r="U303" s="746"/>
      <c r="V303" s="746"/>
      <c r="W303" s="746"/>
      <c r="X303" s="746"/>
      <c r="Y303" s="746"/>
      <c r="Z303" s="746"/>
      <c r="AA303" s="746"/>
      <c r="AB303" s="746"/>
      <c r="AC303" s="746"/>
      <c r="AD303" s="746"/>
      <c r="AE303" s="746">
        <f>G303-H303</f>
        <v>500000</v>
      </c>
      <c r="AF303" s="746"/>
      <c r="AG303" s="742"/>
      <c r="AH303" s="713"/>
      <c r="AJ303" s="755"/>
      <c r="AK303" s="719"/>
      <c r="AL303" s="755"/>
      <c r="AM303" s="756"/>
      <c r="AN303" s="705"/>
    </row>
    <row r="304" spans="1:40">
      <c r="A304" s="780"/>
      <c r="B304" s="781"/>
      <c r="C304" s="782"/>
      <c r="D304" s="782"/>
      <c r="E304" s="729" t="s">
        <v>125</v>
      </c>
      <c r="F304" s="788" t="s">
        <v>126</v>
      </c>
      <c r="G304" s="784">
        <v>2250000</v>
      </c>
      <c r="H304" s="746">
        <v>1000000</v>
      </c>
      <c r="I304" s="746"/>
      <c r="J304" s="746"/>
      <c r="K304" s="746"/>
      <c r="L304" s="746"/>
      <c r="M304" s="746"/>
      <c r="N304" s="746"/>
      <c r="O304" s="746"/>
      <c r="P304" s="746"/>
      <c r="Q304" s="746"/>
      <c r="R304" s="746"/>
      <c r="S304" s="746"/>
      <c r="T304" s="746"/>
      <c r="U304" s="746"/>
      <c r="V304" s="746"/>
      <c r="W304" s="746"/>
      <c r="X304" s="746"/>
      <c r="Y304" s="746"/>
      <c r="Z304" s="746"/>
      <c r="AA304" s="746"/>
      <c r="AB304" s="746"/>
      <c r="AC304" s="746"/>
      <c r="AD304" s="746"/>
      <c r="AE304" s="746">
        <f>G304-H304</f>
        <v>1250000</v>
      </c>
      <c r="AF304" s="746"/>
      <c r="AG304" s="742"/>
      <c r="AH304" s="713"/>
      <c r="AJ304" s="755"/>
      <c r="AK304" s="719"/>
      <c r="AL304" s="755"/>
      <c r="AM304" s="756"/>
      <c r="AN304" s="705"/>
    </row>
    <row r="305" spans="1:40">
      <c r="A305" s="780"/>
      <c r="B305" s="781"/>
      <c r="C305" s="782"/>
      <c r="D305" s="782"/>
      <c r="E305" s="729" t="s">
        <v>61</v>
      </c>
      <c r="F305" s="788" t="s">
        <v>62</v>
      </c>
      <c r="G305" s="784">
        <v>15000000</v>
      </c>
      <c r="H305" s="746"/>
      <c r="I305" s="746"/>
      <c r="J305" s="746"/>
      <c r="K305" s="746"/>
      <c r="L305" s="746"/>
      <c r="M305" s="746"/>
      <c r="N305" s="746"/>
      <c r="O305" s="746"/>
      <c r="P305" s="746"/>
      <c r="Q305" s="746">
        <v>5000000</v>
      </c>
      <c r="R305" s="746"/>
      <c r="S305" s="746"/>
      <c r="T305" s="746"/>
      <c r="U305" s="746"/>
      <c r="V305" s="746"/>
      <c r="W305" s="746"/>
      <c r="X305" s="746"/>
      <c r="Y305" s="746"/>
      <c r="Z305" s="746"/>
      <c r="AA305" s="746"/>
      <c r="AB305" s="746"/>
      <c r="AC305" s="746"/>
      <c r="AD305" s="746"/>
      <c r="AE305" s="746">
        <v>10000000</v>
      </c>
      <c r="AF305" s="746"/>
      <c r="AG305" s="742"/>
      <c r="AH305" s="713"/>
      <c r="AJ305" s="755"/>
      <c r="AK305" s="719"/>
      <c r="AL305" s="755"/>
      <c r="AM305" s="756"/>
      <c r="AN305" s="705"/>
    </row>
    <row r="306" spans="1:40">
      <c r="A306" s="780"/>
      <c r="B306" s="781"/>
      <c r="C306" s="782"/>
      <c r="D306" s="782"/>
      <c r="E306" s="729" t="s">
        <v>349</v>
      </c>
      <c r="F306" s="788" t="s">
        <v>346</v>
      </c>
      <c r="G306" s="784">
        <v>191064200</v>
      </c>
      <c r="H306" s="746"/>
      <c r="I306" s="746"/>
      <c r="J306" s="746"/>
      <c r="K306" s="746"/>
      <c r="L306" s="746"/>
      <c r="M306" s="746"/>
      <c r="N306" s="746"/>
      <c r="O306" s="746"/>
      <c r="P306" s="746"/>
      <c r="Q306" s="746"/>
      <c r="R306" s="746"/>
      <c r="S306" s="746"/>
      <c r="T306" s="746"/>
      <c r="U306" s="746"/>
      <c r="V306" s="746"/>
      <c r="W306" s="746"/>
      <c r="X306" s="746"/>
      <c r="Y306" s="746"/>
      <c r="Z306" s="746"/>
      <c r="AA306" s="746"/>
      <c r="AB306" s="746"/>
      <c r="AC306" s="746"/>
      <c r="AD306" s="746"/>
      <c r="AE306" s="746">
        <v>191064200</v>
      </c>
      <c r="AF306" s="746"/>
      <c r="AG306" s="742"/>
      <c r="AH306" s="713"/>
      <c r="AJ306" s="755"/>
      <c r="AK306" s="719"/>
      <c r="AL306" s="755"/>
      <c r="AM306" s="756"/>
      <c r="AN306" s="705"/>
    </row>
    <row r="307" spans="1:40">
      <c r="A307" s="831"/>
      <c r="B307" s="832"/>
      <c r="C307" s="833"/>
      <c r="D307" s="833"/>
      <c r="E307" s="834" t="s">
        <v>20</v>
      </c>
      <c r="F307" s="848" t="s">
        <v>21</v>
      </c>
      <c r="G307" s="836">
        <v>3154900</v>
      </c>
      <c r="H307" s="836"/>
      <c r="I307" s="836"/>
      <c r="J307" s="836"/>
      <c r="K307" s="836"/>
      <c r="L307" s="836"/>
      <c r="M307" s="836"/>
      <c r="N307" s="836"/>
      <c r="O307" s="836"/>
      <c r="P307" s="836"/>
      <c r="Q307" s="836">
        <v>3154900</v>
      </c>
      <c r="R307" s="836"/>
      <c r="S307" s="836"/>
      <c r="T307" s="836"/>
      <c r="U307" s="836"/>
      <c r="V307" s="836"/>
      <c r="W307" s="836"/>
      <c r="X307" s="836"/>
      <c r="Y307" s="836"/>
      <c r="Z307" s="836"/>
      <c r="AA307" s="836"/>
      <c r="AB307" s="836"/>
      <c r="AC307" s="836"/>
      <c r="AD307" s="836"/>
      <c r="AE307" s="836"/>
      <c r="AF307" s="746"/>
      <c r="AG307" s="742"/>
      <c r="AH307" s="713"/>
      <c r="AJ307" s="755"/>
      <c r="AK307" s="719"/>
      <c r="AL307" s="755"/>
      <c r="AM307" s="756"/>
      <c r="AN307" s="705"/>
    </row>
    <row r="308" spans="1:40">
      <c r="A308" s="714"/>
      <c r="B308" s="715"/>
      <c r="C308" s="713"/>
      <c r="D308" s="713"/>
      <c r="E308" s="786"/>
      <c r="F308" s="726"/>
      <c r="G308" s="743"/>
      <c r="H308" s="743"/>
      <c r="I308" s="743"/>
      <c r="J308" s="743"/>
      <c r="K308" s="743"/>
      <c r="L308" s="743"/>
      <c r="M308" s="743"/>
      <c r="N308" s="743"/>
      <c r="O308" s="743"/>
      <c r="P308" s="743"/>
      <c r="Q308" s="743"/>
      <c r="R308" s="743"/>
      <c r="S308" s="743"/>
      <c r="T308" s="743"/>
      <c r="U308" s="743"/>
      <c r="V308" s="743"/>
      <c r="W308" s="743"/>
      <c r="X308" s="743"/>
      <c r="Y308" s="743"/>
      <c r="Z308" s="743"/>
      <c r="AA308" s="743"/>
      <c r="AB308" s="743"/>
      <c r="AC308" s="743"/>
      <c r="AD308" s="743"/>
      <c r="AE308" s="743"/>
      <c r="AF308" s="746"/>
      <c r="AG308" s="742"/>
      <c r="AH308" s="713"/>
      <c r="AJ308" s="755"/>
      <c r="AK308" s="719"/>
      <c r="AL308" s="755"/>
      <c r="AM308" s="756"/>
      <c r="AN308" s="705"/>
    </row>
    <row r="309" spans="1:40" s="705" customFormat="1" ht="12.75" customHeight="1">
      <c r="A309" s="887">
        <v>36</v>
      </c>
      <c r="B309" s="893" t="s">
        <v>22</v>
      </c>
      <c r="C309" s="889" t="s">
        <v>168</v>
      </c>
      <c r="D309" s="890"/>
      <c r="E309" s="891"/>
      <c r="F309" s="749">
        <v>21006</v>
      </c>
      <c r="G309" s="750">
        <f>G310</f>
        <v>428000000</v>
      </c>
      <c r="H309" s="750">
        <f t="shared" ref="H309:AG309" si="163">H310</f>
        <v>215150000</v>
      </c>
      <c r="I309" s="750" t="e">
        <f t="shared" si="163"/>
        <v>#REF!</v>
      </c>
      <c r="J309" s="750" t="e">
        <f t="shared" si="163"/>
        <v>#REF!</v>
      </c>
      <c r="K309" s="750">
        <f t="shared" si="163"/>
        <v>270000</v>
      </c>
      <c r="L309" s="750">
        <f t="shared" si="163"/>
        <v>0</v>
      </c>
      <c r="M309" s="750">
        <f t="shared" si="163"/>
        <v>0</v>
      </c>
      <c r="N309" s="750">
        <f t="shared" si="163"/>
        <v>0</v>
      </c>
      <c r="O309" s="750" t="e">
        <f t="shared" si="163"/>
        <v>#REF!</v>
      </c>
      <c r="P309" s="750" t="e">
        <f t="shared" si="163"/>
        <v>#REF!</v>
      </c>
      <c r="Q309" s="750">
        <f t="shared" si="163"/>
        <v>209942500</v>
      </c>
      <c r="R309" s="750">
        <f t="shared" si="163"/>
        <v>0</v>
      </c>
      <c r="S309" s="750">
        <f t="shared" si="163"/>
        <v>0</v>
      </c>
      <c r="T309" s="750">
        <f t="shared" si="163"/>
        <v>0</v>
      </c>
      <c r="U309" s="750">
        <f t="shared" si="163"/>
        <v>0</v>
      </c>
      <c r="V309" s="750">
        <f t="shared" si="163"/>
        <v>0</v>
      </c>
      <c r="W309" s="750">
        <f t="shared" si="163"/>
        <v>0</v>
      </c>
      <c r="X309" s="750">
        <f t="shared" si="163"/>
        <v>0</v>
      </c>
      <c r="Y309" s="750">
        <f t="shared" si="163"/>
        <v>2637500</v>
      </c>
      <c r="Z309" s="750">
        <f t="shared" si="163"/>
        <v>0</v>
      </c>
      <c r="AA309" s="750">
        <f t="shared" si="163"/>
        <v>0</v>
      </c>
      <c r="AB309" s="750">
        <f t="shared" si="163"/>
        <v>0</v>
      </c>
      <c r="AC309" s="750">
        <f t="shared" si="163"/>
        <v>0</v>
      </c>
      <c r="AD309" s="750">
        <f t="shared" si="163"/>
        <v>0</v>
      </c>
      <c r="AE309" s="750">
        <f t="shared" si="163"/>
        <v>0</v>
      </c>
      <c r="AF309" s="744">
        <f t="shared" si="163"/>
        <v>0</v>
      </c>
      <c r="AG309" s="739">
        <f t="shared" si="163"/>
        <v>0</v>
      </c>
      <c r="AH309" s="731"/>
      <c r="AJ309" s="755" t="e">
        <f t="shared" si="159"/>
        <v>#REF!</v>
      </c>
      <c r="AK309" s="719" t="e">
        <f>G309=AJ309</f>
        <v>#REF!</v>
      </c>
      <c r="AL309" s="755" t="e">
        <f t="shared" ref="AL309:AL322" si="164">I309+L309+O309+R309+U309+X309</f>
        <v>#REF!</v>
      </c>
      <c r="AM309" s="756">
        <f t="shared" ref="AM309:AM322" si="165">H309+K309+N309+Q309+T309+W309</f>
        <v>425362500</v>
      </c>
      <c r="AN309" s="705" t="b">
        <f>G309=AM309</f>
        <v>0</v>
      </c>
    </row>
    <row r="310" spans="1:40" s="705" customFormat="1" ht="12.75" hidden="1" customHeight="1">
      <c r="A310" s="851"/>
      <c r="B310" s="876"/>
      <c r="C310" s="877"/>
      <c r="D310" s="896" t="s">
        <v>15</v>
      </c>
      <c r="E310" s="897"/>
      <c r="F310" s="717" t="s">
        <v>130</v>
      </c>
      <c r="G310" s="853">
        <f>SUM(G311:G321)</f>
        <v>428000000</v>
      </c>
      <c r="H310" s="853">
        <f t="shared" ref="H310:AG310" si="166">SUM(H311:H321)</f>
        <v>215150000</v>
      </c>
      <c r="I310" s="853" t="e">
        <f t="shared" si="166"/>
        <v>#REF!</v>
      </c>
      <c r="J310" s="853" t="e">
        <f t="shared" si="166"/>
        <v>#REF!</v>
      </c>
      <c r="K310" s="853">
        <f>SUM(K311:K321)</f>
        <v>270000</v>
      </c>
      <c r="L310" s="853">
        <f t="shared" si="166"/>
        <v>0</v>
      </c>
      <c r="M310" s="853">
        <f t="shared" si="166"/>
        <v>0</v>
      </c>
      <c r="N310" s="853">
        <f t="shared" si="166"/>
        <v>0</v>
      </c>
      <c r="O310" s="853" t="e">
        <f t="shared" si="166"/>
        <v>#REF!</v>
      </c>
      <c r="P310" s="853" t="e">
        <f t="shared" si="166"/>
        <v>#REF!</v>
      </c>
      <c r="Q310" s="853">
        <f>SUM(Q311:Q321)</f>
        <v>209942500</v>
      </c>
      <c r="R310" s="853">
        <f t="shared" si="166"/>
        <v>0</v>
      </c>
      <c r="S310" s="853">
        <f t="shared" si="166"/>
        <v>0</v>
      </c>
      <c r="T310" s="853">
        <f t="shared" si="166"/>
        <v>0</v>
      </c>
      <c r="U310" s="853">
        <f t="shared" si="166"/>
        <v>0</v>
      </c>
      <c r="V310" s="853">
        <f t="shared" si="166"/>
        <v>0</v>
      </c>
      <c r="W310" s="853">
        <f t="shared" si="166"/>
        <v>0</v>
      </c>
      <c r="X310" s="853">
        <f t="shared" si="166"/>
        <v>0</v>
      </c>
      <c r="Y310" s="853">
        <f>SUM(Y311:Y321)</f>
        <v>2637500</v>
      </c>
      <c r="Z310" s="853">
        <f t="shared" si="166"/>
        <v>0</v>
      </c>
      <c r="AA310" s="853">
        <f t="shared" si="166"/>
        <v>0</v>
      </c>
      <c r="AB310" s="853">
        <f t="shared" si="166"/>
        <v>0</v>
      </c>
      <c r="AC310" s="853">
        <f t="shared" si="166"/>
        <v>0</v>
      </c>
      <c r="AD310" s="853">
        <f t="shared" si="166"/>
        <v>0</v>
      </c>
      <c r="AE310" s="853">
        <f t="shared" si="166"/>
        <v>0</v>
      </c>
      <c r="AF310" s="778">
        <f t="shared" si="166"/>
        <v>0</v>
      </c>
      <c r="AG310" s="800">
        <f t="shared" si="166"/>
        <v>0</v>
      </c>
      <c r="AH310" s="731"/>
      <c r="AJ310" s="755"/>
      <c r="AK310" s="719"/>
      <c r="AL310" s="755"/>
      <c r="AM310" s="756"/>
    </row>
    <row r="311" spans="1:40" s="705" customFormat="1">
      <c r="A311" s="772"/>
      <c r="B311" s="826"/>
      <c r="C311" s="809"/>
      <c r="D311" s="809"/>
      <c r="E311" s="730" t="s">
        <v>55</v>
      </c>
      <c r="F311" s="788" t="s">
        <v>56</v>
      </c>
      <c r="G311" s="778">
        <v>2637500</v>
      </c>
      <c r="H311" s="778">
        <v>2637500</v>
      </c>
      <c r="I311" s="794"/>
      <c r="J311" s="794">
        <f>H311-I311</f>
        <v>2637500</v>
      </c>
      <c r="K311" s="794"/>
      <c r="L311" s="794"/>
      <c r="M311" s="794"/>
      <c r="N311" s="794"/>
      <c r="O311" s="778"/>
      <c r="P311" s="778">
        <f>N311-O311</f>
        <v>0</v>
      </c>
      <c r="Q311" s="778"/>
      <c r="R311" s="794"/>
      <c r="S311" s="794"/>
      <c r="T311" s="794"/>
      <c r="U311" s="794"/>
      <c r="V311" s="794"/>
      <c r="W311" s="794"/>
      <c r="X311" s="794"/>
      <c r="Y311" s="794"/>
      <c r="Z311" s="794"/>
      <c r="AA311" s="794"/>
      <c r="AB311" s="794"/>
      <c r="AC311" s="794"/>
      <c r="AD311" s="794"/>
      <c r="AE311" s="794"/>
      <c r="AF311" s="794"/>
      <c r="AG311" s="827"/>
      <c r="AH311" s="731"/>
      <c r="AJ311" s="755">
        <f t="shared" si="159"/>
        <v>2637500</v>
      </c>
      <c r="AK311" s="719" t="b">
        <f>G311=AJ311</f>
        <v>1</v>
      </c>
      <c r="AL311" s="755">
        <f t="shared" si="164"/>
        <v>0</v>
      </c>
      <c r="AM311" s="756">
        <f t="shared" si="165"/>
        <v>2637500</v>
      </c>
      <c r="AN311" s="705" t="b">
        <f>G311=AM311</f>
        <v>1</v>
      </c>
    </row>
    <row r="312" spans="1:40" s="705" customFormat="1">
      <c r="A312" s="772"/>
      <c r="B312" s="826"/>
      <c r="C312" s="809"/>
      <c r="D312" s="809"/>
      <c r="E312" s="729" t="s">
        <v>16</v>
      </c>
      <c r="F312" s="788" t="s">
        <v>19</v>
      </c>
      <c r="G312" s="778">
        <v>270000</v>
      </c>
      <c r="H312" s="778"/>
      <c r="I312" s="778" t="e">
        <f>SUM(I314:I321)</f>
        <v>#REF!</v>
      </c>
      <c r="J312" s="778" t="e">
        <f>SUM(J314:J321)</f>
        <v>#REF!</v>
      </c>
      <c r="K312" s="778">
        <v>270000</v>
      </c>
      <c r="L312" s="778">
        <f>SUM(L314:L321)</f>
        <v>0</v>
      </c>
      <c r="M312" s="778">
        <f>SUM(M314:M321)</f>
        <v>0</v>
      </c>
      <c r="N312" s="778"/>
      <c r="O312" s="778"/>
      <c r="P312" s="778"/>
      <c r="Q312" s="778"/>
      <c r="R312" s="778"/>
      <c r="S312" s="778"/>
      <c r="T312" s="778"/>
      <c r="U312" s="778"/>
      <c r="V312" s="778"/>
      <c r="W312" s="778"/>
      <c r="X312" s="778"/>
      <c r="Y312" s="778"/>
      <c r="Z312" s="778"/>
      <c r="AA312" s="778"/>
      <c r="AB312" s="778"/>
      <c r="AC312" s="778"/>
      <c r="AD312" s="778"/>
      <c r="AE312" s="778"/>
      <c r="AF312" s="778">
        <f t="shared" ref="AF312:AG312" si="167">SUM(AF314:AF321)</f>
        <v>0</v>
      </c>
      <c r="AG312" s="800">
        <f t="shared" si="167"/>
        <v>0</v>
      </c>
      <c r="AH312" s="731"/>
      <c r="AJ312" s="755" t="e">
        <f t="shared" si="159"/>
        <v>#REF!</v>
      </c>
      <c r="AK312" s="719" t="e">
        <f>G312=AJ312</f>
        <v>#REF!</v>
      </c>
      <c r="AL312" s="755" t="e">
        <f t="shared" si="164"/>
        <v>#REF!</v>
      </c>
      <c r="AM312" s="756">
        <f t="shared" si="165"/>
        <v>270000</v>
      </c>
      <c r="AN312" s="705" t="b">
        <f>G312=AM312</f>
        <v>1</v>
      </c>
    </row>
    <row r="313" spans="1:40" s="705" customFormat="1">
      <c r="A313" s="772"/>
      <c r="B313" s="826"/>
      <c r="C313" s="809"/>
      <c r="D313" s="809"/>
      <c r="E313" s="729" t="s">
        <v>197</v>
      </c>
      <c r="F313" s="788" t="s">
        <v>198</v>
      </c>
      <c r="G313" s="778">
        <v>3000000</v>
      </c>
      <c r="H313" s="778">
        <v>3000000</v>
      </c>
      <c r="I313" s="778"/>
      <c r="J313" s="778"/>
      <c r="K313" s="778"/>
      <c r="L313" s="778"/>
      <c r="M313" s="778"/>
      <c r="N313" s="778"/>
      <c r="O313" s="778"/>
      <c r="P313" s="778"/>
      <c r="Q313" s="778"/>
      <c r="R313" s="778"/>
      <c r="S313" s="778"/>
      <c r="T313" s="778"/>
      <c r="U313" s="778"/>
      <c r="V313" s="778"/>
      <c r="W313" s="778"/>
      <c r="X313" s="778"/>
      <c r="Y313" s="778"/>
      <c r="Z313" s="778"/>
      <c r="AA313" s="778"/>
      <c r="AB313" s="778"/>
      <c r="AC313" s="778"/>
      <c r="AD313" s="778"/>
      <c r="AE313" s="778"/>
      <c r="AF313" s="778"/>
      <c r="AG313" s="800"/>
      <c r="AH313" s="731"/>
      <c r="AJ313" s="755"/>
      <c r="AK313" s="719"/>
      <c r="AL313" s="755"/>
      <c r="AM313" s="756"/>
    </row>
    <row r="314" spans="1:40" s="705" customFormat="1">
      <c r="A314" s="772"/>
      <c r="B314" s="826"/>
      <c r="C314" s="809"/>
      <c r="D314" s="809"/>
      <c r="E314" s="730" t="s">
        <v>17</v>
      </c>
      <c r="F314" s="788" t="s">
        <v>18</v>
      </c>
      <c r="G314" s="778">
        <v>18000000</v>
      </c>
      <c r="H314" s="778">
        <v>4500000</v>
      </c>
      <c r="I314" s="794"/>
      <c r="J314" s="794">
        <f t="shared" ref="J314:J321" si="168">H314-I314</f>
        <v>4500000</v>
      </c>
      <c r="K314" s="778"/>
      <c r="L314" s="794"/>
      <c r="M314" s="794"/>
      <c r="N314" s="794"/>
      <c r="O314" s="778" t="e">
        <f>#REF!</f>
        <v>#REF!</v>
      </c>
      <c r="P314" s="778" t="e">
        <f t="shared" ref="P314:P321" si="169">N314-O314</f>
        <v>#REF!</v>
      </c>
      <c r="Q314" s="778">
        <v>13500000</v>
      </c>
      <c r="R314" s="794"/>
      <c r="S314" s="794"/>
      <c r="T314" s="794"/>
      <c r="U314" s="794"/>
      <c r="V314" s="794"/>
      <c r="W314" s="794"/>
      <c r="X314" s="794"/>
      <c r="Y314" s="794"/>
      <c r="Z314" s="794"/>
      <c r="AA314" s="794"/>
      <c r="AB314" s="794"/>
      <c r="AC314" s="794"/>
      <c r="AD314" s="794"/>
      <c r="AE314" s="794"/>
      <c r="AF314" s="794"/>
      <c r="AG314" s="827"/>
      <c r="AH314" s="731"/>
      <c r="AJ314" s="755" t="e">
        <f t="shared" si="159"/>
        <v>#REF!</v>
      </c>
      <c r="AK314" s="719" t="e">
        <f>G314=AJ314</f>
        <v>#REF!</v>
      </c>
      <c r="AL314" s="755" t="e">
        <f t="shared" si="164"/>
        <v>#REF!</v>
      </c>
      <c r="AM314" s="756">
        <f t="shared" si="165"/>
        <v>18000000</v>
      </c>
      <c r="AN314" s="705" t="b">
        <f>G314=AM314</f>
        <v>1</v>
      </c>
    </row>
    <row r="315" spans="1:40" s="705" customFormat="1">
      <c r="A315" s="772"/>
      <c r="B315" s="826"/>
      <c r="C315" s="809"/>
      <c r="D315" s="809"/>
      <c r="E315" s="730" t="s">
        <v>59</v>
      </c>
      <c r="F315" s="822" t="s">
        <v>60</v>
      </c>
      <c r="G315" s="778">
        <v>400000</v>
      </c>
      <c r="H315" s="778">
        <v>400000</v>
      </c>
      <c r="I315" s="778" t="e">
        <f>#REF!</f>
        <v>#REF!</v>
      </c>
      <c r="J315" s="794" t="e">
        <f t="shared" si="168"/>
        <v>#REF!</v>
      </c>
      <c r="K315" s="778"/>
      <c r="L315" s="794"/>
      <c r="M315" s="794"/>
      <c r="N315" s="794"/>
      <c r="O315" s="778"/>
      <c r="P315" s="778">
        <f t="shared" si="169"/>
        <v>0</v>
      </c>
      <c r="Q315" s="778"/>
      <c r="R315" s="794"/>
      <c r="S315" s="794"/>
      <c r="T315" s="794"/>
      <c r="U315" s="794"/>
      <c r="V315" s="794"/>
      <c r="W315" s="794"/>
      <c r="X315" s="794"/>
      <c r="Y315" s="794"/>
      <c r="Z315" s="794"/>
      <c r="AA315" s="794"/>
      <c r="AB315" s="794"/>
      <c r="AC315" s="794"/>
      <c r="AD315" s="794"/>
      <c r="AE315" s="794"/>
      <c r="AF315" s="794"/>
      <c r="AG315" s="827"/>
      <c r="AH315" s="731"/>
      <c r="AJ315" s="755" t="e">
        <f t="shared" si="159"/>
        <v>#REF!</v>
      </c>
      <c r="AK315" s="719" t="e">
        <f>G315=AJ315</f>
        <v>#REF!</v>
      </c>
      <c r="AL315" s="755" t="e">
        <f t="shared" si="164"/>
        <v>#REF!</v>
      </c>
      <c r="AM315" s="756">
        <f t="shared" si="165"/>
        <v>400000</v>
      </c>
      <c r="AN315" s="705" t="b">
        <f>G315=AM315</f>
        <v>1</v>
      </c>
    </row>
    <row r="316" spans="1:40" s="705" customFormat="1">
      <c r="A316" s="772"/>
      <c r="B316" s="826"/>
      <c r="C316" s="809"/>
      <c r="D316" s="809"/>
      <c r="E316" s="730" t="s">
        <v>125</v>
      </c>
      <c r="F316" s="822" t="s">
        <v>126</v>
      </c>
      <c r="G316" s="778">
        <v>2250000</v>
      </c>
      <c r="H316" s="778">
        <v>2250000</v>
      </c>
      <c r="I316" s="778"/>
      <c r="J316" s="794"/>
      <c r="K316" s="778"/>
      <c r="L316" s="794"/>
      <c r="M316" s="794"/>
      <c r="N316" s="794"/>
      <c r="O316" s="778"/>
      <c r="P316" s="778"/>
      <c r="Q316" s="778"/>
      <c r="R316" s="794"/>
      <c r="S316" s="794"/>
      <c r="T316" s="794"/>
      <c r="U316" s="794"/>
      <c r="V316" s="794"/>
      <c r="W316" s="794"/>
      <c r="X316" s="794"/>
      <c r="Y316" s="794"/>
      <c r="Z316" s="794"/>
      <c r="AA316" s="794"/>
      <c r="AB316" s="794"/>
      <c r="AC316" s="794"/>
      <c r="AD316" s="794"/>
      <c r="AE316" s="794"/>
      <c r="AF316" s="794"/>
      <c r="AG316" s="827"/>
      <c r="AH316" s="731"/>
      <c r="AJ316" s="755"/>
      <c r="AK316" s="719"/>
      <c r="AL316" s="755"/>
      <c r="AM316" s="756">
        <f t="shared" si="165"/>
        <v>2250000</v>
      </c>
      <c r="AN316" s="705" t="b">
        <f>G316=AM316</f>
        <v>1</v>
      </c>
    </row>
    <row r="317" spans="1:40" s="705" customFormat="1">
      <c r="A317" s="772"/>
      <c r="B317" s="826"/>
      <c r="C317" s="809"/>
      <c r="D317" s="809"/>
      <c r="E317" s="730" t="s">
        <v>61</v>
      </c>
      <c r="F317" s="822" t="s">
        <v>62</v>
      </c>
      <c r="G317" s="778">
        <v>5000000</v>
      </c>
      <c r="H317" s="778">
        <f>5000000-2637500</f>
        <v>2362500</v>
      </c>
      <c r="I317" s="778"/>
      <c r="J317" s="794">
        <f t="shared" si="168"/>
        <v>2362500</v>
      </c>
      <c r="K317" s="778"/>
      <c r="L317" s="794"/>
      <c r="M317" s="794"/>
      <c r="N317" s="794"/>
      <c r="O317" s="778"/>
      <c r="P317" s="778">
        <f t="shared" si="169"/>
        <v>0</v>
      </c>
      <c r="Q317" s="778"/>
      <c r="R317" s="794"/>
      <c r="S317" s="794"/>
      <c r="T317" s="794"/>
      <c r="U317" s="794"/>
      <c r="V317" s="794"/>
      <c r="W317" s="794"/>
      <c r="X317" s="794"/>
      <c r="Y317" s="794">
        <v>2637500</v>
      </c>
      <c r="Z317" s="794"/>
      <c r="AA317" s="794"/>
      <c r="AB317" s="794"/>
      <c r="AC317" s="794"/>
      <c r="AD317" s="794"/>
      <c r="AE317" s="794"/>
      <c r="AF317" s="794"/>
      <c r="AG317" s="827"/>
      <c r="AH317" s="731"/>
      <c r="AJ317" s="755">
        <f t="shared" si="159"/>
        <v>2362500</v>
      </c>
      <c r="AK317" s="719" t="b">
        <f>G317=AJ317</f>
        <v>0</v>
      </c>
      <c r="AL317" s="755">
        <f t="shared" si="164"/>
        <v>0</v>
      </c>
      <c r="AM317" s="756">
        <f t="shared" si="165"/>
        <v>2362500</v>
      </c>
      <c r="AN317" s="705" t="b">
        <f>G317=AM317</f>
        <v>0</v>
      </c>
    </row>
    <row r="318" spans="1:40" s="705" customFormat="1">
      <c r="A318" s="772"/>
      <c r="B318" s="826"/>
      <c r="C318" s="809"/>
      <c r="D318" s="809"/>
      <c r="E318" s="730" t="s">
        <v>83</v>
      </c>
      <c r="F318" s="822" t="s">
        <v>84</v>
      </c>
      <c r="G318" s="778">
        <v>30000000</v>
      </c>
      <c r="H318" s="778"/>
      <c r="I318" s="777" t="e">
        <f>#REF!</f>
        <v>#REF!</v>
      </c>
      <c r="J318" s="794" t="e">
        <f t="shared" si="168"/>
        <v>#REF!</v>
      </c>
      <c r="K318" s="777"/>
      <c r="L318" s="794"/>
      <c r="M318" s="794"/>
      <c r="N318" s="794"/>
      <c r="O318" s="778" t="e">
        <f>#REF!+2998600</f>
        <v>#REF!</v>
      </c>
      <c r="P318" s="778" t="e">
        <f t="shared" si="169"/>
        <v>#REF!</v>
      </c>
      <c r="Q318" s="778">
        <v>30000000</v>
      </c>
      <c r="R318" s="794"/>
      <c r="S318" s="794"/>
      <c r="T318" s="794"/>
      <c r="U318" s="794"/>
      <c r="V318" s="794"/>
      <c r="W318" s="794"/>
      <c r="X318" s="794"/>
      <c r="Y318" s="794"/>
      <c r="Z318" s="794"/>
      <c r="AA318" s="794"/>
      <c r="AB318" s="794"/>
      <c r="AC318" s="794"/>
      <c r="AD318" s="794"/>
      <c r="AE318" s="794"/>
      <c r="AF318" s="794"/>
      <c r="AG318" s="827"/>
      <c r="AH318" s="731"/>
      <c r="AJ318" s="755" t="e">
        <f t="shared" si="159"/>
        <v>#REF!</v>
      </c>
      <c r="AK318" s="719" t="e">
        <f>G318=AJ318</f>
        <v>#REF!</v>
      </c>
      <c r="AL318" s="755" t="e">
        <f t="shared" si="164"/>
        <v>#REF!</v>
      </c>
      <c r="AM318" s="756">
        <f t="shared" si="165"/>
        <v>30000000</v>
      </c>
      <c r="AN318" s="705" t="b">
        <f>G318=AM318</f>
        <v>1</v>
      </c>
    </row>
    <row r="319" spans="1:40" s="705" customFormat="1">
      <c r="A319" s="772"/>
      <c r="B319" s="826"/>
      <c r="C319" s="809"/>
      <c r="D319" s="809"/>
      <c r="E319" s="730" t="s">
        <v>192</v>
      </c>
      <c r="F319" s="822" t="s">
        <v>193</v>
      </c>
      <c r="G319" s="778">
        <v>200000000</v>
      </c>
      <c r="H319" s="778">
        <v>200000000</v>
      </c>
      <c r="I319" s="794"/>
      <c r="J319" s="794">
        <f t="shared" si="168"/>
        <v>200000000</v>
      </c>
      <c r="K319" s="778"/>
      <c r="L319" s="794"/>
      <c r="M319" s="794"/>
      <c r="N319" s="794"/>
      <c r="O319" s="778" t="e">
        <f>#REF!+1400000+1400000</f>
        <v>#REF!</v>
      </c>
      <c r="P319" s="778" t="e">
        <f t="shared" si="169"/>
        <v>#REF!</v>
      </c>
      <c r="Q319" s="778"/>
      <c r="R319" s="794"/>
      <c r="S319" s="794"/>
      <c r="T319" s="794"/>
      <c r="U319" s="794"/>
      <c r="V319" s="794"/>
      <c r="W319" s="794"/>
      <c r="X319" s="794"/>
      <c r="Y319" s="794"/>
      <c r="Z319" s="794"/>
      <c r="AA319" s="794"/>
      <c r="AB319" s="794"/>
      <c r="AC319" s="794"/>
      <c r="AD319" s="794"/>
      <c r="AE319" s="794"/>
      <c r="AF319" s="794"/>
      <c r="AG319" s="827"/>
      <c r="AH319" s="731"/>
      <c r="AJ319" s="755" t="e">
        <f t="shared" si="159"/>
        <v>#REF!</v>
      </c>
      <c r="AK319" s="719" t="e">
        <f>G319=AJ319</f>
        <v>#REF!</v>
      </c>
      <c r="AL319" s="755" t="e">
        <f t="shared" si="164"/>
        <v>#REF!</v>
      </c>
      <c r="AM319" s="756">
        <f t="shared" si="165"/>
        <v>200000000</v>
      </c>
      <c r="AN319" s="705" t="b">
        <f>G319=AM319</f>
        <v>1</v>
      </c>
    </row>
    <row r="320" spans="1:40" s="705" customFormat="1">
      <c r="A320" s="772"/>
      <c r="B320" s="826"/>
      <c r="C320" s="809"/>
      <c r="D320" s="809"/>
      <c r="E320" s="730" t="s">
        <v>185</v>
      </c>
      <c r="F320" s="788" t="s">
        <v>350</v>
      </c>
      <c r="G320" s="778">
        <v>150000000</v>
      </c>
      <c r="H320" s="778"/>
      <c r="I320" s="794"/>
      <c r="J320" s="794">
        <f t="shared" si="168"/>
        <v>0</v>
      </c>
      <c r="K320" s="778"/>
      <c r="L320" s="794"/>
      <c r="M320" s="794"/>
      <c r="N320" s="794"/>
      <c r="O320" s="778"/>
      <c r="P320" s="778">
        <f t="shared" si="169"/>
        <v>0</v>
      </c>
      <c r="Q320" s="778">
        <v>150000000</v>
      </c>
      <c r="R320" s="794"/>
      <c r="S320" s="794"/>
      <c r="T320" s="794"/>
      <c r="U320" s="794"/>
      <c r="V320" s="794"/>
      <c r="W320" s="794"/>
      <c r="X320" s="794"/>
      <c r="Y320" s="794"/>
      <c r="Z320" s="794"/>
      <c r="AA320" s="794"/>
      <c r="AB320" s="794"/>
      <c r="AC320" s="794"/>
      <c r="AD320" s="794"/>
      <c r="AE320" s="794"/>
      <c r="AF320" s="794"/>
      <c r="AG320" s="827"/>
      <c r="AH320" s="731"/>
      <c r="AJ320" s="755">
        <f t="shared" si="159"/>
        <v>150000000</v>
      </c>
      <c r="AK320" s="719" t="b">
        <f>G320=AJ320</f>
        <v>1</v>
      </c>
      <c r="AL320" s="755">
        <f t="shared" si="164"/>
        <v>0</v>
      </c>
      <c r="AM320" s="756">
        <f t="shared" si="165"/>
        <v>150000000</v>
      </c>
      <c r="AN320" s="705" t="b">
        <f>G320=AM320</f>
        <v>1</v>
      </c>
    </row>
    <row r="321" spans="1:40" s="705" customFormat="1">
      <c r="A321" s="845"/>
      <c r="B321" s="879"/>
      <c r="C321" s="880"/>
      <c r="D321" s="880"/>
      <c r="E321" s="881" t="s">
        <v>20</v>
      </c>
      <c r="F321" s="848" t="s">
        <v>21</v>
      </c>
      <c r="G321" s="850">
        <v>16442500</v>
      </c>
      <c r="H321" s="850"/>
      <c r="I321" s="866"/>
      <c r="J321" s="866">
        <f t="shared" si="168"/>
        <v>0</v>
      </c>
      <c r="K321" s="850"/>
      <c r="L321" s="866"/>
      <c r="M321" s="866"/>
      <c r="N321" s="866"/>
      <c r="O321" s="850">
        <v>199980</v>
      </c>
      <c r="P321" s="850">
        <f t="shared" si="169"/>
        <v>-199980</v>
      </c>
      <c r="Q321" s="850">
        <v>16442500</v>
      </c>
      <c r="R321" s="866"/>
      <c r="S321" s="866"/>
      <c r="T321" s="866"/>
      <c r="U321" s="866"/>
      <c r="V321" s="866"/>
      <c r="W321" s="866"/>
      <c r="X321" s="866"/>
      <c r="Y321" s="866"/>
      <c r="Z321" s="866"/>
      <c r="AA321" s="866"/>
      <c r="AB321" s="866"/>
      <c r="AC321" s="866"/>
      <c r="AD321" s="866"/>
      <c r="AE321" s="866"/>
      <c r="AF321" s="794"/>
      <c r="AG321" s="827"/>
      <c r="AH321" s="731"/>
      <c r="AJ321" s="755">
        <f t="shared" si="159"/>
        <v>16442500</v>
      </c>
      <c r="AK321" s="719" t="b">
        <f>G321=AJ321</f>
        <v>1</v>
      </c>
      <c r="AL321" s="755">
        <f t="shared" si="164"/>
        <v>199980</v>
      </c>
      <c r="AM321" s="756">
        <f t="shared" si="165"/>
        <v>16442500</v>
      </c>
      <c r="AN321" s="705" t="b">
        <f>G321=AM321</f>
        <v>1</v>
      </c>
    </row>
    <row r="322" spans="1:40" s="705" customFormat="1">
      <c r="A322" s="851"/>
      <c r="B322" s="876"/>
      <c r="C322" s="854"/>
      <c r="D322" s="854"/>
      <c r="E322" s="882"/>
      <c r="F322" s="878"/>
      <c r="G322" s="853"/>
      <c r="H322" s="862"/>
      <c r="I322" s="862"/>
      <c r="J322" s="862"/>
      <c r="K322" s="862"/>
      <c r="L322" s="862"/>
      <c r="M322" s="862"/>
      <c r="N322" s="862"/>
      <c r="O322" s="862"/>
      <c r="P322" s="862"/>
      <c r="Q322" s="862"/>
      <c r="R322" s="862"/>
      <c r="S322" s="862"/>
      <c r="T322" s="862"/>
      <c r="U322" s="862"/>
      <c r="V322" s="862"/>
      <c r="W322" s="862"/>
      <c r="X322" s="862"/>
      <c r="Y322" s="862"/>
      <c r="Z322" s="862"/>
      <c r="AA322" s="862"/>
      <c r="AB322" s="862"/>
      <c r="AC322" s="862"/>
      <c r="AD322" s="862"/>
      <c r="AE322" s="862"/>
      <c r="AF322" s="828"/>
      <c r="AG322" s="829"/>
      <c r="AH322" s="731"/>
      <c r="AJ322" s="755"/>
      <c r="AK322" s="719"/>
      <c r="AL322" s="755">
        <f t="shared" si="164"/>
        <v>0</v>
      </c>
      <c r="AM322" s="756">
        <f t="shared" si="165"/>
        <v>0</v>
      </c>
      <c r="AN322" s="705" t="b">
        <f>G322=AM322</f>
        <v>1</v>
      </c>
    </row>
    <row r="323" spans="1:40" s="705" customFormat="1" ht="12.75" customHeight="1">
      <c r="A323" s="887">
        <v>37</v>
      </c>
      <c r="B323" s="888" t="s">
        <v>22</v>
      </c>
      <c r="C323" s="889" t="s">
        <v>163</v>
      </c>
      <c r="D323" s="890"/>
      <c r="E323" s="891"/>
      <c r="F323" s="892" t="s">
        <v>169</v>
      </c>
      <c r="G323" s="750">
        <f>G324</f>
        <v>33000000</v>
      </c>
      <c r="H323" s="750">
        <f t="shared" ref="H323:AG323" si="170">H324</f>
        <v>5853616</v>
      </c>
      <c r="I323" s="750">
        <f t="shared" si="170"/>
        <v>0</v>
      </c>
      <c r="J323" s="750">
        <f t="shared" si="170"/>
        <v>0</v>
      </c>
      <c r="K323" s="750">
        <f t="shared" si="170"/>
        <v>0</v>
      </c>
      <c r="L323" s="750">
        <f t="shared" si="170"/>
        <v>0</v>
      </c>
      <c r="M323" s="750">
        <f t="shared" si="170"/>
        <v>0</v>
      </c>
      <c r="N323" s="750">
        <f t="shared" si="170"/>
        <v>1905784</v>
      </c>
      <c r="O323" s="750">
        <f t="shared" si="170"/>
        <v>0</v>
      </c>
      <c r="P323" s="750">
        <f t="shared" si="170"/>
        <v>0</v>
      </c>
      <c r="Q323" s="750">
        <f t="shared" si="170"/>
        <v>25240600</v>
      </c>
      <c r="R323" s="750">
        <f t="shared" si="170"/>
        <v>0</v>
      </c>
      <c r="S323" s="750">
        <f t="shared" si="170"/>
        <v>0</v>
      </c>
      <c r="T323" s="750">
        <f t="shared" si="170"/>
        <v>0</v>
      </c>
      <c r="U323" s="750">
        <f t="shared" si="170"/>
        <v>0</v>
      </c>
      <c r="V323" s="750">
        <f t="shared" si="170"/>
        <v>0</v>
      </c>
      <c r="W323" s="750">
        <f t="shared" si="170"/>
        <v>0</v>
      </c>
      <c r="X323" s="750">
        <f t="shared" si="170"/>
        <v>0</v>
      </c>
      <c r="Y323" s="750">
        <f t="shared" si="170"/>
        <v>0</v>
      </c>
      <c r="Z323" s="750">
        <f t="shared" si="170"/>
        <v>0</v>
      </c>
      <c r="AA323" s="750">
        <f t="shared" si="170"/>
        <v>0</v>
      </c>
      <c r="AB323" s="750">
        <f t="shared" si="170"/>
        <v>0</v>
      </c>
      <c r="AC323" s="750">
        <f t="shared" si="170"/>
        <v>0</v>
      </c>
      <c r="AD323" s="750">
        <f t="shared" si="170"/>
        <v>0</v>
      </c>
      <c r="AE323" s="750">
        <f t="shared" si="170"/>
        <v>0</v>
      </c>
      <c r="AF323" s="744">
        <f t="shared" si="170"/>
        <v>0</v>
      </c>
      <c r="AG323" s="739">
        <f t="shared" si="170"/>
        <v>0</v>
      </c>
      <c r="AH323" s="731"/>
      <c r="AJ323" s="755"/>
      <c r="AK323" s="719"/>
      <c r="AL323" s="755"/>
      <c r="AM323" s="756"/>
    </row>
    <row r="324" spans="1:40" s="705" customFormat="1" ht="12.75" hidden="1" customHeight="1">
      <c r="A324" s="714"/>
      <c r="B324" s="715"/>
      <c r="C324" s="713"/>
      <c r="D324" s="885" t="s">
        <v>15</v>
      </c>
      <c r="E324" s="886"/>
      <c r="F324" s="717" t="s">
        <v>130</v>
      </c>
      <c r="G324" s="743">
        <f>SUM(G325:G331)</f>
        <v>33000000</v>
      </c>
      <c r="H324" s="743">
        <f t="shared" ref="H324:AG324" si="171">SUM(H325:H331)</f>
        <v>5853616</v>
      </c>
      <c r="I324" s="743">
        <f t="shared" si="171"/>
        <v>0</v>
      </c>
      <c r="J324" s="743">
        <f t="shared" si="171"/>
        <v>0</v>
      </c>
      <c r="K324" s="743">
        <f t="shared" si="171"/>
        <v>0</v>
      </c>
      <c r="L324" s="743">
        <f t="shared" si="171"/>
        <v>0</v>
      </c>
      <c r="M324" s="743">
        <f t="shared" si="171"/>
        <v>0</v>
      </c>
      <c r="N324" s="743">
        <f t="shared" si="171"/>
        <v>1905784</v>
      </c>
      <c r="O324" s="743">
        <f t="shared" si="171"/>
        <v>0</v>
      </c>
      <c r="P324" s="743">
        <f t="shared" si="171"/>
        <v>0</v>
      </c>
      <c r="Q324" s="743">
        <f t="shared" si="171"/>
        <v>25240600</v>
      </c>
      <c r="R324" s="743">
        <f t="shared" si="171"/>
        <v>0</v>
      </c>
      <c r="S324" s="743">
        <f t="shared" si="171"/>
        <v>0</v>
      </c>
      <c r="T324" s="743">
        <f t="shared" si="171"/>
        <v>0</v>
      </c>
      <c r="U324" s="743">
        <f t="shared" si="171"/>
        <v>0</v>
      </c>
      <c r="V324" s="743">
        <f t="shared" si="171"/>
        <v>0</v>
      </c>
      <c r="W324" s="743">
        <f t="shared" si="171"/>
        <v>0</v>
      </c>
      <c r="X324" s="743">
        <f t="shared" si="171"/>
        <v>0</v>
      </c>
      <c r="Y324" s="743">
        <f t="shared" si="171"/>
        <v>0</v>
      </c>
      <c r="Z324" s="743">
        <f t="shared" si="171"/>
        <v>0</v>
      </c>
      <c r="AA324" s="743">
        <f t="shared" si="171"/>
        <v>0</v>
      </c>
      <c r="AB324" s="743">
        <f t="shared" si="171"/>
        <v>0</v>
      </c>
      <c r="AC324" s="743">
        <f t="shared" si="171"/>
        <v>0</v>
      </c>
      <c r="AD324" s="743">
        <f t="shared" si="171"/>
        <v>0</v>
      </c>
      <c r="AE324" s="743">
        <f t="shared" si="171"/>
        <v>0</v>
      </c>
      <c r="AF324" s="784">
        <f t="shared" si="171"/>
        <v>0</v>
      </c>
      <c r="AG324" s="785">
        <f t="shared" si="171"/>
        <v>0</v>
      </c>
      <c r="AH324" s="731"/>
      <c r="AJ324" s="755"/>
      <c r="AK324" s="719"/>
      <c r="AL324" s="755"/>
      <c r="AM324" s="756"/>
    </row>
    <row r="325" spans="1:40" s="705" customFormat="1">
      <c r="A325" s="780"/>
      <c r="B325" s="781"/>
      <c r="C325" s="782"/>
      <c r="D325" s="774"/>
      <c r="E325" s="729" t="s">
        <v>55</v>
      </c>
      <c r="F325" s="760" t="s">
        <v>56</v>
      </c>
      <c r="G325" s="784">
        <v>1424400</v>
      </c>
      <c r="H325" s="828">
        <v>1424400</v>
      </c>
      <c r="I325" s="828"/>
      <c r="J325" s="828"/>
      <c r="K325" s="828"/>
      <c r="L325" s="828"/>
      <c r="M325" s="828"/>
      <c r="N325" s="828"/>
      <c r="O325" s="828"/>
      <c r="P325" s="828"/>
      <c r="Q325" s="828"/>
      <c r="R325" s="828"/>
      <c r="S325" s="828"/>
      <c r="T325" s="828"/>
      <c r="U325" s="828"/>
      <c r="V325" s="828"/>
      <c r="W325" s="828"/>
      <c r="X325" s="828"/>
      <c r="Y325" s="828"/>
      <c r="Z325" s="828"/>
      <c r="AA325" s="828"/>
      <c r="AB325" s="828"/>
      <c r="AC325" s="828"/>
      <c r="AD325" s="828"/>
      <c r="AE325" s="828"/>
      <c r="AF325" s="828"/>
      <c r="AG325" s="829"/>
      <c r="AH325" s="731"/>
      <c r="AJ325" s="755"/>
      <c r="AK325" s="719"/>
      <c r="AL325" s="755"/>
      <c r="AM325" s="756"/>
    </row>
    <row r="326" spans="1:40" s="705" customFormat="1">
      <c r="A326" s="772"/>
      <c r="B326" s="773"/>
      <c r="C326" s="774"/>
      <c r="D326" s="774"/>
      <c r="E326" s="729" t="s">
        <v>16</v>
      </c>
      <c r="F326" s="788" t="s">
        <v>19</v>
      </c>
      <c r="G326" s="778">
        <v>135000</v>
      </c>
      <c r="H326" s="765">
        <v>135000</v>
      </c>
      <c r="I326" s="828"/>
      <c r="J326" s="828"/>
      <c r="K326" s="828"/>
      <c r="L326" s="828"/>
      <c r="M326" s="828"/>
      <c r="N326" s="828"/>
      <c r="O326" s="828"/>
      <c r="P326" s="828"/>
      <c r="Q326" s="828"/>
      <c r="R326" s="828"/>
      <c r="S326" s="828"/>
      <c r="T326" s="828"/>
      <c r="U326" s="828"/>
      <c r="V326" s="828"/>
      <c r="W326" s="828"/>
      <c r="X326" s="828"/>
      <c r="Y326" s="828"/>
      <c r="Z326" s="828"/>
      <c r="AA326" s="828"/>
      <c r="AB326" s="828"/>
      <c r="AC326" s="828"/>
      <c r="AD326" s="828"/>
      <c r="AE326" s="828"/>
      <c r="AF326" s="828"/>
      <c r="AG326" s="829"/>
      <c r="AH326" s="731"/>
      <c r="AJ326" s="755"/>
      <c r="AK326" s="719"/>
      <c r="AL326" s="755"/>
      <c r="AM326" s="756"/>
    </row>
    <row r="327" spans="1:40" s="705" customFormat="1">
      <c r="A327" s="772"/>
      <c r="B327" s="773"/>
      <c r="C327" s="774"/>
      <c r="D327" s="774"/>
      <c r="E327" s="729" t="s">
        <v>325</v>
      </c>
      <c r="F327" s="788"/>
      <c r="G327" s="778">
        <v>18000000</v>
      </c>
      <c r="H327" s="765">
        <v>3000000</v>
      </c>
      <c r="I327" s="765"/>
      <c r="J327" s="765"/>
      <c r="K327" s="765"/>
      <c r="L327" s="765"/>
      <c r="M327" s="765"/>
      <c r="N327" s="765"/>
      <c r="O327" s="765"/>
      <c r="P327" s="765"/>
      <c r="Q327" s="765">
        <f>G327-H327</f>
        <v>15000000</v>
      </c>
      <c r="R327" s="765"/>
      <c r="S327" s="765"/>
      <c r="T327" s="765"/>
      <c r="U327" s="765"/>
      <c r="V327" s="765"/>
      <c r="W327" s="765"/>
      <c r="X327" s="765"/>
      <c r="Y327" s="765"/>
      <c r="Z327" s="765"/>
      <c r="AA327" s="765"/>
      <c r="AB327" s="765"/>
      <c r="AC327" s="765"/>
      <c r="AD327" s="765"/>
      <c r="AE327" s="765"/>
      <c r="AF327" s="765"/>
      <c r="AG327" s="766"/>
      <c r="AH327" s="731"/>
      <c r="AJ327" s="755"/>
      <c r="AK327" s="719"/>
      <c r="AL327" s="755"/>
      <c r="AM327" s="756"/>
    </row>
    <row r="328" spans="1:40" s="705" customFormat="1">
      <c r="A328" s="772"/>
      <c r="B328" s="773"/>
      <c r="C328" s="774"/>
      <c r="D328" s="774"/>
      <c r="E328" s="729" t="s">
        <v>59</v>
      </c>
      <c r="F328" s="788" t="s">
        <v>60</v>
      </c>
      <c r="G328" s="778">
        <v>200000</v>
      </c>
      <c r="H328" s="765">
        <v>200000</v>
      </c>
      <c r="I328" s="828"/>
      <c r="J328" s="828"/>
      <c r="K328" s="828"/>
      <c r="L328" s="828"/>
      <c r="M328" s="828"/>
      <c r="N328" s="828"/>
      <c r="O328" s="828"/>
      <c r="P328" s="828"/>
      <c r="Q328" s="828"/>
      <c r="R328" s="828"/>
      <c r="S328" s="828"/>
      <c r="T328" s="828"/>
      <c r="U328" s="828"/>
      <c r="V328" s="828"/>
      <c r="W328" s="828"/>
      <c r="X328" s="828"/>
      <c r="Y328" s="828"/>
      <c r="Z328" s="828"/>
      <c r="AA328" s="828"/>
      <c r="AB328" s="828"/>
      <c r="AC328" s="828"/>
      <c r="AD328" s="828"/>
      <c r="AE328" s="828"/>
      <c r="AF328" s="828"/>
      <c r="AG328" s="829"/>
      <c r="AH328" s="731"/>
      <c r="AJ328" s="755"/>
      <c r="AK328" s="719"/>
      <c r="AL328" s="755"/>
      <c r="AM328" s="756"/>
    </row>
    <row r="329" spans="1:40" s="705" customFormat="1">
      <c r="A329" s="772"/>
      <c r="B329" s="773"/>
      <c r="C329" s="774"/>
      <c r="D329" s="774"/>
      <c r="E329" s="729" t="s">
        <v>125</v>
      </c>
      <c r="F329" s="788" t="s">
        <v>126</v>
      </c>
      <c r="G329" s="778">
        <v>3000000</v>
      </c>
      <c r="H329" s="765">
        <v>1094216</v>
      </c>
      <c r="I329" s="765"/>
      <c r="J329" s="765"/>
      <c r="K329" s="765"/>
      <c r="L329" s="765"/>
      <c r="M329" s="765"/>
      <c r="N329" s="765">
        <v>1905784</v>
      </c>
      <c r="O329" s="828"/>
      <c r="P329" s="828"/>
      <c r="Q329" s="828"/>
      <c r="R329" s="828"/>
      <c r="S329" s="828"/>
      <c r="T329" s="828"/>
      <c r="U329" s="828"/>
      <c r="V329" s="828"/>
      <c r="W329" s="828"/>
      <c r="X329" s="828"/>
      <c r="Y329" s="828"/>
      <c r="Z329" s="828"/>
      <c r="AA329" s="828"/>
      <c r="AB329" s="828"/>
      <c r="AC329" s="828"/>
      <c r="AD329" s="828"/>
      <c r="AE329" s="828"/>
      <c r="AF329" s="828"/>
      <c r="AG329" s="829"/>
      <c r="AH329" s="731"/>
      <c r="AJ329" s="755"/>
      <c r="AK329" s="719"/>
      <c r="AL329" s="755"/>
      <c r="AM329" s="756"/>
    </row>
    <row r="330" spans="1:40" s="705" customFormat="1">
      <c r="A330" s="772"/>
      <c r="B330" s="773"/>
      <c r="C330" s="774"/>
      <c r="D330" s="774"/>
      <c r="E330" s="729" t="s">
        <v>61</v>
      </c>
      <c r="F330" s="788" t="s">
        <v>62</v>
      </c>
      <c r="G330" s="778">
        <v>4000000</v>
      </c>
      <c r="H330" s="765"/>
      <c r="I330" s="765"/>
      <c r="J330" s="765"/>
      <c r="K330" s="765"/>
      <c r="L330" s="765"/>
      <c r="M330" s="765"/>
      <c r="N330" s="765"/>
      <c r="O330" s="828"/>
      <c r="P330" s="828"/>
      <c r="Q330" s="765">
        <f>G330</f>
        <v>4000000</v>
      </c>
      <c r="R330" s="828"/>
      <c r="S330" s="828"/>
      <c r="T330" s="828"/>
      <c r="U330" s="828"/>
      <c r="V330" s="828"/>
      <c r="W330" s="828"/>
      <c r="X330" s="828"/>
      <c r="Y330" s="828"/>
      <c r="Z330" s="828"/>
      <c r="AA330" s="828"/>
      <c r="AB330" s="828"/>
      <c r="AC330" s="828"/>
      <c r="AD330" s="828"/>
      <c r="AE330" s="828"/>
      <c r="AF330" s="828"/>
      <c r="AG330" s="829"/>
      <c r="AH330" s="731"/>
      <c r="AJ330" s="755"/>
      <c r="AK330" s="719"/>
      <c r="AL330" s="755"/>
      <c r="AM330" s="756"/>
    </row>
    <row r="331" spans="1:40" s="705" customFormat="1">
      <c r="A331" s="845"/>
      <c r="B331" s="846"/>
      <c r="C331" s="847"/>
      <c r="D331" s="847"/>
      <c r="E331" s="834" t="s">
        <v>20</v>
      </c>
      <c r="F331" s="848" t="s">
        <v>21</v>
      </c>
      <c r="G331" s="850">
        <v>6240600</v>
      </c>
      <c r="H331" s="850"/>
      <c r="I331" s="850"/>
      <c r="J331" s="850"/>
      <c r="K331" s="850"/>
      <c r="L331" s="866"/>
      <c r="M331" s="866"/>
      <c r="N331" s="866"/>
      <c r="O331" s="866"/>
      <c r="P331" s="866"/>
      <c r="Q331" s="850">
        <f>G331</f>
        <v>6240600</v>
      </c>
      <c r="R331" s="866"/>
      <c r="S331" s="866"/>
      <c r="T331" s="866"/>
      <c r="U331" s="866"/>
      <c r="V331" s="866"/>
      <c r="W331" s="866"/>
      <c r="X331" s="866"/>
      <c r="Y331" s="866"/>
      <c r="Z331" s="866"/>
      <c r="AA331" s="866"/>
      <c r="AB331" s="866"/>
      <c r="AC331" s="866"/>
      <c r="AD331" s="866"/>
      <c r="AE331" s="866"/>
      <c r="AF331" s="828"/>
      <c r="AG331" s="829"/>
      <c r="AH331" s="731"/>
      <c r="AJ331" s="755"/>
      <c r="AK331" s="719"/>
      <c r="AL331" s="755"/>
      <c r="AM331" s="756"/>
    </row>
    <row r="332" spans="1:40" s="705" customFormat="1">
      <c r="A332" s="714"/>
      <c r="B332" s="715"/>
      <c r="C332" s="713"/>
      <c r="D332" s="713"/>
      <c r="E332" s="716"/>
      <c r="F332" s="717"/>
      <c r="G332" s="743"/>
      <c r="H332" s="862"/>
      <c r="I332" s="862"/>
      <c r="J332" s="862"/>
      <c r="K332" s="862"/>
      <c r="L332" s="862"/>
      <c r="M332" s="862"/>
      <c r="N332" s="862"/>
      <c r="O332" s="862"/>
      <c r="P332" s="862"/>
      <c r="Q332" s="862"/>
      <c r="R332" s="862"/>
      <c r="S332" s="862"/>
      <c r="T332" s="862"/>
      <c r="U332" s="862"/>
      <c r="V332" s="862"/>
      <c r="W332" s="862"/>
      <c r="X332" s="862"/>
      <c r="Y332" s="862"/>
      <c r="Z332" s="862"/>
      <c r="AA332" s="862"/>
      <c r="AB332" s="862"/>
      <c r="AC332" s="862"/>
      <c r="AD332" s="862"/>
      <c r="AE332" s="862"/>
      <c r="AF332" s="828"/>
      <c r="AG332" s="829"/>
      <c r="AH332" s="731"/>
      <c r="AJ332" s="755"/>
      <c r="AK332" s="719"/>
      <c r="AL332" s="755"/>
      <c r="AM332" s="756"/>
    </row>
    <row r="333" spans="1:40" s="705" customFormat="1" ht="12.75" customHeight="1">
      <c r="A333" s="887">
        <v>38</v>
      </c>
      <c r="B333" s="888" t="s">
        <v>22</v>
      </c>
      <c r="C333" s="889" t="s">
        <v>351</v>
      </c>
      <c r="D333" s="890"/>
      <c r="E333" s="891"/>
      <c r="F333" s="749">
        <v>22001</v>
      </c>
      <c r="G333" s="750">
        <f>G334+G337+G349</f>
        <v>8427122100.4499998</v>
      </c>
      <c r="H333" s="750">
        <f t="shared" ref="H333:AG333" si="172">H334+H337+H349</f>
        <v>8121531817</v>
      </c>
      <c r="I333" s="750" t="e">
        <f t="shared" si="172"/>
        <v>#REF!</v>
      </c>
      <c r="J333" s="750" t="e">
        <f t="shared" si="172"/>
        <v>#REF!</v>
      </c>
      <c r="K333" s="750">
        <f t="shared" si="172"/>
        <v>7625000</v>
      </c>
      <c r="L333" s="750">
        <f t="shared" si="172"/>
        <v>0</v>
      </c>
      <c r="M333" s="750">
        <f t="shared" si="172"/>
        <v>0</v>
      </c>
      <c r="N333" s="750">
        <f t="shared" si="172"/>
        <v>8182000.2199999997</v>
      </c>
      <c r="O333" s="750" t="e">
        <f t="shared" si="172"/>
        <v>#REF!</v>
      </c>
      <c r="P333" s="750" t="e">
        <f t="shared" si="172"/>
        <v>#REF!</v>
      </c>
      <c r="Q333" s="750">
        <f t="shared" si="172"/>
        <v>125600000</v>
      </c>
      <c r="R333" s="750">
        <f t="shared" si="172"/>
        <v>0</v>
      </c>
      <c r="S333" s="750">
        <f t="shared" si="172"/>
        <v>0</v>
      </c>
      <c r="T333" s="750">
        <f t="shared" si="172"/>
        <v>0</v>
      </c>
      <c r="U333" s="750">
        <f t="shared" si="172"/>
        <v>0</v>
      </c>
      <c r="V333" s="750">
        <f t="shared" si="172"/>
        <v>0</v>
      </c>
      <c r="W333" s="750">
        <f t="shared" si="172"/>
        <v>0</v>
      </c>
      <c r="X333" s="750">
        <f t="shared" si="172"/>
        <v>0</v>
      </c>
      <c r="Y333" s="750">
        <f t="shared" si="172"/>
        <v>5551100.2300000004</v>
      </c>
      <c r="Z333" s="750">
        <f t="shared" si="172"/>
        <v>0</v>
      </c>
      <c r="AA333" s="750">
        <f t="shared" si="172"/>
        <v>0</v>
      </c>
      <c r="AB333" s="750">
        <f t="shared" si="172"/>
        <v>0</v>
      </c>
      <c r="AC333" s="750">
        <f t="shared" si="172"/>
        <v>0</v>
      </c>
      <c r="AD333" s="750">
        <f t="shared" si="172"/>
        <v>0</v>
      </c>
      <c r="AE333" s="750">
        <f t="shared" si="172"/>
        <v>158632183</v>
      </c>
      <c r="AF333" s="744">
        <f t="shared" si="172"/>
        <v>0</v>
      </c>
      <c r="AG333" s="739">
        <f t="shared" si="172"/>
        <v>0</v>
      </c>
      <c r="AH333" s="731"/>
      <c r="AJ333" s="755" t="e">
        <f>SUM(I333:X333)</f>
        <v>#REF!</v>
      </c>
      <c r="AK333" s="719" t="e">
        <f>G333=AJ333</f>
        <v>#REF!</v>
      </c>
      <c r="AL333" s="755" t="e">
        <f t="shared" ref="AL333:AL374" si="173">I333+L333+O333+R333+U333+X333</f>
        <v>#REF!</v>
      </c>
      <c r="AM333" s="756">
        <f t="shared" ref="AM333:AM374" si="174">H333+K333+N333+Q333+T333+W333</f>
        <v>8262938817.2200003</v>
      </c>
      <c r="AN333" s="705" t="b">
        <f>G333=AM333</f>
        <v>0</v>
      </c>
    </row>
    <row r="334" spans="1:40" s="705" customFormat="1" ht="12.75" hidden="1" customHeight="1">
      <c r="A334" s="718"/>
      <c r="B334" s="895"/>
      <c r="C334" s="861"/>
      <c r="D334" s="885" t="s">
        <v>14</v>
      </c>
      <c r="E334" s="886"/>
      <c r="F334" s="726" t="s">
        <v>131</v>
      </c>
      <c r="G334" s="853">
        <f>SUM(G335:G336)</f>
        <v>9490000</v>
      </c>
      <c r="H334" s="853">
        <f t="shared" ref="H334:AG334" si="175">SUM(H335:H336)</f>
        <v>0</v>
      </c>
      <c r="I334" s="853" t="e">
        <f t="shared" si="175"/>
        <v>#REF!</v>
      </c>
      <c r="J334" s="853" t="e">
        <f t="shared" si="175"/>
        <v>#REF!</v>
      </c>
      <c r="K334" s="853">
        <f t="shared" si="175"/>
        <v>6990000</v>
      </c>
      <c r="L334" s="853">
        <f t="shared" si="175"/>
        <v>0</v>
      </c>
      <c r="M334" s="853">
        <f t="shared" si="175"/>
        <v>0</v>
      </c>
      <c r="N334" s="853">
        <f t="shared" si="175"/>
        <v>2500000</v>
      </c>
      <c r="O334" s="853" t="e">
        <f t="shared" si="175"/>
        <v>#REF!</v>
      </c>
      <c r="P334" s="853" t="e">
        <f t="shared" si="175"/>
        <v>#REF!</v>
      </c>
      <c r="Q334" s="853">
        <f t="shared" si="175"/>
        <v>0</v>
      </c>
      <c r="R334" s="853">
        <f t="shared" si="175"/>
        <v>0</v>
      </c>
      <c r="S334" s="853">
        <f t="shared" si="175"/>
        <v>0</v>
      </c>
      <c r="T334" s="853">
        <f t="shared" si="175"/>
        <v>0</v>
      </c>
      <c r="U334" s="853">
        <f t="shared" si="175"/>
        <v>0</v>
      </c>
      <c r="V334" s="853">
        <f t="shared" si="175"/>
        <v>0</v>
      </c>
      <c r="W334" s="853">
        <f t="shared" si="175"/>
        <v>0</v>
      </c>
      <c r="X334" s="853">
        <f t="shared" si="175"/>
        <v>0</v>
      </c>
      <c r="Y334" s="853">
        <f t="shared" si="175"/>
        <v>0</v>
      </c>
      <c r="Z334" s="853">
        <f t="shared" si="175"/>
        <v>0</v>
      </c>
      <c r="AA334" s="853">
        <f t="shared" si="175"/>
        <v>0</v>
      </c>
      <c r="AB334" s="853">
        <f t="shared" si="175"/>
        <v>0</v>
      </c>
      <c r="AC334" s="853">
        <f t="shared" si="175"/>
        <v>0</v>
      </c>
      <c r="AD334" s="853">
        <f t="shared" si="175"/>
        <v>0</v>
      </c>
      <c r="AE334" s="853">
        <f t="shared" si="175"/>
        <v>0</v>
      </c>
      <c r="AF334" s="778">
        <f t="shared" si="175"/>
        <v>0</v>
      </c>
      <c r="AG334" s="800">
        <f t="shared" si="175"/>
        <v>0</v>
      </c>
      <c r="AH334" s="731"/>
      <c r="AJ334" s="755" t="e">
        <f t="shared" si="159"/>
        <v>#REF!</v>
      </c>
      <c r="AK334" s="719" t="e">
        <f>G334=AJ334</f>
        <v>#REF!</v>
      </c>
      <c r="AL334" s="755" t="e">
        <f t="shared" si="173"/>
        <v>#REF!</v>
      </c>
      <c r="AM334" s="756">
        <f t="shared" si="174"/>
        <v>9490000</v>
      </c>
      <c r="AN334" s="705" t="b">
        <f>G334=AM334</f>
        <v>1</v>
      </c>
    </row>
    <row r="335" spans="1:40" s="719" customFormat="1">
      <c r="A335" s="772"/>
      <c r="B335" s="798"/>
      <c r="C335" s="809"/>
      <c r="D335" s="727"/>
      <c r="E335" s="728" t="s">
        <v>164</v>
      </c>
      <c r="F335" s="822" t="s">
        <v>165</v>
      </c>
      <c r="G335" s="778">
        <v>5500000</v>
      </c>
      <c r="H335" s="778"/>
      <c r="I335" s="778" t="e">
        <f>#REF!</f>
        <v>#REF!</v>
      </c>
      <c r="J335" s="778" t="e">
        <f t="shared" ref="J335:J351" si="176">H335-I335</f>
        <v>#REF!</v>
      </c>
      <c r="K335" s="778">
        <v>3000000</v>
      </c>
      <c r="L335" s="778"/>
      <c r="M335" s="778"/>
      <c r="N335" s="778">
        <v>2500000</v>
      </c>
      <c r="O335" s="778" t="e">
        <f>#REF!+10385000+10385000</f>
        <v>#REF!</v>
      </c>
      <c r="P335" s="778" t="e">
        <f>N335-O335</f>
        <v>#REF!</v>
      </c>
      <c r="Q335" s="778"/>
      <c r="R335" s="778"/>
      <c r="S335" s="778"/>
      <c r="T335" s="778"/>
      <c r="U335" s="778"/>
      <c r="V335" s="778"/>
      <c r="W335" s="778"/>
      <c r="X335" s="778"/>
      <c r="Y335" s="778"/>
      <c r="Z335" s="778"/>
      <c r="AA335" s="778"/>
      <c r="AB335" s="778"/>
      <c r="AC335" s="778"/>
      <c r="AD335" s="778"/>
      <c r="AE335" s="778"/>
      <c r="AF335" s="778"/>
      <c r="AG335" s="779"/>
      <c r="AH335" s="767"/>
      <c r="AJ335" s="755" t="e">
        <f t="shared" si="159"/>
        <v>#REF!</v>
      </c>
      <c r="AK335" s="719" t="e">
        <f>G335=AJ335</f>
        <v>#REF!</v>
      </c>
      <c r="AL335" s="755" t="e">
        <f t="shared" si="173"/>
        <v>#REF!</v>
      </c>
      <c r="AM335" s="756">
        <f t="shared" si="174"/>
        <v>5500000</v>
      </c>
      <c r="AN335" s="705" t="b">
        <f>G335=AM335</f>
        <v>1</v>
      </c>
    </row>
    <row r="336" spans="1:40" s="719" customFormat="1">
      <c r="A336" s="772"/>
      <c r="B336" s="798"/>
      <c r="C336" s="809"/>
      <c r="D336" s="727"/>
      <c r="E336" s="729" t="s">
        <v>166</v>
      </c>
      <c r="F336" s="788" t="s">
        <v>167</v>
      </c>
      <c r="G336" s="778">
        <v>3990000</v>
      </c>
      <c r="H336" s="778"/>
      <c r="I336" s="778"/>
      <c r="J336" s="778">
        <f t="shared" si="176"/>
        <v>0</v>
      </c>
      <c r="K336" s="778">
        <v>3990000</v>
      </c>
      <c r="L336" s="778"/>
      <c r="M336" s="778"/>
      <c r="N336" s="778"/>
      <c r="O336" s="778" t="e">
        <f>#REF!+7030000</f>
        <v>#REF!</v>
      </c>
      <c r="P336" s="778" t="e">
        <f t="shared" ref="P336:P351" si="177">N336-O336</f>
        <v>#REF!</v>
      </c>
      <c r="Q336" s="778"/>
      <c r="R336" s="778"/>
      <c r="S336" s="778"/>
      <c r="T336" s="778"/>
      <c r="U336" s="778"/>
      <c r="V336" s="778"/>
      <c r="W336" s="778"/>
      <c r="X336" s="778"/>
      <c r="Y336" s="778"/>
      <c r="Z336" s="778"/>
      <c r="AA336" s="778"/>
      <c r="AB336" s="778"/>
      <c r="AC336" s="778"/>
      <c r="AD336" s="778"/>
      <c r="AE336" s="778"/>
      <c r="AF336" s="778"/>
      <c r="AG336" s="779"/>
      <c r="AH336" s="767"/>
      <c r="AJ336" s="755" t="e">
        <f t="shared" ref="AJ336:AJ386" si="178">SUM(I336:X336)</f>
        <v>#REF!</v>
      </c>
      <c r="AK336" s="719" t="e">
        <f>G336=AJ336</f>
        <v>#REF!</v>
      </c>
      <c r="AL336" s="755" t="e">
        <f t="shared" si="173"/>
        <v>#REF!</v>
      </c>
      <c r="AM336" s="756">
        <f t="shared" si="174"/>
        <v>3990000</v>
      </c>
      <c r="AN336" s="705" t="b">
        <f>G336=AM336</f>
        <v>1</v>
      </c>
    </row>
    <row r="337" spans="1:40" s="719" customFormat="1" ht="12.75" hidden="1" customHeight="1">
      <c r="A337" s="772"/>
      <c r="B337" s="798"/>
      <c r="C337" s="809"/>
      <c r="D337" s="802" t="s">
        <v>15</v>
      </c>
      <c r="E337" s="806"/>
      <c r="F337" s="760" t="s">
        <v>130</v>
      </c>
      <c r="G337" s="778">
        <f t="shared" ref="G337:AG337" si="179">SUM(G338:G348)</f>
        <v>178668100.44999999</v>
      </c>
      <c r="H337" s="778">
        <f t="shared" si="179"/>
        <v>41200000</v>
      </c>
      <c r="I337" s="778" t="e">
        <f t="shared" si="179"/>
        <v>#REF!</v>
      </c>
      <c r="J337" s="778" t="e">
        <f t="shared" si="179"/>
        <v>#REF!</v>
      </c>
      <c r="K337" s="778">
        <f t="shared" si="179"/>
        <v>635000</v>
      </c>
      <c r="L337" s="778">
        <f t="shared" si="179"/>
        <v>0</v>
      </c>
      <c r="M337" s="778">
        <f t="shared" si="179"/>
        <v>0</v>
      </c>
      <c r="N337" s="778">
        <f t="shared" si="179"/>
        <v>5682000.2199999997</v>
      </c>
      <c r="O337" s="778" t="e">
        <f t="shared" si="179"/>
        <v>#REF!</v>
      </c>
      <c r="P337" s="778" t="e">
        <f t="shared" si="179"/>
        <v>#REF!</v>
      </c>
      <c r="Q337" s="778">
        <f t="shared" si="179"/>
        <v>125600000</v>
      </c>
      <c r="R337" s="778">
        <f t="shared" si="179"/>
        <v>0</v>
      </c>
      <c r="S337" s="778">
        <f t="shared" si="179"/>
        <v>0</v>
      </c>
      <c r="T337" s="778">
        <f t="shared" si="179"/>
        <v>0</v>
      </c>
      <c r="U337" s="778">
        <f t="shared" si="179"/>
        <v>0</v>
      </c>
      <c r="V337" s="778">
        <f t="shared" si="179"/>
        <v>0</v>
      </c>
      <c r="W337" s="778">
        <f t="shared" si="179"/>
        <v>0</v>
      </c>
      <c r="X337" s="778">
        <f t="shared" si="179"/>
        <v>0</v>
      </c>
      <c r="Y337" s="778">
        <f t="shared" si="179"/>
        <v>5551100.2300000004</v>
      </c>
      <c r="Z337" s="778">
        <f t="shared" si="179"/>
        <v>0</v>
      </c>
      <c r="AA337" s="778">
        <f t="shared" si="179"/>
        <v>0</v>
      </c>
      <c r="AB337" s="778">
        <f t="shared" si="179"/>
        <v>0</v>
      </c>
      <c r="AC337" s="778">
        <f t="shared" si="179"/>
        <v>0</v>
      </c>
      <c r="AD337" s="778">
        <f t="shared" si="179"/>
        <v>0</v>
      </c>
      <c r="AE337" s="778">
        <f t="shared" si="179"/>
        <v>0</v>
      </c>
      <c r="AF337" s="778">
        <f t="shared" si="179"/>
        <v>0</v>
      </c>
      <c r="AG337" s="800">
        <f t="shared" si="179"/>
        <v>0</v>
      </c>
      <c r="AH337" s="767"/>
      <c r="AJ337" s="755" t="e">
        <f>SUM(I337:X337)</f>
        <v>#REF!</v>
      </c>
      <c r="AK337" s="719" t="e">
        <f>G337=AJ337</f>
        <v>#REF!</v>
      </c>
      <c r="AL337" s="755" t="e">
        <f t="shared" si="173"/>
        <v>#REF!</v>
      </c>
      <c r="AM337" s="756">
        <f t="shared" si="174"/>
        <v>173117000.22</v>
      </c>
      <c r="AN337" s="705" t="b">
        <f>G337=AM337</f>
        <v>0</v>
      </c>
    </row>
    <row r="338" spans="1:40" s="719" customFormat="1">
      <c r="A338" s="772"/>
      <c r="B338" s="798"/>
      <c r="C338" s="809"/>
      <c r="D338" s="809"/>
      <c r="E338" s="730" t="s">
        <v>55</v>
      </c>
      <c r="F338" s="788" t="s">
        <v>56</v>
      </c>
      <c r="G338" s="778">
        <v>6051100</v>
      </c>
      <c r="H338" s="778">
        <v>4000000</v>
      </c>
      <c r="I338" s="778"/>
      <c r="J338" s="778">
        <f t="shared" si="176"/>
        <v>4000000</v>
      </c>
      <c r="K338" s="778"/>
      <c r="L338" s="778">
        <v>0</v>
      </c>
      <c r="M338" s="778"/>
      <c r="N338" s="778"/>
      <c r="O338" s="778" t="e">
        <f>#REF!+2807420</f>
        <v>#REF!</v>
      </c>
      <c r="P338" s="778" t="e">
        <f t="shared" si="177"/>
        <v>#REF!</v>
      </c>
      <c r="Q338" s="778"/>
      <c r="R338" s="778"/>
      <c r="S338" s="778"/>
      <c r="T338" s="778"/>
      <c r="U338" s="778"/>
      <c r="V338" s="778"/>
      <c r="W338" s="778"/>
      <c r="X338" s="778"/>
      <c r="Y338" s="778">
        <f>G338-H338</f>
        <v>2051100</v>
      </c>
      <c r="Z338" s="778"/>
      <c r="AA338" s="778"/>
      <c r="AB338" s="778"/>
      <c r="AC338" s="778"/>
      <c r="AD338" s="778"/>
      <c r="AE338" s="778"/>
      <c r="AF338" s="778"/>
      <c r="AG338" s="779"/>
      <c r="AH338" s="767"/>
      <c r="AJ338" s="755" t="e">
        <f t="shared" si="178"/>
        <v>#REF!</v>
      </c>
      <c r="AK338" s="719" t="e">
        <f>G338=AJ338</f>
        <v>#REF!</v>
      </c>
      <c r="AL338" s="755" t="e">
        <f t="shared" si="173"/>
        <v>#REF!</v>
      </c>
      <c r="AM338" s="756">
        <f t="shared" si="174"/>
        <v>4000000</v>
      </c>
      <c r="AN338" s="705" t="b">
        <f>G338=AM338</f>
        <v>0</v>
      </c>
    </row>
    <row r="339" spans="1:40" s="719" customFormat="1">
      <c r="A339" s="772"/>
      <c r="B339" s="798"/>
      <c r="C339" s="809"/>
      <c r="D339" s="809"/>
      <c r="E339" s="729" t="s">
        <v>16</v>
      </c>
      <c r="F339" s="788" t="s">
        <v>19</v>
      </c>
      <c r="G339" s="778">
        <v>135000</v>
      </c>
      <c r="H339" s="778"/>
      <c r="I339" s="778"/>
      <c r="J339" s="778">
        <f t="shared" si="176"/>
        <v>0</v>
      </c>
      <c r="K339" s="778">
        <v>135000</v>
      </c>
      <c r="L339" s="778">
        <v>0</v>
      </c>
      <c r="M339" s="778"/>
      <c r="N339" s="778"/>
      <c r="O339" s="778" t="e">
        <f>#REF!+420000</f>
        <v>#REF!</v>
      </c>
      <c r="P339" s="778" t="e">
        <f t="shared" si="177"/>
        <v>#REF!</v>
      </c>
      <c r="Q339" s="778"/>
      <c r="R339" s="778"/>
      <c r="S339" s="778"/>
      <c r="T339" s="778"/>
      <c r="U339" s="778"/>
      <c r="V339" s="778"/>
      <c r="W339" s="778"/>
      <c r="X339" s="778"/>
      <c r="Y339" s="778"/>
      <c r="Z339" s="778"/>
      <c r="AA339" s="778"/>
      <c r="AB339" s="778"/>
      <c r="AC339" s="778"/>
      <c r="AD339" s="778"/>
      <c r="AE339" s="778"/>
      <c r="AF339" s="778"/>
      <c r="AG339" s="779"/>
      <c r="AH339" s="767"/>
      <c r="AJ339" s="755" t="e">
        <f t="shared" si="178"/>
        <v>#REF!</v>
      </c>
      <c r="AK339" s="719" t="e">
        <f>G339=AJ339</f>
        <v>#REF!</v>
      </c>
      <c r="AL339" s="755" t="e">
        <f t="shared" si="173"/>
        <v>#REF!</v>
      </c>
      <c r="AM339" s="756">
        <f t="shared" si="174"/>
        <v>135000</v>
      </c>
      <c r="AN339" s="705" t="b">
        <f>G339=AM339</f>
        <v>1</v>
      </c>
    </row>
    <row r="340" spans="1:40" s="719" customFormat="1">
      <c r="A340" s="772"/>
      <c r="B340" s="798"/>
      <c r="C340" s="809"/>
      <c r="D340" s="809"/>
      <c r="E340" s="729" t="s">
        <v>352</v>
      </c>
      <c r="F340" s="788" t="s">
        <v>353</v>
      </c>
      <c r="G340" s="778">
        <v>500000</v>
      </c>
      <c r="H340" s="778"/>
      <c r="I340" s="778" t="e">
        <f>#REF!</f>
        <v>#REF!</v>
      </c>
      <c r="J340" s="778" t="e">
        <f t="shared" si="176"/>
        <v>#REF!</v>
      </c>
      <c r="K340" s="778">
        <v>500000</v>
      </c>
      <c r="L340" s="778">
        <v>0</v>
      </c>
      <c r="M340" s="778"/>
      <c r="N340" s="778"/>
      <c r="O340" s="778" t="e">
        <f>#REF!+4387500</f>
        <v>#REF!</v>
      </c>
      <c r="P340" s="778" t="e">
        <f t="shared" si="177"/>
        <v>#REF!</v>
      </c>
      <c r="Q340" s="778"/>
      <c r="R340" s="778"/>
      <c r="S340" s="778"/>
      <c r="T340" s="778"/>
      <c r="U340" s="778"/>
      <c r="V340" s="778"/>
      <c r="W340" s="778"/>
      <c r="X340" s="778"/>
      <c r="Y340" s="778"/>
      <c r="Z340" s="778"/>
      <c r="AA340" s="778"/>
      <c r="AB340" s="778"/>
      <c r="AC340" s="778"/>
      <c r="AD340" s="778"/>
      <c r="AE340" s="778"/>
      <c r="AF340" s="778"/>
      <c r="AG340" s="779"/>
      <c r="AH340" s="767"/>
      <c r="AJ340" s="755" t="e">
        <f t="shared" si="178"/>
        <v>#REF!</v>
      </c>
      <c r="AK340" s="719" t="e">
        <f>G340=AJ340</f>
        <v>#REF!</v>
      </c>
      <c r="AL340" s="755" t="e">
        <f t="shared" si="173"/>
        <v>#REF!</v>
      </c>
      <c r="AM340" s="756">
        <f t="shared" si="174"/>
        <v>500000</v>
      </c>
      <c r="AN340" s="705" t="b">
        <f>G340=AM340</f>
        <v>1</v>
      </c>
    </row>
    <row r="341" spans="1:40" s="719" customFormat="1">
      <c r="A341" s="772"/>
      <c r="B341" s="798"/>
      <c r="C341" s="809"/>
      <c r="D341" s="727"/>
      <c r="E341" s="728" t="s">
        <v>197</v>
      </c>
      <c r="F341" s="822" t="s">
        <v>354</v>
      </c>
      <c r="G341" s="777">
        <v>9000000</v>
      </c>
      <c r="H341" s="778">
        <v>9000000</v>
      </c>
      <c r="I341" s="778" t="e">
        <f>#REF!</f>
        <v>#REF!</v>
      </c>
      <c r="J341" s="778" t="e">
        <f t="shared" si="176"/>
        <v>#REF!</v>
      </c>
      <c r="K341" s="778"/>
      <c r="L341" s="778"/>
      <c r="M341" s="778"/>
      <c r="N341" s="778"/>
      <c r="O341" s="778" t="e">
        <f>#REF!+124810000+117463333</f>
        <v>#REF!</v>
      </c>
      <c r="P341" s="778" t="e">
        <f t="shared" si="177"/>
        <v>#REF!</v>
      </c>
      <c r="Q341" s="778"/>
      <c r="R341" s="778"/>
      <c r="S341" s="778"/>
      <c r="T341" s="778"/>
      <c r="U341" s="778"/>
      <c r="V341" s="778"/>
      <c r="W341" s="778"/>
      <c r="X341" s="778"/>
      <c r="Y341" s="778"/>
      <c r="Z341" s="778"/>
      <c r="AA341" s="778"/>
      <c r="AB341" s="778"/>
      <c r="AC341" s="778"/>
      <c r="AD341" s="778"/>
      <c r="AE341" s="778"/>
      <c r="AF341" s="778"/>
      <c r="AG341" s="779"/>
      <c r="AH341" s="767"/>
      <c r="AJ341" s="755" t="e">
        <f t="shared" si="178"/>
        <v>#REF!</v>
      </c>
      <c r="AK341" s="719" t="e">
        <f>G341=AJ341</f>
        <v>#REF!</v>
      </c>
      <c r="AL341" s="755" t="e">
        <f t="shared" si="173"/>
        <v>#REF!</v>
      </c>
      <c r="AM341" s="756">
        <f t="shared" si="174"/>
        <v>9000000</v>
      </c>
      <c r="AN341" s="705" t="b">
        <f>G341=AM341</f>
        <v>1</v>
      </c>
    </row>
    <row r="342" spans="1:40" s="719" customFormat="1">
      <c r="A342" s="772"/>
      <c r="B342" s="826"/>
      <c r="C342" s="809"/>
      <c r="D342" s="809"/>
      <c r="E342" s="730" t="s">
        <v>17</v>
      </c>
      <c r="F342" s="822" t="s">
        <v>18</v>
      </c>
      <c r="G342" s="777">
        <v>100800000</v>
      </c>
      <c r="H342" s="778">
        <v>25200000</v>
      </c>
      <c r="I342" s="778">
        <f>2402400+597600</f>
        <v>3000000</v>
      </c>
      <c r="J342" s="778">
        <f t="shared" si="176"/>
        <v>22200000</v>
      </c>
      <c r="K342" s="778"/>
      <c r="L342" s="778">
        <v>0</v>
      </c>
      <c r="M342" s="778"/>
      <c r="N342" s="778"/>
      <c r="O342" s="778">
        <f>770000+1034800</f>
        <v>1804800</v>
      </c>
      <c r="P342" s="778">
        <f t="shared" si="177"/>
        <v>-1804800</v>
      </c>
      <c r="Q342" s="778">
        <v>75600000</v>
      </c>
      <c r="R342" s="778"/>
      <c r="S342" s="778"/>
      <c r="T342" s="778"/>
      <c r="U342" s="778"/>
      <c r="V342" s="778"/>
      <c r="W342" s="778"/>
      <c r="X342" s="778"/>
      <c r="Y342" s="778"/>
      <c r="Z342" s="778"/>
      <c r="AA342" s="778"/>
      <c r="AB342" s="778"/>
      <c r="AC342" s="778"/>
      <c r="AD342" s="778"/>
      <c r="AE342" s="778"/>
      <c r="AF342" s="778"/>
      <c r="AG342" s="779"/>
      <c r="AH342" s="767"/>
      <c r="AJ342" s="755">
        <f t="shared" si="178"/>
        <v>100800000</v>
      </c>
      <c r="AK342" s="719" t="b">
        <f>G342=AJ342</f>
        <v>1</v>
      </c>
      <c r="AL342" s="755">
        <f t="shared" si="173"/>
        <v>4804800</v>
      </c>
      <c r="AM342" s="756">
        <f t="shared" si="174"/>
        <v>100800000</v>
      </c>
      <c r="AN342" s="705" t="b">
        <f>G342=AM342</f>
        <v>1</v>
      </c>
    </row>
    <row r="343" spans="1:40" s="719" customFormat="1">
      <c r="A343" s="772"/>
      <c r="B343" s="826"/>
      <c r="C343" s="809"/>
      <c r="D343" s="809"/>
      <c r="E343" s="787" t="s">
        <v>108</v>
      </c>
      <c r="F343" s="788" t="s">
        <v>109</v>
      </c>
      <c r="G343" s="777">
        <v>400000</v>
      </c>
      <c r="H343" s="778">
        <v>400000</v>
      </c>
      <c r="I343" s="778"/>
      <c r="J343" s="778"/>
      <c r="K343" s="778"/>
      <c r="L343" s="778"/>
      <c r="M343" s="778"/>
      <c r="N343" s="778"/>
      <c r="O343" s="778"/>
      <c r="P343" s="778"/>
      <c r="Q343" s="778"/>
      <c r="R343" s="778"/>
      <c r="S343" s="778"/>
      <c r="T343" s="778"/>
      <c r="U343" s="778"/>
      <c r="V343" s="778"/>
      <c r="W343" s="778"/>
      <c r="X343" s="778"/>
      <c r="Y343" s="778"/>
      <c r="Z343" s="778"/>
      <c r="AA343" s="778"/>
      <c r="AB343" s="778"/>
      <c r="AC343" s="778"/>
      <c r="AD343" s="778"/>
      <c r="AE343" s="778"/>
      <c r="AF343" s="778"/>
      <c r="AG343" s="779"/>
      <c r="AH343" s="767"/>
      <c r="AJ343" s="755"/>
      <c r="AL343" s="755"/>
      <c r="AM343" s="756"/>
      <c r="AN343" s="705"/>
    </row>
    <row r="344" spans="1:40" s="719" customFormat="1">
      <c r="A344" s="772"/>
      <c r="B344" s="826"/>
      <c r="C344" s="809"/>
      <c r="D344" s="809"/>
      <c r="E344" s="729" t="s">
        <v>59</v>
      </c>
      <c r="F344" s="788" t="s">
        <v>60</v>
      </c>
      <c r="G344" s="777">
        <v>600000</v>
      </c>
      <c r="H344" s="778"/>
      <c r="I344" s="778"/>
      <c r="J344" s="778"/>
      <c r="K344" s="778"/>
      <c r="L344" s="778"/>
      <c r="M344" s="778"/>
      <c r="N344" s="778">
        <v>600000</v>
      </c>
      <c r="O344" s="778"/>
      <c r="P344" s="778">
        <f t="shared" si="177"/>
        <v>600000</v>
      </c>
      <c r="Q344" s="778"/>
      <c r="R344" s="778"/>
      <c r="S344" s="778"/>
      <c r="T344" s="778"/>
      <c r="U344" s="778"/>
      <c r="V344" s="778"/>
      <c r="W344" s="778"/>
      <c r="X344" s="778"/>
      <c r="Y344" s="778"/>
      <c r="Z344" s="778"/>
      <c r="AA344" s="778"/>
      <c r="AB344" s="778"/>
      <c r="AC344" s="778"/>
      <c r="AD344" s="778"/>
      <c r="AE344" s="778"/>
      <c r="AF344" s="778"/>
      <c r="AG344" s="779"/>
      <c r="AH344" s="767"/>
      <c r="AJ344" s="755"/>
      <c r="AL344" s="755"/>
      <c r="AM344" s="756"/>
      <c r="AN344" s="705"/>
    </row>
    <row r="345" spans="1:40" s="719" customFormat="1">
      <c r="A345" s="772"/>
      <c r="B345" s="826"/>
      <c r="C345" s="809"/>
      <c r="D345" s="809"/>
      <c r="E345" s="729" t="s">
        <v>125</v>
      </c>
      <c r="F345" s="788" t="s">
        <v>126</v>
      </c>
      <c r="G345" s="777">
        <v>4687500</v>
      </c>
      <c r="H345" s="778">
        <v>1000000</v>
      </c>
      <c r="I345" s="778"/>
      <c r="J345" s="778"/>
      <c r="K345" s="778"/>
      <c r="L345" s="778"/>
      <c r="M345" s="778"/>
      <c r="N345" s="778">
        <f>G345-H345</f>
        <v>3687500</v>
      </c>
      <c r="O345" s="778"/>
      <c r="P345" s="778">
        <f t="shared" si="177"/>
        <v>3687500</v>
      </c>
      <c r="Q345" s="778"/>
      <c r="R345" s="778"/>
      <c r="S345" s="778"/>
      <c r="T345" s="778"/>
      <c r="U345" s="778"/>
      <c r="V345" s="778"/>
      <c r="W345" s="778"/>
      <c r="X345" s="778"/>
      <c r="Y345" s="778"/>
      <c r="Z345" s="778"/>
      <c r="AA345" s="778"/>
      <c r="AB345" s="778"/>
      <c r="AC345" s="778"/>
      <c r="AD345" s="778"/>
      <c r="AE345" s="778"/>
      <c r="AF345" s="778"/>
      <c r="AG345" s="779"/>
      <c r="AH345" s="767"/>
      <c r="AJ345" s="755"/>
      <c r="AL345" s="755"/>
      <c r="AM345" s="756"/>
      <c r="AN345" s="705"/>
    </row>
    <row r="346" spans="1:40" s="719" customFormat="1">
      <c r="A346" s="772"/>
      <c r="B346" s="826"/>
      <c r="C346" s="809"/>
      <c r="D346" s="809"/>
      <c r="E346" s="729" t="s">
        <v>61</v>
      </c>
      <c r="F346" s="788" t="s">
        <v>62</v>
      </c>
      <c r="G346" s="777">
        <v>3500000</v>
      </c>
      <c r="H346" s="778">
        <v>600000</v>
      </c>
      <c r="I346" s="778"/>
      <c r="J346" s="778"/>
      <c r="K346" s="778"/>
      <c r="L346" s="778"/>
      <c r="M346" s="778"/>
      <c r="N346" s="778">
        <v>400000</v>
      </c>
      <c r="O346" s="778"/>
      <c r="P346" s="778"/>
      <c r="Q346" s="778"/>
      <c r="R346" s="778"/>
      <c r="S346" s="778"/>
      <c r="T346" s="778"/>
      <c r="U346" s="778"/>
      <c r="V346" s="778"/>
      <c r="W346" s="778"/>
      <c r="X346" s="778"/>
      <c r="Y346" s="778">
        <f>G346-H346-N346</f>
        <v>2500000</v>
      </c>
      <c r="Z346" s="778"/>
      <c r="AA346" s="778"/>
      <c r="AB346" s="778"/>
      <c r="AC346" s="778"/>
      <c r="AD346" s="778"/>
      <c r="AE346" s="778"/>
      <c r="AF346" s="778"/>
      <c r="AG346" s="779"/>
      <c r="AH346" s="767"/>
      <c r="AJ346" s="755"/>
      <c r="AL346" s="755"/>
      <c r="AM346" s="756"/>
      <c r="AN346" s="705"/>
    </row>
    <row r="347" spans="1:40" s="719" customFormat="1">
      <c r="A347" s="772"/>
      <c r="B347" s="826"/>
      <c r="C347" s="809"/>
      <c r="D347" s="809"/>
      <c r="E347" s="730" t="s">
        <v>185</v>
      </c>
      <c r="F347" s="822" t="s">
        <v>186</v>
      </c>
      <c r="G347" s="777">
        <v>50000000</v>
      </c>
      <c r="H347" s="778"/>
      <c r="I347" s="778" t="e">
        <f>#REF!</f>
        <v>#REF!</v>
      </c>
      <c r="J347" s="778" t="e">
        <f t="shared" si="176"/>
        <v>#REF!</v>
      </c>
      <c r="K347" s="778"/>
      <c r="L347" s="778">
        <v>0</v>
      </c>
      <c r="M347" s="778"/>
      <c r="N347" s="778"/>
      <c r="O347" s="778" t="e">
        <f>#REF!</f>
        <v>#REF!</v>
      </c>
      <c r="P347" s="778" t="e">
        <f t="shared" si="177"/>
        <v>#REF!</v>
      </c>
      <c r="Q347" s="778">
        <v>50000000</v>
      </c>
      <c r="R347" s="778"/>
      <c r="S347" s="778"/>
      <c r="T347" s="778"/>
      <c r="U347" s="778"/>
      <c r="V347" s="778"/>
      <c r="W347" s="778"/>
      <c r="X347" s="778"/>
      <c r="Y347" s="778"/>
      <c r="Z347" s="778"/>
      <c r="AA347" s="778"/>
      <c r="AB347" s="778"/>
      <c r="AC347" s="778"/>
      <c r="AD347" s="778"/>
      <c r="AE347" s="778"/>
      <c r="AF347" s="778"/>
      <c r="AG347" s="779"/>
      <c r="AH347" s="767"/>
      <c r="AJ347" s="755" t="e">
        <f t="shared" si="178"/>
        <v>#REF!</v>
      </c>
      <c r="AK347" s="719" t="e">
        <f>G347=AJ347</f>
        <v>#REF!</v>
      </c>
      <c r="AL347" s="755" t="e">
        <f t="shared" si="173"/>
        <v>#REF!</v>
      </c>
      <c r="AM347" s="756">
        <f t="shared" si="174"/>
        <v>50000000</v>
      </c>
      <c r="AN347" s="705" t="b">
        <f>G347=AM347</f>
        <v>1</v>
      </c>
    </row>
    <row r="348" spans="1:40" s="719" customFormat="1">
      <c r="A348" s="772"/>
      <c r="B348" s="826"/>
      <c r="C348" s="809"/>
      <c r="D348" s="809"/>
      <c r="E348" s="730" t="s">
        <v>20</v>
      </c>
      <c r="F348" s="822" t="s">
        <v>21</v>
      </c>
      <c r="G348" s="777">
        <v>2994500.45</v>
      </c>
      <c r="H348" s="778">
        <v>1000000</v>
      </c>
      <c r="I348" s="777" t="e">
        <f>#REF!</f>
        <v>#REF!</v>
      </c>
      <c r="J348" s="778" t="e">
        <f t="shared" si="176"/>
        <v>#REF!</v>
      </c>
      <c r="K348" s="777"/>
      <c r="L348" s="778">
        <v>0</v>
      </c>
      <c r="M348" s="778"/>
      <c r="N348" s="778">
        <v>994500.22</v>
      </c>
      <c r="O348" s="778" t="e">
        <f>#REF!+14798250</f>
        <v>#REF!</v>
      </c>
      <c r="P348" s="778" t="e">
        <f t="shared" si="177"/>
        <v>#REF!</v>
      </c>
      <c r="Q348" s="778"/>
      <c r="R348" s="778"/>
      <c r="S348" s="778">
        <f>Q348-R348</f>
        <v>0</v>
      </c>
      <c r="T348" s="778"/>
      <c r="U348" s="778"/>
      <c r="V348" s="778"/>
      <c r="W348" s="778"/>
      <c r="X348" s="778"/>
      <c r="Y348" s="778">
        <v>1000000.23</v>
      </c>
      <c r="Z348" s="778"/>
      <c r="AA348" s="778"/>
      <c r="AB348" s="778"/>
      <c r="AC348" s="778"/>
      <c r="AD348" s="778"/>
      <c r="AE348" s="778"/>
      <c r="AF348" s="778"/>
      <c r="AG348" s="779"/>
      <c r="AH348" s="767"/>
      <c r="AJ348" s="755" t="e">
        <f t="shared" si="178"/>
        <v>#REF!</v>
      </c>
      <c r="AK348" s="719" t="e">
        <f>G348=AJ348</f>
        <v>#REF!</v>
      </c>
      <c r="AL348" s="755" t="e">
        <f t="shared" si="173"/>
        <v>#REF!</v>
      </c>
      <c r="AM348" s="756">
        <f t="shared" si="174"/>
        <v>1994500.22</v>
      </c>
      <c r="AN348" s="705" t="b">
        <f>G348=AM348</f>
        <v>0</v>
      </c>
    </row>
    <row r="349" spans="1:40" s="719" customFormat="1" ht="12.75" hidden="1" customHeight="1">
      <c r="A349" s="772"/>
      <c r="B349" s="826"/>
      <c r="C349" s="809"/>
      <c r="D349" s="723" t="s">
        <v>69</v>
      </c>
      <c r="E349" s="783"/>
      <c r="F349" s="760" t="s">
        <v>132</v>
      </c>
      <c r="G349" s="778">
        <f>G351+G350</f>
        <v>8238964000</v>
      </c>
      <c r="H349" s="778">
        <f t="shared" ref="H349:AE349" si="180">H351+H350</f>
        <v>8080331817</v>
      </c>
      <c r="I349" s="778">
        <f t="shared" si="180"/>
        <v>0</v>
      </c>
      <c r="J349" s="778">
        <f t="shared" si="180"/>
        <v>0</v>
      </c>
      <c r="K349" s="778">
        <f t="shared" si="180"/>
        <v>0</v>
      </c>
      <c r="L349" s="778">
        <f t="shared" si="180"/>
        <v>0</v>
      </c>
      <c r="M349" s="778">
        <f t="shared" si="180"/>
        <v>0</v>
      </c>
      <c r="N349" s="778">
        <f t="shared" si="180"/>
        <v>0</v>
      </c>
      <c r="O349" s="778">
        <f t="shared" si="180"/>
        <v>196679000</v>
      </c>
      <c r="P349" s="778">
        <f t="shared" si="180"/>
        <v>-196679000</v>
      </c>
      <c r="Q349" s="778">
        <f>Q351+Q350</f>
        <v>0</v>
      </c>
      <c r="R349" s="778">
        <f t="shared" ref="R349:Y349" si="181">R351+R350</f>
        <v>0</v>
      </c>
      <c r="S349" s="778">
        <f t="shared" si="181"/>
        <v>0</v>
      </c>
      <c r="T349" s="778">
        <f t="shared" si="181"/>
        <v>0</v>
      </c>
      <c r="U349" s="778">
        <f t="shared" si="181"/>
        <v>0</v>
      </c>
      <c r="V349" s="778">
        <f t="shared" si="181"/>
        <v>0</v>
      </c>
      <c r="W349" s="778">
        <f t="shared" si="181"/>
        <v>0</v>
      </c>
      <c r="X349" s="778">
        <f t="shared" si="181"/>
        <v>0</v>
      </c>
      <c r="Y349" s="778">
        <f t="shared" si="181"/>
        <v>0</v>
      </c>
      <c r="Z349" s="778">
        <f t="shared" si="180"/>
        <v>0</v>
      </c>
      <c r="AA349" s="778">
        <f t="shared" si="180"/>
        <v>0</v>
      </c>
      <c r="AB349" s="778">
        <f t="shared" si="180"/>
        <v>0</v>
      </c>
      <c r="AC349" s="778">
        <f t="shared" si="180"/>
        <v>0</v>
      </c>
      <c r="AD349" s="778">
        <f t="shared" si="180"/>
        <v>0</v>
      </c>
      <c r="AE349" s="778">
        <f t="shared" si="180"/>
        <v>158632183</v>
      </c>
      <c r="AF349" s="778"/>
      <c r="AG349" s="779"/>
      <c r="AH349" s="767"/>
      <c r="AJ349" s="755">
        <f t="shared" si="178"/>
        <v>0</v>
      </c>
      <c r="AK349" s="719" t="b">
        <f>G349=AJ349</f>
        <v>0</v>
      </c>
      <c r="AL349" s="755">
        <f t="shared" si="173"/>
        <v>196679000</v>
      </c>
      <c r="AM349" s="756">
        <f t="shared" si="174"/>
        <v>8080331817</v>
      </c>
      <c r="AN349" s="705" t="b">
        <f>G349=AM349</f>
        <v>0</v>
      </c>
    </row>
    <row r="350" spans="1:40" s="719" customFormat="1">
      <c r="A350" s="845"/>
      <c r="B350" s="879"/>
      <c r="C350" s="880"/>
      <c r="D350" s="883"/>
      <c r="E350" s="881" t="s">
        <v>199</v>
      </c>
      <c r="F350" s="884" t="s">
        <v>200</v>
      </c>
      <c r="G350" s="850">
        <v>8238964000</v>
      </c>
      <c r="H350" s="850">
        <f>8964000+571367817+7500000000</f>
        <v>8080331817</v>
      </c>
      <c r="I350" s="850"/>
      <c r="J350" s="850"/>
      <c r="K350" s="850"/>
      <c r="L350" s="850"/>
      <c r="M350" s="850"/>
      <c r="N350" s="850"/>
      <c r="O350" s="850"/>
      <c r="P350" s="850">
        <f t="shared" si="177"/>
        <v>0</v>
      </c>
      <c r="Q350" s="850"/>
      <c r="R350" s="850"/>
      <c r="S350" s="850"/>
      <c r="T350" s="850"/>
      <c r="U350" s="850"/>
      <c r="V350" s="850"/>
      <c r="W350" s="850"/>
      <c r="X350" s="850"/>
      <c r="Y350" s="850"/>
      <c r="Z350" s="850"/>
      <c r="AA350" s="850"/>
      <c r="AB350" s="850"/>
      <c r="AC350" s="850"/>
      <c r="AD350" s="850"/>
      <c r="AE350" s="850">
        <v>158632183</v>
      </c>
      <c r="AF350" s="778"/>
      <c r="AG350" s="779"/>
      <c r="AH350" s="767"/>
      <c r="AJ350" s="755"/>
      <c r="AL350" s="755"/>
      <c r="AM350" s="756"/>
      <c r="AN350" s="705"/>
    </row>
    <row r="351" spans="1:40" s="719" customFormat="1">
      <c r="A351" s="851"/>
      <c r="B351" s="876"/>
      <c r="C351" s="854"/>
      <c r="D351" s="854"/>
      <c r="E351" s="882"/>
      <c r="F351" s="878"/>
      <c r="G351" s="853"/>
      <c r="H351" s="853"/>
      <c r="I351" s="853"/>
      <c r="J351" s="853">
        <f t="shared" si="176"/>
        <v>0</v>
      </c>
      <c r="K351" s="853"/>
      <c r="L351" s="853">
        <v>0</v>
      </c>
      <c r="M351" s="853"/>
      <c r="N351" s="853"/>
      <c r="O351" s="853">
        <v>196679000</v>
      </c>
      <c r="P351" s="853">
        <f t="shared" si="177"/>
        <v>-196679000</v>
      </c>
      <c r="Q351" s="853"/>
      <c r="R351" s="853"/>
      <c r="S351" s="853"/>
      <c r="T351" s="853"/>
      <c r="U351" s="853"/>
      <c r="V351" s="853"/>
      <c r="W351" s="853"/>
      <c r="X351" s="853"/>
      <c r="Y351" s="853"/>
      <c r="Z351" s="853"/>
      <c r="AA351" s="853"/>
      <c r="AB351" s="853"/>
      <c r="AC351" s="853"/>
      <c r="AD351" s="853"/>
      <c r="AE351" s="853"/>
      <c r="AF351" s="778"/>
      <c r="AG351" s="779"/>
      <c r="AH351" s="767"/>
      <c r="AJ351" s="755">
        <f t="shared" si="178"/>
        <v>0</v>
      </c>
      <c r="AK351" s="719" t="b">
        <f>G351=AJ351</f>
        <v>1</v>
      </c>
      <c r="AL351" s="755">
        <f t="shared" si="173"/>
        <v>196679000</v>
      </c>
      <c r="AM351" s="756">
        <f t="shared" si="174"/>
        <v>0</v>
      </c>
      <c r="AN351" s="705" t="b">
        <f>G351=AM351</f>
        <v>1</v>
      </c>
    </row>
    <row r="352" spans="1:40" s="705" customFormat="1" ht="12.75" customHeight="1">
      <c r="A352" s="887">
        <v>39</v>
      </c>
      <c r="B352" s="893"/>
      <c r="C352" s="894" t="s">
        <v>355</v>
      </c>
      <c r="D352" s="890"/>
      <c r="E352" s="891"/>
      <c r="F352" s="749">
        <v>22002</v>
      </c>
      <c r="G352" s="750">
        <f>G353+G356</f>
        <v>3062451000</v>
      </c>
      <c r="H352" s="750">
        <f t="shared" ref="H352:AE352" si="182">H353+H356</f>
        <v>1209506500</v>
      </c>
      <c r="I352" s="750" t="e">
        <f t="shared" si="182"/>
        <v>#REF!</v>
      </c>
      <c r="J352" s="750" t="e">
        <f t="shared" si="182"/>
        <v>#REF!</v>
      </c>
      <c r="K352" s="750">
        <f t="shared" si="182"/>
        <v>360000</v>
      </c>
      <c r="L352" s="750">
        <f t="shared" si="182"/>
        <v>0</v>
      </c>
      <c r="M352" s="750">
        <f t="shared" si="182"/>
        <v>0</v>
      </c>
      <c r="N352" s="750">
        <f t="shared" si="182"/>
        <v>32824500</v>
      </c>
      <c r="O352" s="750" t="e">
        <f t="shared" si="182"/>
        <v>#REF!</v>
      </c>
      <c r="P352" s="750" t="e">
        <f t="shared" si="182"/>
        <v>#REF!</v>
      </c>
      <c r="Q352" s="750">
        <f t="shared" si="182"/>
        <v>485460000</v>
      </c>
      <c r="R352" s="750">
        <f t="shared" si="182"/>
        <v>0</v>
      </c>
      <c r="S352" s="750">
        <f t="shared" si="182"/>
        <v>0</v>
      </c>
      <c r="T352" s="750">
        <f t="shared" si="182"/>
        <v>0</v>
      </c>
      <c r="U352" s="750">
        <f t="shared" si="182"/>
        <v>0</v>
      </c>
      <c r="V352" s="750">
        <f t="shared" si="182"/>
        <v>0</v>
      </c>
      <c r="W352" s="750">
        <f t="shared" si="182"/>
        <v>0</v>
      </c>
      <c r="X352" s="750">
        <f t="shared" si="182"/>
        <v>0</v>
      </c>
      <c r="Y352" s="750">
        <f t="shared" si="182"/>
        <v>1334300000</v>
      </c>
      <c r="Z352" s="750">
        <f t="shared" si="182"/>
        <v>0</v>
      </c>
      <c r="AA352" s="750">
        <f t="shared" si="182"/>
        <v>0</v>
      </c>
      <c r="AB352" s="750">
        <f t="shared" si="182"/>
        <v>0</v>
      </c>
      <c r="AC352" s="750">
        <f t="shared" si="182"/>
        <v>0</v>
      </c>
      <c r="AD352" s="750">
        <f t="shared" si="182"/>
        <v>0</v>
      </c>
      <c r="AE352" s="750">
        <f t="shared" si="182"/>
        <v>0</v>
      </c>
      <c r="AF352" s="744" t="e">
        <f>AF353+AF356+#REF!</f>
        <v>#REF!</v>
      </c>
      <c r="AG352" s="739" t="e">
        <f>AG353+AG356+#REF!</f>
        <v>#REF!</v>
      </c>
      <c r="AH352" s="731"/>
      <c r="AJ352" s="755" t="e">
        <f t="shared" si="178"/>
        <v>#REF!</v>
      </c>
      <c r="AK352" s="719" t="e">
        <f>G352=AJ352</f>
        <v>#REF!</v>
      </c>
      <c r="AL352" s="755" t="e">
        <f t="shared" si="173"/>
        <v>#REF!</v>
      </c>
      <c r="AM352" s="756">
        <f t="shared" si="174"/>
        <v>1728151000</v>
      </c>
      <c r="AN352" s="705" t="b">
        <f>G352=AM352</f>
        <v>0</v>
      </c>
    </row>
    <row r="353" spans="1:40" s="705" customFormat="1" ht="12.75" hidden="1" customHeight="1">
      <c r="A353" s="718"/>
      <c r="B353" s="867"/>
      <c r="C353" s="861"/>
      <c r="D353" s="885" t="s">
        <v>14</v>
      </c>
      <c r="E353" s="886"/>
      <c r="F353" s="717" t="s">
        <v>131</v>
      </c>
      <c r="G353" s="853">
        <f>G354+G355</f>
        <v>166740000</v>
      </c>
      <c r="H353" s="853">
        <f t="shared" ref="H353:AE353" si="183">H354+H355</f>
        <v>36000000</v>
      </c>
      <c r="I353" s="853">
        <f t="shared" si="183"/>
        <v>0</v>
      </c>
      <c r="J353" s="853">
        <f t="shared" si="183"/>
        <v>0</v>
      </c>
      <c r="K353" s="853">
        <f t="shared" si="183"/>
        <v>0</v>
      </c>
      <c r="L353" s="853">
        <f t="shared" si="183"/>
        <v>0</v>
      </c>
      <c r="M353" s="853">
        <f t="shared" si="183"/>
        <v>0</v>
      </c>
      <c r="N353" s="853">
        <f t="shared" si="183"/>
        <v>21149600</v>
      </c>
      <c r="O353" s="853">
        <f t="shared" si="183"/>
        <v>1425000</v>
      </c>
      <c r="P353" s="853">
        <f t="shared" si="183"/>
        <v>19724600</v>
      </c>
      <c r="Q353" s="853">
        <f t="shared" si="183"/>
        <v>109590400</v>
      </c>
      <c r="R353" s="853">
        <f t="shared" si="183"/>
        <v>0</v>
      </c>
      <c r="S353" s="853">
        <f t="shared" si="183"/>
        <v>0</v>
      </c>
      <c r="T353" s="853">
        <f t="shared" si="183"/>
        <v>0</v>
      </c>
      <c r="U353" s="853">
        <f t="shared" si="183"/>
        <v>0</v>
      </c>
      <c r="V353" s="853">
        <f t="shared" si="183"/>
        <v>0</v>
      </c>
      <c r="W353" s="853">
        <f t="shared" si="183"/>
        <v>0</v>
      </c>
      <c r="X353" s="853">
        <f t="shared" si="183"/>
        <v>0</v>
      </c>
      <c r="Y353" s="853">
        <f t="shared" si="183"/>
        <v>0</v>
      </c>
      <c r="Z353" s="853">
        <f t="shared" si="183"/>
        <v>0</v>
      </c>
      <c r="AA353" s="853">
        <f t="shared" si="183"/>
        <v>0</v>
      </c>
      <c r="AB353" s="853">
        <f t="shared" si="183"/>
        <v>0</v>
      </c>
      <c r="AC353" s="853">
        <f t="shared" si="183"/>
        <v>0</v>
      </c>
      <c r="AD353" s="853">
        <f t="shared" si="183"/>
        <v>0</v>
      </c>
      <c r="AE353" s="853">
        <f t="shared" si="183"/>
        <v>0</v>
      </c>
      <c r="AF353" s="778">
        <f t="shared" ref="AF353:AG353" si="184">AF355</f>
        <v>0</v>
      </c>
      <c r="AG353" s="800">
        <f t="shared" si="184"/>
        <v>0</v>
      </c>
      <c r="AH353" s="731"/>
      <c r="AJ353" s="755">
        <f t="shared" si="178"/>
        <v>151889600</v>
      </c>
      <c r="AK353" s="719" t="b">
        <f>G353=AJ353</f>
        <v>0</v>
      </c>
      <c r="AL353" s="755">
        <f t="shared" si="173"/>
        <v>1425000</v>
      </c>
      <c r="AM353" s="756">
        <f t="shared" si="174"/>
        <v>166740000</v>
      </c>
      <c r="AN353" s="705" t="b">
        <f>G353=AM353</f>
        <v>1</v>
      </c>
    </row>
    <row r="354" spans="1:40" s="705" customFormat="1">
      <c r="A354" s="791"/>
      <c r="B354" s="830"/>
      <c r="C354" s="808"/>
      <c r="D354" s="770"/>
      <c r="E354" s="797" t="s">
        <v>356</v>
      </c>
      <c r="F354" s="760" t="s">
        <v>357</v>
      </c>
      <c r="G354" s="778">
        <v>135960000</v>
      </c>
      <c r="H354" s="778">
        <v>36000000</v>
      </c>
      <c r="I354" s="778"/>
      <c r="J354" s="778"/>
      <c r="K354" s="778"/>
      <c r="L354" s="778"/>
      <c r="M354" s="778"/>
      <c r="N354" s="778"/>
      <c r="O354" s="778"/>
      <c r="P354" s="778"/>
      <c r="Q354" s="778">
        <v>99960000</v>
      </c>
      <c r="R354" s="778"/>
      <c r="S354" s="778"/>
      <c r="T354" s="778"/>
      <c r="U354" s="778"/>
      <c r="V354" s="778"/>
      <c r="W354" s="778"/>
      <c r="X354" s="778"/>
      <c r="Y354" s="778"/>
      <c r="Z354" s="778"/>
      <c r="AA354" s="778"/>
      <c r="AB354" s="778"/>
      <c r="AC354" s="778"/>
      <c r="AD354" s="778"/>
      <c r="AE354" s="778"/>
      <c r="AF354" s="778"/>
      <c r="AG354" s="800"/>
      <c r="AH354" s="731"/>
      <c r="AJ354" s="755"/>
      <c r="AK354" s="719"/>
      <c r="AL354" s="755"/>
      <c r="AM354" s="756"/>
    </row>
    <row r="355" spans="1:40" s="719" customFormat="1">
      <c r="A355" s="772"/>
      <c r="B355" s="826"/>
      <c r="C355" s="809"/>
      <c r="D355" s="809"/>
      <c r="E355" s="729" t="s">
        <v>166</v>
      </c>
      <c r="F355" s="788" t="s">
        <v>167</v>
      </c>
      <c r="G355" s="778">
        <v>30780000</v>
      </c>
      <c r="H355" s="778"/>
      <c r="I355" s="778"/>
      <c r="J355" s="778">
        <f>H355-I355</f>
        <v>0</v>
      </c>
      <c r="K355" s="778"/>
      <c r="L355" s="778"/>
      <c r="M355" s="778"/>
      <c r="N355" s="778">
        <v>21149600</v>
      </c>
      <c r="O355" s="778">
        <v>1425000</v>
      </c>
      <c r="P355" s="778">
        <f>N355-O355</f>
        <v>19724600</v>
      </c>
      <c r="Q355" s="778">
        <f>G355-N355</f>
        <v>9630400</v>
      </c>
      <c r="R355" s="778"/>
      <c r="S355" s="778"/>
      <c r="T355" s="778"/>
      <c r="U355" s="778"/>
      <c r="V355" s="778"/>
      <c r="W355" s="778"/>
      <c r="X355" s="778"/>
      <c r="Y355" s="778"/>
      <c r="Z355" s="778"/>
      <c r="AA355" s="778"/>
      <c r="AB355" s="778"/>
      <c r="AC355" s="778"/>
      <c r="AD355" s="778"/>
      <c r="AE355" s="778"/>
      <c r="AF355" s="778"/>
      <c r="AG355" s="779"/>
      <c r="AH355" s="767"/>
      <c r="AJ355" s="755">
        <f t="shared" si="178"/>
        <v>51929600</v>
      </c>
      <c r="AK355" s="719" t="b">
        <f>G355=AJ355</f>
        <v>0</v>
      </c>
      <c r="AL355" s="755">
        <f t="shared" si="173"/>
        <v>1425000</v>
      </c>
      <c r="AM355" s="756">
        <f t="shared" si="174"/>
        <v>30780000</v>
      </c>
      <c r="AN355" s="705" t="b">
        <f>G355=AM355</f>
        <v>1</v>
      </c>
    </row>
    <row r="356" spans="1:40" s="719" customFormat="1" ht="12.75" hidden="1" customHeight="1">
      <c r="A356" s="772"/>
      <c r="B356" s="826"/>
      <c r="C356" s="809"/>
      <c r="D356" s="802" t="s">
        <v>15</v>
      </c>
      <c r="E356" s="806"/>
      <c r="F356" s="760" t="s">
        <v>130</v>
      </c>
      <c r="G356" s="778">
        <f>SUM(G357:G368)</f>
        <v>2895711000</v>
      </c>
      <c r="H356" s="778">
        <f t="shared" ref="H356:AG356" si="185">SUM(H357:H368)</f>
        <v>1173506500</v>
      </c>
      <c r="I356" s="778" t="e">
        <f t="shared" si="185"/>
        <v>#REF!</v>
      </c>
      <c r="J356" s="778" t="e">
        <f t="shared" si="185"/>
        <v>#REF!</v>
      </c>
      <c r="K356" s="778">
        <f t="shared" si="185"/>
        <v>360000</v>
      </c>
      <c r="L356" s="778">
        <f t="shared" si="185"/>
        <v>0</v>
      </c>
      <c r="M356" s="778">
        <f t="shared" si="185"/>
        <v>0</v>
      </c>
      <c r="N356" s="778">
        <f t="shared" si="185"/>
        <v>11674900</v>
      </c>
      <c r="O356" s="778" t="e">
        <f t="shared" si="185"/>
        <v>#REF!</v>
      </c>
      <c r="P356" s="778" t="e">
        <f t="shared" si="185"/>
        <v>#REF!</v>
      </c>
      <c r="Q356" s="778">
        <f t="shared" si="185"/>
        <v>375869600</v>
      </c>
      <c r="R356" s="778">
        <f t="shared" si="185"/>
        <v>0</v>
      </c>
      <c r="S356" s="778">
        <f t="shared" si="185"/>
        <v>0</v>
      </c>
      <c r="T356" s="778">
        <f t="shared" si="185"/>
        <v>0</v>
      </c>
      <c r="U356" s="778">
        <f t="shared" si="185"/>
        <v>0</v>
      </c>
      <c r="V356" s="778">
        <f t="shared" si="185"/>
        <v>0</v>
      </c>
      <c r="W356" s="778">
        <f t="shared" si="185"/>
        <v>0</v>
      </c>
      <c r="X356" s="778">
        <f t="shared" si="185"/>
        <v>0</v>
      </c>
      <c r="Y356" s="778">
        <f t="shared" si="185"/>
        <v>1334300000</v>
      </c>
      <c r="Z356" s="778">
        <f t="shared" si="185"/>
        <v>0</v>
      </c>
      <c r="AA356" s="778">
        <f t="shared" si="185"/>
        <v>0</v>
      </c>
      <c r="AB356" s="778">
        <f t="shared" si="185"/>
        <v>0</v>
      </c>
      <c r="AC356" s="778">
        <f t="shared" si="185"/>
        <v>0</v>
      </c>
      <c r="AD356" s="778">
        <f t="shared" si="185"/>
        <v>0</v>
      </c>
      <c r="AE356" s="778">
        <f t="shared" si="185"/>
        <v>0</v>
      </c>
      <c r="AF356" s="778">
        <f t="shared" si="185"/>
        <v>0</v>
      </c>
      <c r="AG356" s="800">
        <f t="shared" si="185"/>
        <v>0</v>
      </c>
      <c r="AH356" s="767"/>
      <c r="AJ356" s="755" t="e">
        <f t="shared" si="178"/>
        <v>#REF!</v>
      </c>
      <c r="AK356" s="719" t="e">
        <f>G356=AJ356</f>
        <v>#REF!</v>
      </c>
      <c r="AL356" s="755" t="e">
        <f t="shared" si="173"/>
        <v>#REF!</v>
      </c>
      <c r="AM356" s="756">
        <f t="shared" si="174"/>
        <v>1561411000</v>
      </c>
      <c r="AN356" s="705" t="b">
        <f>G356=AM356</f>
        <v>0</v>
      </c>
    </row>
    <row r="357" spans="1:40" s="719" customFormat="1">
      <c r="A357" s="772"/>
      <c r="B357" s="826"/>
      <c r="C357" s="809"/>
      <c r="D357" s="809"/>
      <c r="E357" s="730" t="s">
        <v>55</v>
      </c>
      <c r="F357" s="788" t="s">
        <v>56</v>
      </c>
      <c r="G357" s="778">
        <v>9869600</v>
      </c>
      <c r="H357" s="778"/>
      <c r="I357" s="778"/>
      <c r="J357" s="778"/>
      <c r="K357" s="778"/>
      <c r="L357" s="778"/>
      <c r="M357" s="778"/>
      <c r="N357" s="778"/>
      <c r="O357" s="778" t="e">
        <f>#REF!</f>
        <v>#REF!</v>
      </c>
      <c r="P357" s="778" t="e">
        <f t="shared" ref="P357:P368" si="186">N357-O357</f>
        <v>#REF!</v>
      </c>
      <c r="Q357" s="778">
        <v>9869600</v>
      </c>
      <c r="R357" s="778"/>
      <c r="S357" s="778"/>
      <c r="T357" s="778"/>
      <c r="U357" s="778"/>
      <c r="V357" s="778"/>
      <c r="W357" s="778"/>
      <c r="X357" s="778"/>
      <c r="Y357" s="778"/>
      <c r="Z357" s="778"/>
      <c r="AA357" s="778"/>
      <c r="AB357" s="778"/>
      <c r="AC357" s="778"/>
      <c r="AD357" s="778"/>
      <c r="AE357" s="778"/>
      <c r="AF357" s="778"/>
      <c r="AG357" s="779"/>
      <c r="AH357" s="767"/>
      <c r="AJ357" s="755" t="e">
        <f t="shared" si="178"/>
        <v>#REF!</v>
      </c>
      <c r="AK357" s="719" t="e">
        <f>G357=AJ357</f>
        <v>#REF!</v>
      </c>
      <c r="AL357" s="755" t="e">
        <f t="shared" si="173"/>
        <v>#REF!</v>
      </c>
      <c r="AM357" s="756">
        <f t="shared" si="174"/>
        <v>9869600</v>
      </c>
      <c r="AN357" s="705" t="b">
        <f>G357=AM357</f>
        <v>1</v>
      </c>
    </row>
    <row r="358" spans="1:40" s="719" customFormat="1">
      <c r="A358" s="772"/>
      <c r="B358" s="826"/>
      <c r="C358" s="809"/>
      <c r="D358" s="809"/>
      <c r="E358" s="729" t="s">
        <v>16</v>
      </c>
      <c r="F358" s="788" t="s">
        <v>19</v>
      </c>
      <c r="G358" s="778">
        <v>360000</v>
      </c>
      <c r="H358" s="778"/>
      <c r="I358" s="778"/>
      <c r="J358" s="778">
        <f t="shared" ref="J358:J367" si="187">H358-I358</f>
        <v>0</v>
      </c>
      <c r="K358" s="778">
        <v>360000</v>
      </c>
      <c r="L358" s="778"/>
      <c r="M358" s="778"/>
      <c r="N358" s="778"/>
      <c r="O358" s="778" t="e">
        <f>#REF!</f>
        <v>#REF!</v>
      </c>
      <c r="P358" s="778" t="e">
        <f t="shared" si="186"/>
        <v>#REF!</v>
      </c>
      <c r="Q358" s="778"/>
      <c r="R358" s="778"/>
      <c r="S358" s="778"/>
      <c r="T358" s="778"/>
      <c r="U358" s="778"/>
      <c r="V358" s="778"/>
      <c r="W358" s="778"/>
      <c r="X358" s="778"/>
      <c r="Y358" s="778"/>
      <c r="Z358" s="778"/>
      <c r="AA358" s="778"/>
      <c r="AB358" s="778"/>
      <c r="AC358" s="778"/>
      <c r="AD358" s="778"/>
      <c r="AE358" s="778"/>
      <c r="AF358" s="778"/>
      <c r="AG358" s="779"/>
      <c r="AH358" s="767"/>
      <c r="AJ358" s="755" t="e">
        <f t="shared" si="178"/>
        <v>#REF!</v>
      </c>
      <c r="AK358" s="719" t="e">
        <f>G358=AJ358</f>
        <v>#REF!</v>
      </c>
      <c r="AL358" s="755" t="e">
        <f t="shared" si="173"/>
        <v>#REF!</v>
      </c>
      <c r="AM358" s="756">
        <f t="shared" si="174"/>
        <v>360000</v>
      </c>
      <c r="AN358" s="705" t="b">
        <f>G358=AM358</f>
        <v>1</v>
      </c>
    </row>
    <row r="359" spans="1:40" s="719" customFormat="1">
      <c r="A359" s="772"/>
      <c r="B359" s="826"/>
      <c r="C359" s="809"/>
      <c r="D359" s="809"/>
      <c r="E359" s="730" t="s">
        <v>190</v>
      </c>
      <c r="F359" s="822" t="s">
        <v>191</v>
      </c>
      <c r="G359" s="778">
        <v>7474900</v>
      </c>
      <c r="H359" s="778"/>
      <c r="I359" s="778" t="e">
        <f>#REF!</f>
        <v>#REF!</v>
      </c>
      <c r="J359" s="778" t="e">
        <f t="shared" si="187"/>
        <v>#REF!</v>
      </c>
      <c r="K359" s="778"/>
      <c r="L359" s="778"/>
      <c r="M359" s="778"/>
      <c r="N359" s="778">
        <v>4474900</v>
      </c>
      <c r="O359" s="778"/>
      <c r="P359" s="778">
        <f t="shared" si="186"/>
        <v>4474900</v>
      </c>
      <c r="Q359" s="778">
        <v>3000000</v>
      </c>
      <c r="R359" s="778"/>
      <c r="S359" s="778"/>
      <c r="T359" s="778"/>
      <c r="U359" s="778"/>
      <c r="V359" s="778"/>
      <c r="W359" s="778"/>
      <c r="X359" s="778"/>
      <c r="Y359" s="778"/>
      <c r="Z359" s="778"/>
      <c r="AA359" s="778"/>
      <c r="AB359" s="778"/>
      <c r="AC359" s="778"/>
      <c r="AD359" s="778"/>
      <c r="AE359" s="778"/>
      <c r="AF359" s="778"/>
      <c r="AG359" s="779"/>
      <c r="AH359" s="767"/>
      <c r="AJ359" s="755" t="e">
        <f t="shared" si="178"/>
        <v>#REF!</v>
      </c>
      <c r="AK359" s="719" t="e">
        <f>G359=AJ359</f>
        <v>#REF!</v>
      </c>
      <c r="AL359" s="755" t="e">
        <f t="shared" si="173"/>
        <v>#REF!</v>
      </c>
      <c r="AM359" s="756">
        <f t="shared" si="174"/>
        <v>7474900</v>
      </c>
      <c r="AN359" s="705" t="b">
        <f>G359=AM359</f>
        <v>1</v>
      </c>
    </row>
    <row r="360" spans="1:40" s="719" customFormat="1">
      <c r="A360" s="772"/>
      <c r="B360" s="826"/>
      <c r="C360" s="809"/>
      <c r="D360" s="809"/>
      <c r="E360" s="730" t="s">
        <v>358</v>
      </c>
      <c r="F360" s="730" t="s">
        <v>244</v>
      </c>
      <c r="G360" s="778">
        <v>150000000</v>
      </c>
      <c r="H360" s="778">
        <v>150000000</v>
      </c>
      <c r="I360" s="778"/>
      <c r="J360" s="778">
        <f t="shared" si="187"/>
        <v>150000000</v>
      </c>
      <c r="K360" s="778"/>
      <c r="L360" s="778"/>
      <c r="M360" s="778"/>
      <c r="N360" s="778"/>
      <c r="O360" s="778" t="e">
        <f>#REF!</f>
        <v>#REF!</v>
      </c>
      <c r="P360" s="778" t="e">
        <f t="shared" si="186"/>
        <v>#REF!</v>
      </c>
      <c r="Q360" s="778"/>
      <c r="R360" s="778"/>
      <c r="S360" s="778"/>
      <c r="T360" s="778"/>
      <c r="U360" s="778"/>
      <c r="V360" s="778"/>
      <c r="W360" s="778"/>
      <c r="X360" s="778"/>
      <c r="Y360" s="778"/>
      <c r="Z360" s="778"/>
      <c r="AA360" s="778"/>
      <c r="AB360" s="778"/>
      <c r="AC360" s="778"/>
      <c r="AD360" s="778"/>
      <c r="AE360" s="778"/>
      <c r="AF360" s="778"/>
      <c r="AG360" s="779"/>
      <c r="AH360" s="767"/>
      <c r="AJ360" s="755" t="e">
        <f t="shared" si="178"/>
        <v>#REF!</v>
      </c>
      <c r="AK360" s="719" t="e">
        <f>G360=AJ360</f>
        <v>#REF!</v>
      </c>
      <c r="AL360" s="755" t="e">
        <f t="shared" si="173"/>
        <v>#REF!</v>
      </c>
      <c r="AM360" s="756">
        <f t="shared" si="174"/>
        <v>150000000</v>
      </c>
      <c r="AN360" s="705" t="b">
        <f>G360=AM360</f>
        <v>1</v>
      </c>
    </row>
    <row r="361" spans="1:40" s="719" customFormat="1">
      <c r="A361" s="772"/>
      <c r="B361" s="826"/>
      <c r="C361" s="809"/>
      <c r="D361" s="809"/>
      <c r="E361" s="730" t="s">
        <v>17</v>
      </c>
      <c r="F361" s="822" t="s">
        <v>18</v>
      </c>
      <c r="G361" s="778">
        <v>1894300000</v>
      </c>
      <c r="H361" s="778">
        <v>200000000</v>
      </c>
      <c r="I361" s="777">
        <v>8400000</v>
      </c>
      <c r="J361" s="778">
        <f t="shared" si="187"/>
        <v>191600000</v>
      </c>
      <c r="K361" s="777"/>
      <c r="L361" s="778"/>
      <c r="M361" s="778"/>
      <c r="N361" s="778"/>
      <c r="O361" s="778" t="e">
        <f>#REF!+2800000+1866600</f>
        <v>#REF!</v>
      </c>
      <c r="P361" s="778" t="e">
        <f t="shared" si="186"/>
        <v>#REF!</v>
      </c>
      <c r="Q361" s="778">
        <v>360000000</v>
      </c>
      <c r="R361" s="778"/>
      <c r="S361" s="778"/>
      <c r="T361" s="778"/>
      <c r="U361" s="778"/>
      <c r="V361" s="778"/>
      <c r="W361" s="778"/>
      <c r="X361" s="778"/>
      <c r="Y361" s="778">
        <f>G361-H361-Q361</f>
        <v>1334300000</v>
      </c>
      <c r="Z361" s="778"/>
      <c r="AA361" s="778"/>
      <c r="AB361" s="778"/>
      <c r="AC361" s="778"/>
      <c r="AD361" s="778"/>
      <c r="AE361" s="778"/>
      <c r="AF361" s="778"/>
      <c r="AG361" s="779"/>
      <c r="AH361" s="767"/>
      <c r="AJ361" s="755" t="e">
        <f t="shared" si="178"/>
        <v>#REF!</v>
      </c>
      <c r="AK361" s="719" t="e">
        <f>G361=AJ361</f>
        <v>#REF!</v>
      </c>
      <c r="AL361" s="755" t="e">
        <f t="shared" si="173"/>
        <v>#REF!</v>
      </c>
      <c r="AM361" s="756">
        <f t="shared" si="174"/>
        <v>560000000</v>
      </c>
      <c r="AN361" s="705" t="b">
        <f>G361=AM361</f>
        <v>0</v>
      </c>
    </row>
    <row r="362" spans="1:40" s="719" customFormat="1">
      <c r="A362" s="772"/>
      <c r="B362" s="826"/>
      <c r="C362" s="809"/>
      <c r="D362" s="809"/>
      <c r="E362" s="730" t="s">
        <v>108</v>
      </c>
      <c r="F362" s="822" t="s">
        <v>109</v>
      </c>
      <c r="G362" s="778">
        <v>600000</v>
      </c>
      <c r="H362" s="778"/>
      <c r="I362" s="778" t="e">
        <f>#REF!</f>
        <v>#REF!</v>
      </c>
      <c r="J362" s="778" t="e">
        <f t="shared" si="187"/>
        <v>#REF!</v>
      </c>
      <c r="K362" s="778"/>
      <c r="L362" s="778"/>
      <c r="M362" s="778"/>
      <c r="N362" s="778">
        <v>600000</v>
      </c>
      <c r="O362" s="778" t="e">
        <f>#REF!</f>
        <v>#REF!</v>
      </c>
      <c r="P362" s="778" t="e">
        <f t="shared" si="186"/>
        <v>#REF!</v>
      </c>
      <c r="Q362" s="778"/>
      <c r="R362" s="778"/>
      <c r="S362" s="778"/>
      <c r="T362" s="778"/>
      <c r="U362" s="778"/>
      <c r="V362" s="778"/>
      <c r="W362" s="778"/>
      <c r="X362" s="778"/>
      <c r="Y362" s="778"/>
      <c r="Z362" s="778"/>
      <c r="AA362" s="778"/>
      <c r="AB362" s="778"/>
      <c r="AC362" s="778"/>
      <c r="AD362" s="778"/>
      <c r="AE362" s="778"/>
      <c r="AF362" s="778"/>
      <c r="AG362" s="779"/>
      <c r="AH362" s="767"/>
      <c r="AJ362" s="755" t="e">
        <f t="shared" si="178"/>
        <v>#REF!</v>
      </c>
      <c r="AK362" s="719" t="e">
        <f>G362=AJ362</f>
        <v>#REF!</v>
      </c>
      <c r="AL362" s="755" t="e">
        <f t="shared" si="173"/>
        <v>#REF!</v>
      </c>
      <c r="AM362" s="756">
        <f t="shared" si="174"/>
        <v>600000</v>
      </c>
      <c r="AN362" s="705" t="b">
        <f>G362=AM362</f>
        <v>1</v>
      </c>
    </row>
    <row r="363" spans="1:40" s="719" customFormat="1">
      <c r="A363" s="772"/>
      <c r="B363" s="826"/>
      <c r="C363" s="809"/>
      <c r="D363" s="809"/>
      <c r="E363" s="730" t="s">
        <v>59</v>
      </c>
      <c r="F363" s="822" t="s">
        <v>60</v>
      </c>
      <c r="G363" s="778">
        <v>600000</v>
      </c>
      <c r="H363" s="778"/>
      <c r="I363" s="778" t="e">
        <f>#REF!</f>
        <v>#REF!</v>
      </c>
      <c r="J363" s="778" t="e">
        <f t="shared" si="187"/>
        <v>#REF!</v>
      </c>
      <c r="K363" s="778"/>
      <c r="L363" s="778"/>
      <c r="M363" s="778"/>
      <c r="N363" s="778">
        <v>600000</v>
      </c>
      <c r="O363" s="778" t="e">
        <f>#REF!</f>
        <v>#REF!</v>
      </c>
      <c r="P363" s="778" t="e">
        <f t="shared" si="186"/>
        <v>#REF!</v>
      </c>
      <c r="Q363" s="778"/>
      <c r="R363" s="778"/>
      <c r="S363" s="778"/>
      <c r="T363" s="778"/>
      <c r="U363" s="778"/>
      <c r="V363" s="778"/>
      <c r="W363" s="778"/>
      <c r="X363" s="778"/>
      <c r="Y363" s="778"/>
      <c r="Z363" s="778"/>
      <c r="AA363" s="778"/>
      <c r="AB363" s="778"/>
      <c r="AC363" s="778"/>
      <c r="AD363" s="778"/>
      <c r="AE363" s="778"/>
      <c r="AF363" s="778"/>
      <c r="AG363" s="779"/>
      <c r="AH363" s="767"/>
      <c r="AJ363" s="755" t="e">
        <f t="shared" si="178"/>
        <v>#REF!</v>
      </c>
      <c r="AK363" s="719" t="e">
        <f>G363=AJ363</f>
        <v>#REF!</v>
      </c>
      <c r="AL363" s="755" t="e">
        <f t="shared" si="173"/>
        <v>#REF!</v>
      </c>
      <c r="AM363" s="756">
        <f t="shared" si="174"/>
        <v>600000</v>
      </c>
      <c r="AN363" s="705" t="b">
        <f>G363=AM363</f>
        <v>1</v>
      </c>
    </row>
    <row r="364" spans="1:40" s="719" customFormat="1">
      <c r="A364" s="772"/>
      <c r="B364" s="826"/>
      <c r="C364" s="809"/>
      <c r="D364" s="809"/>
      <c r="E364" s="730" t="s">
        <v>125</v>
      </c>
      <c r="F364" s="788" t="s">
        <v>126</v>
      </c>
      <c r="G364" s="778">
        <v>10000000</v>
      </c>
      <c r="H364" s="778">
        <v>6000000</v>
      </c>
      <c r="I364" s="778"/>
      <c r="J364" s="778">
        <f t="shared" si="187"/>
        <v>6000000</v>
      </c>
      <c r="K364" s="778"/>
      <c r="L364" s="778"/>
      <c r="M364" s="778"/>
      <c r="N364" s="778">
        <v>4000000</v>
      </c>
      <c r="O364" s="778"/>
      <c r="P364" s="778">
        <f t="shared" si="186"/>
        <v>4000000</v>
      </c>
      <c r="Q364" s="778"/>
      <c r="R364" s="778"/>
      <c r="S364" s="778"/>
      <c r="T364" s="778"/>
      <c r="U364" s="778"/>
      <c r="V364" s="778"/>
      <c r="W364" s="778"/>
      <c r="X364" s="778"/>
      <c r="Y364" s="778"/>
      <c r="Z364" s="778"/>
      <c r="AA364" s="778"/>
      <c r="AB364" s="778"/>
      <c r="AC364" s="778"/>
      <c r="AD364" s="778"/>
      <c r="AE364" s="778"/>
      <c r="AF364" s="778"/>
      <c r="AG364" s="779"/>
      <c r="AH364" s="767"/>
      <c r="AJ364" s="755">
        <f t="shared" si="178"/>
        <v>14000000</v>
      </c>
      <c r="AK364" s="719" t="b">
        <f>G364=AJ364</f>
        <v>0</v>
      </c>
      <c r="AL364" s="755">
        <f t="shared" si="173"/>
        <v>0</v>
      </c>
      <c r="AM364" s="756">
        <f t="shared" si="174"/>
        <v>10000000</v>
      </c>
      <c r="AN364" s="705" t="b">
        <f>G364=AM364</f>
        <v>1</v>
      </c>
    </row>
    <row r="365" spans="1:40" s="719" customFormat="1">
      <c r="A365" s="772"/>
      <c r="B365" s="826"/>
      <c r="C365" s="809"/>
      <c r="D365" s="809"/>
      <c r="E365" s="730" t="s">
        <v>61</v>
      </c>
      <c r="F365" s="822" t="s">
        <v>62</v>
      </c>
      <c r="G365" s="778">
        <v>5000000</v>
      </c>
      <c r="H365" s="778"/>
      <c r="I365" s="778"/>
      <c r="J365" s="778">
        <f t="shared" si="187"/>
        <v>0</v>
      </c>
      <c r="K365" s="778"/>
      <c r="L365" s="778"/>
      <c r="M365" s="778"/>
      <c r="N365" s="778">
        <v>2000000</v>
      </c>
      <c r="O365" s="778">
        <v>800000</v>
      </c>
      <c r="P365" s="778">
        <f t="shared" si="186"/>
        <v>1200000</v>
      </c>
      <c r="Q365" s="778">
        <v>3000000</v>
      </c>
      <c r="R365" s="778"/>
      <c r="S365" s="778"/>
      <c r="T365" s="778"/>
      <c r="U365" s="778"/>
      <c r="V365" s="778"/>
      <c r="W365" s="778"/>
      <c r="X365" s="778"/>
      <c r="Y365" s="778"/>
      <c r="Z365" s="778"/>
      <c r="AA365" s="778"/>
      <c r="AB365" s="778"/>
      <c r="AC365" s="778"/>
      <c r="AD365" s="778"/>
      <c r="AE365" s="778"/>
      <c r="AF365" s="778"/>
      <c r="AG365" s="779"/>
      <c r="AH365" s="767"/>
      <c r="AJ365" s="755">
        <f t="shared" si="178"/>
        <v>7000000</v>
      </c>
      <c r="AK365" s="719" t="b">
        <f>G365=AJ365</f>
        <v>0</v>
      </c>
      <c r="AL365" s="755">
        <f t="shared" si="173"/>
        <v>800000</v>
      </c>
      <c r="AM365" s="756">
        <f t="shared" si="174"/>
        <v>5000000</v>
      </c>
      <c r="AN365" s="705" t="b">
        <f>G365=AM365</f>
        <v>1</v>
      </c>
    </row>
    <row r="366" spans="1:40" s="719" customFormat="1">
      <c r="A366" s="772"/>
      <c r="B366" s="826"/>
      <c r="C366" s="809"/>
      <c r="D366" s="809"/>
      <c r="E366" s="730" t="s">
        <v>192</v>
      </c>
      <c r="F366" s="822" t="s">
        <v>193</v>
      </c>
      <c r="G366" s="778">
        <v>797000000</v>
      </c>
      <c r="H366" s="778">
        <v>797000000</v>
      </c>
      <c r="I366" s="778"/>
      <c r="J366" s="778">
        <f t="shared" si="187"/>
        <v>797000000</v>
      </c>
      <c r="K366" s="778"/>
      <c r="L366" s="778"/>
      <c r="M366" s="778"/>
      <c r="N366" s="778"/>
      <c r="O366" s="778"/>
      <c r="P366" s="778">
        <f t="shared" si="186"/>
        <v>0</v>
      </c>
      <c r="Q366" s="778"/>
      <c r="R366" s="778"/>
      <c r="S366" s="778"/>
      <c r="T366" s="778"/>
      <c r="U366" s="778"/>
      <c r="V366" s="778"/>
      <c r="W366" s="778"/>
      <c r="X366" s="778"/>
      <c r="Y366" s="778"/>
      <c r="Z366" s="778"/>
      <c r="AA366" s="778"/>
      <c r="AB366" s="778"/>
      <c r="AC366" s="778"/>
      <c r="AD366" s="778"/>
      <c r="AE366" s="778"/>
      <c r="AF366" s="778"/>
      <c r="AG366" s="779"/>
      <c r="AH366" s="767"/>
      <c r="AJ366" s="755">
        <f t="shared" si="178"/>
        <v>797000000</v>
      </c>
      <c r="AK366" s="719" t="b">
        <f>G366=AJ366</f>
        <v>1</v>
      </c>
      <c r="AL366" s="755">
        <f t="shared" si="173"/>
        <v>0</v>
      </c>
      <c r="AM366" s="756">
        <f t="shared" si="174"/>
        <v>797000000</v>
      </c>
      <c r="AN366" s="705" t="b">
        <f>G366=AM366</f>
        <v>1</v>
      </c>
    </row>
    <row r="367" spans="1:40" s="719" customFormat="1">
      <c r="A367" s="845"/>
      <c r="B367" s="879"/>
      <c r="C367" s="880"/>
      <c r="D367" s="880"/>
      <c r="E367" s="881" t="s">
        <v>20</v>
      </c>
      <c r="F367" s="848" t="s">
        <v>21</v>
      </c>
      <c r="G367" s="850">
        <v>20506500</v>
      </c>
      <c r="H367" s="850">
        <v>20506500</v>
      </c>
      <c r="I367" s="850" t="e">
        <f>#REF!</f>
        <v>#REF!</v>
      </c>
      <c r="J367" s="850" t="e">
        <f t="shared" si="187"/>
        <v>#REF!</v>
      </c>
      <c r="K367" s="850"/>
      <c r="L367" s="850"/>
      <c r="M367" s="850"/>
      <c r="N367" s="850"/>
      <c r="O367" s="850"/>
      <c r="P367" s="850">
        <f t="shared" si="186"/>
        <v>0</v>
      </c>
      <c r="Q367" s="850"/>
      <c r="R367" s="850"/>
      <c r="S367" s="850"/>
      <c r="T367" s="850"/>
      <c r="U367" s="850"/>
      <c r="V367" s="850"/>
      <c r="W367" s="850"/>
      <c r="X367" s="850"/>
      <c r="Y367" s="850"/>
      <c r="Z367" s="850"/>
      <c r="AA367" s="850"/>
      <c r="AB367" s="850"/>
      <c r="AC367" s="850"/>
      <c r="AD367" s="850"/>
      <c r="AE367" s="850"/>
      <c r="AF367" s="778"/>
      <c r="AG367" s="779"/>
      <c r="AH367" s="767"/>
      <c r="AJ367" s="755" t="e">
        <f t="shared" si="178"/>
        <v>#REF!</v>
      </c>
      <c r="AK367" s="719" t="e">
        <f>G367=AJ367</f>
        <v>#REF!</v>
      </c>
      <c r="AL367" s="755" t="e">
        <f t="shared" si="173"/>
        <v>#REF!</v>
      </c>
      <c r="AM367" s="756">
        <f t="shared" si="174"/>
        <v>20506500</v>
      </c>
      <c r="AN367" s="705" t="b">
        <f>G367=AM367</f>
        <v>1</v>
      </c>
    </row>
    <row r="368" spans="1:40" s="719" customFormat="1">
      <c r="A368" s="851"/>
      <c r="B368" s="876"/>
      <c r="C368" s="854"/>
      <c r="D368" s="854"/>
      <c r="E368" s="882"/>
      <c r="F368" s="878"/>
      <c r="G368" s="853"/>
      <c r="H368" s="853"/>
      <c r="I368" s="853"/>
      <c r="J368" s="853"/>
      <c r="K368" s="853"/>
      <c r="L368" s="853"/>
      <c r="M368" s="853"/>
      <c r="N368" s="853"/>
      <c r="O368" s="853"/>
      <c r="P368" s="853">
        <f t="shared" si="186"/>
        <v>0</v>
      </c>
      <c r="Q368" s="853"/>
      <c r="R368" s="853"/>
      <c r="S368" s="853"/>
      <c r="T368" s="853"/>
      <c r="U368" s="853"/>
      <c r="V368" s="853"/>
      <c r="W368" s="853"/>
      <c r="X368" s="853"/>
      <c r="Y368" s="853"/>
      <c r="Z368" s="853"/>
      <c r="AA368" s="853"/>
      <c r="AB368" s="853"/>
      <c r="AC368" s="853"/>
      <c r="AD368" s="853"/>
      <c r="AE368" s="853"/>
      <c r="AF368" s="778"/>
      <c r="AG368" s="779"/>
      <c r="AH368" s="767"/>
      <c r="AJ368" s="755">
        <f t="shared" si="178"/>
        <v>0</v>
      </c>
      <c r="AK368" s="719" t="b">
        <f>G368=AJ368</f>
        <v>1</v>
      </c>
      <c r="AL368" s="755">
        <f t="shared" si="173"/>
        <v>0</v>
      </c>
      <c r="AM368" s="756">
        <f t="shared" si="174"/>
        <v>0</v>
      </c>
      <c r="AN368" s="705" t="b">
        <f>G368=AM368</f>
        <v>1</v>
      </c>
    </row>
    <row r="369" spans="1:40" s="705" customFormat="1" ht="12.75" customHeight="1">
      <c r="A369" s="887">
        <v>40</v>
      </c>
      <c r="B369" s="888" t="s">
        <v>22</v>
      </c>
      <c r="C369" s="889" t="s">
        <v>163</v>
      </c>
      <c r="D369" s="890"/>
      <c r="E369" s="891"/>
      <c r="F369" s="892" t="s">
        <v>359</v>
      </c>
      <c r="G369" s="750">
        <f>G370+G372+G388</f>
        <v>1157425500</v>
      </c>
      <c r="H369" s="750">
        <f>H370+H372+H388</f>
        <v>379456000</v>
      </c>
      <c r="I369" s="750">
        <f t="shared" ref="I369:AE369" si="188">I370+I372+I388</f>
        <v>0</v>
      </c>
      <c r="J369" s="750">
        <f t="shared" si="188"/>
        <v>0</v>
      </c>
      <c r="K369" s="750">
        <f t="shared" si="188"/>
        <v>5000000</v>
      </c>
      <c r="L369" s="750">
        <f t="shared" si="188"/>
        <v>0</v>
      </c>
      <c r="M369" s="750">
        <f t="shared" si="188"/>
        <v>0</v>
      </c>
      <c r="N369" s="750">
        <f t="shared" si="188"/>
        <v>59500000</v>
      </c>
      <c r="O369" s="750" t="e">
        <f t="shared" si="188"/>
        <v>#REF!</v>
      </c>
      <c r="P369" s="750" t="e">
        <f t="shared" si="188"/>
        <v>#REF!</v>
      </c>
      <c r="Q369" s="750">
        <f>Q370+Q372+Q388</f>
        <v>301573483</v>
      </c>
      <c r="R369" s="750">
        <f t="shared" si="188"/>
        <v>0</v>
      </c>
      <c r="S369" s="750">
        <f t="shared" si="188"/>
        <v>0</v>
      </c>
      <c r="T369" s="750">
        <f t="shared" si="188"/>
        <v>0</v>
      </c>
      <c r="U369" s="750">
        <f t="shared" si="188"/>
        <v>0</v>
      </c>
      <c r="V369" s="750">
        <f t="shared" si="188"/>
        <v>0</v>
      </c>
      <c r="W369" s="750">
        <f t="shared" si="188"/>
        <v>0</v>
      </c>
      <c r="X369" s="750">
        <f t="shared" si="188"/>
        <v>0</v>
      </c>
      <c r="Y369" s="750">
        <f t="shared" si="188"/>
        <v>383342400</v>
      </c>
      <c r="Z369" s="750">
        <f t="shared" si="188"/>
        <v>0</v>
      </c>
      <c r="AA369" s="750">
        <f t="shared" si="188"/>
        <v>0</v>
      </c>
      <c r="AB369" s="750">
        <f t="shared" si="188"/>
        <v>0</v>
      </c>
      <c r="AC369" s="750">
        <f t="shared" si="188"/>
        <v>0</v>
      </c>
      <c r="AD369" s="750">
        <f t="shared" si="188"/>
        <v>0</v>
      </c>
      <c r="AE369" s="750">
        <f t="shared" si="188"/>
        <v>28553617</v>
      </c>
      <c r="AF369" s="744">
        <f t="shared" ref="AF369:AG369" si="189">AF370+AF372</f>
        <v>0</v>
      </c>
      <c r="AG369" s="739">
        <f t="shared" si="189"/>
        <v>0</v>
      </c>
      <c r="AH369" s="731"/>
      <c r="AJ369" s="756" t="e">
        <f t="shared" si="178"/>
        <v>#REF!</v>
      </c>
      <c r="AK369" s="705" t="e">
        <f>G369=AJ369</f>
        <v>#REF!</v>
      </c>
      <c r="AL369" s="755" t="e">
        <f t="shared" si="173"/>
        <v>#REF!</v>
      </c>
      <c r="AM369" s="756">
        <f t="shared" si="174"/>
        <v>745529483</v>
      </c>
      <c r="AN369" s="705" t="b">
        <f>G369=AM369</f>
        <v>0</v>
      </c>
    </row>
    <row r="370" spans="1:40" ht="12.75" hidden="1" customHeight="1">
      <c r="A370" s="714"/>
      <c r="B370" s="715"/>
      <c r="C370" s="713"/>
      <c r="D370" s="885" t="s">
        <v>14</v>
      </c>
      <c r="E370" s="886"/>
      <c r="F370" s="717" t="s">
        <v>131</v>
      </c>
      <c r="G370" s="743">
        <f>G371</f>
        <v>5000000</v>
      </c>
      <c r="H370" s="743">
        <f t="shared" ref="H370:AE370" si="190">H371</f>
        <v>0</v>
      </c>
      <c r="I370" s="743">
        <f t="shared" si="190"/>
        <v>0</v>
      </c>
      <c r="J370" s="743">
        <f t="shared" si="190"/>
        <v>0</v>
      </c>
      <c r="K370" s="743">
        <f t="shared" si="190"/>
        <v>2500000</v>
      </c>
      <c r="L370" s="743">
        <f t="shared" si="190"/>
        <v>0</v>
      </c>
      <c r="M370" s="743">
        <f t="shared" si="190"/>
        <v>0</v>
      </c>
      <c r="N370" s="743">
        <f t="shared" si="190"/>
        <v>0</v>
      </c>
      <c r="O370" s="743">
        <f t="shared" si="190"/>
        <v>0</v>
      </c>
      <c r="P370" s="743">
        <f t="shared" si="190"/>
        <v>0</v>
      </c>
      <c r="Q370" s="743">
        <f t="shared" si="190"/>
        <v>2500000</v>
      </c>
      <c r="R370" s="743">
        <f t="shared" si="190"/>
        <v>0</v>
      </c>
      <c r="S370" s="743">
        <f t="shared" si="190"/>
        <v>0</v>
      </c>
      <c r="T370" s="743">
        <f t="shared" si="190"/>
        <v>0</v>
      </c>
      <c r="U370" s="743">
        <f t="shared" si="190"/>
        <v>0</v>
      </c>
      <c r="V370" s="743">
        <f t="shared" si="190"/>
        <v>0</v>
      </c>
      <c r="W370" s="743">
        <f t="shared" si="190"/>
        <v>0</v>
      </c>
      <c r="X370" s="743">
        <f t="shared" si="190"/>
        <v>0</v>
      </c>
      <c r="Y370" s="743">
        <f t="shared" si="190"/>
        <v>0</v>
      </c>
      <c r="Z370" s="743">
        <f t="shared" si="190"/>
        <v>0</v>
      </c>
      <c r="AA370" s="743">
        <f t="shared" si="190"/>
        <v>0</v>
      </c>
      <c r="AB370" s="743">
        <f t="shared" si="190"/>
        <v>0</v>
      </c>
      <c r="AC370" s="743">
        <f t="shared" si="190"/>
        <v>0</v>
      </c>
      <c r="AD370" s="743">
        <f t="shared" si="190"/>
        <v>0</v>
      </c>
      <c r="AE370" s="743">
        <f t="shared" si="190"/>
        <v>0</v>
      </c>
      <c r="AF370" s="784">
        <f t="shared" ref="AF370:AG370" si="191">SUM(AF371:AF371)</f>
        <v>0</v>
      </c>
      <c r="AG370" s="785">
        <f t="shared" si="191"/>
        <v>0</v>
      </c>
      <c r="AH370" s="713"/>
      <c r="AJ370" s="755">
        <f t="shared" si="178"/>
        <v>5000000</v>
      </c>
      <c r="AK370" s="719" t="b">
        <f>G370=AJ370</f>
        <v>1</v>
      </c>
      <c r="AL370" s="755">
        <f t="shared" si="173"/>
        <v>0</v>
      </c>
      <c r="AM370" s="756">
        <f t="shared" si="174"/>
        <v>5000000</v>
      </c>
      <c r="AN370" s="705" t="b">
        <f>G370=AM370</f>
        <v>1</v>
      </c>
    </row>
    <row r="371" spans="1:40" s="719" customFormat="1">
      <c r="A371" s="772"/>
      <c r="B371" s="773"/>
      <c r="C371" s="774"/>
      <c r="D371" s="774"/>
      <c r="E371" s="729" t="s">
        <v>166</v>
      </c>
      <c r="F371" s="788" t="s">
        <v>167</v>
      </c>
      <c r="G371" s="778">
        <v>5000000</v>
      </c>
      <c r="H371" s="778"/>
      <c r="I371" s="778"/>
      <c r="J371" s="778"/>
      <c r="K371" s="778">
        <v>2500000</v>
      </c>
      <c r="L371" s="778"/>
      <c r="M371" s="778"/>
      <c r="N371" s="784">
        <v>0</v>
      </c>
      <c r="O371" s="778"/>
      <c r="P371" s="784">
        <f t="shared" ref="P371:P386" si="192">N371-O371</f>
        <v>0</v>
      </c>
      <c r="Q371" s="778">
        <v>2500000</v>
      </c>
      <c r="R371" s="778"/>
      <c r="S371" s="778"/>
      <c r="T371" s="778"/>
      <c r="U371" s="778"/>
      <c r="V371" s="778"/>
      <c r="W371" s="778"/>
      <c r="X371" s="778"/>
      <c r="Y371" s="778"/>
      <c r="Z371" s="778"/>
      <c r="AA371" s="778"/>
      <c r="AB371" s="778"/>
      <c r="AC371" s="778"/>
      <c r="AD371" s="778"/>
      <c r="AE371" s="778"/>
      <c r="AF371" s="778"/>
      <c r="AG371" s="779"/>
      <c r="AH371" s="767"/>
      <c r="AJ371" s="755">
        <f t="shared" si="178"/>
        <v>5000000</v>
      </c>
      <c r="AK371" s="719" t="b">
        <f>G371=AJ371</f>
        <v>1</v>
      </c>
      <c r="AL371" s="755">
        <f t="shared" si="173"/>
        <v>0</v>
      </c>
      <c r="AM371" s="756">
        <f t="shared" si="174"/>
        <v>5000000</v>
      </c>
      <c r="AN371" s="705" t="b">
        <f>G371=AM371</f>
        <v>1</v>
      </c>
    </row>
    <row r="372" spans="1:40" ht="12.75" hidden="1" customHeight="1">
      <c r="A372" s="780"/>
      <c r="B372" s="781"/>
      <c r="C372" s="782"/>
      <c r="D372" s="723" t="s">
        <v>15</v>
      </c>
      <c r="E372" s="783"/>
      <c r="F372" s="760" t="s">
        <v>130</v>
      </c>
      <c r="G372" s="784">
        <f>SUM(G373:G387)</f>
        <v>989069500</v>
      </c>
      <c r="H372" s="784">
        <f>SUM(H373:H387)</f>
        <v>216100000</v>
      </c>
      <c r="I372" s="784">
        <f t="shared" ref="I372:AE372" si="193">SUM(I373:I387)</f>
        <v>0</v>
      </c>
      <c r="J372" s="784">
        <f t="shared" si="193"/>
        <v>0</v>
      </c>
      <c r="K372" s="784">
        <f t="shared" si="193"/>
        <v>2500000</v>
      </c>
      <c r="L372" s="784">
        <f t="shared" si="193"/>
        <v>0</v>
      </c>
      <c r="M372" s="784">
        <f t="shared" si="193"/>
        <v>0</v>
      </c>
      <c r="N372" s="784">
        <f t="shared" si="193"/>
        <v>59500000</v>
      </c>
      <c r="O372" s="784" t="e">
        <f t="shared" si="193"/>
        <v>#REF!</v>
      </c>
      <c r="P372" s="784" t="e">
        <f t="shared" si="193"/>
        <v>#REF!</v>
      </c>
      <c r="Q372" s="784">
        <f>SUM(Q373:Q387)</f>
        <v>299073483</v>
      </c>
      <c r="R372" s="784">
        <f t="shared" si="193"/>
        <v>0</v>
      </c>
      <c r="S372" s="784">
        <f t="shared" si="193"/>
        <v>0</v>
      </c>
      <c r="T372" s="784">
        <f t="shared" si="193"/>
        <v>0</v>
      </c>
      <c r="U372" s="784">
        <f t="shared" si="193"/>
        <v>0</v>
      </c>
      <c r="V372" s="784">
        <f t="shared" si="193"/>
        <v>0</v>
      </c>
      <c r="W372" s="784">
        <f t="shared" si="193"/>
        <v>0</v>
      </c>
      <c r="X372" s="784">
        <f t="shared" si="193"/>
        <v>0</v>
      </c>
      <c r="Y372" s="784">
        <f>SUM(Y373:Y387)</f>
        <v>383342400</v>
      </c>
      <c r="Z372" s="784">
        <f t="shared" si="193"/>
        <v>0</v>
      </c>
      <c r="AA372" s="784">
        <f t="shared" si="193"/>
        <v>0</v>
      </c>
      <c r="AB372" s="784">
        <f t="shared" si="193"/>
        <v>0</v>
      </c>
      <c r="AC372" s="784">
        <f t="shared" si="193"/>
        <v>0</v>
      </c>
      <c r="AD372" s="784">
        <f t="shared" si="193"/>
        <v>0</v>
      </c>
      <c r="AE372" s="784">
        <f t="shared" si="193"/>
        <v>28553617</v>
      </c>
      <c r="AF372" s="784">
        <f t="shared" ref="AF372:AG372" si="194">SUM(AF373:AF385)</f>
        <v>0</v>
      </c>
      <c r="AG372" s="785">
        <f t="shared" si="194"/>
        <v>0</v>
      </c>
      <c r="AH372" s="713"/>
      <c r="AJ372" s="755" t="e">
        <f t="shared" si="178"/>
        <v>#REF!</v>
      </c>
      <c r="AK372" s="719" t="e">
        <f>G372=AJ372</f>
        <v>#REF!</v>
      </c>
      <c r="AL372" s="755" t="e">
        <f t="shared" si="173"/>
        <v>#REF!</v>
      </c>
      <c r="AM372" s="756">
        <f t="shared" si="174"/>
        <v>577173483</v>
      </c>
      <c r="AN372" s="705" t="b">
        <f>G372=AM372</f>
        <v>0</v>
      </c>
    </row>
    <row r="373" spans="1:40">
      <c r="A373" s="780"/>
      <c r="B373" s="781"/>
      <c r="C373" s="782"/>
      <c r="D373" s="774"/>
      <c r="E373" s="729" t="s">
        <v>55</v>
      </c>
      <c r="F373" s="760" t="s">
        <v>56</v>
      </c>
      <c r="G373" s="784">
        <v>6706200</v>
      </c>
      <c r="H373" s="784">
        <v>3000000</v>
      </c>
      <c r="I373" s="784"/>
      <c r="J373" s="784"/>
      <c r="K373" s="784"/>
      <c r="L373" s="784"/>
      <c r="M373" s="784"/>
      <c r="N373" s="784"/>
      <c r="O373" s="784" t="e">
        <f>#REF!</f>
        <v>#REF!</v>
      </c>
      <c r="P373" s="784" t="e">
        <f t="shared" si="192"/>
        <v>#REF!</v>
      </c>
      <c r="Q373" s="784"/>
      <c r="R373" s="784"/>
      <c r="S373" s="784"/>
      <c r="T373" s="784"/>
      <c r="U373" s="784"/>
      <c r="V373" s="784"/>
      <c r="W373" s="784"/>
      <c r="X373" s="784"/>
      <c r="Y373" s="784">
        <f>G373-H373</f>
        <v>3706200</v>
      </c>
      <c r="Z373" s="784"/>
      <c r="AA373" s="784"/>
      <c r="AB373" s="784"/>
      <c r="AC373" s="784"/>
      <c r="AD373" s="784"/>
      <c r="AE373" s="784"/>
      <c r="AF373" s="784"/>
      <c r="AG373" s="785"/>
      <c r="AH373" s="713"/>
      <c r="AJ373" s="755" t="e">
        <f t="shared" si="178"/>
        <v>#REF!</v>
      </c>
      <c r="AK373" s="719" t="e">
        <f>G373=AJ373</f>
        <v>#REF!</v>
      </c>
      <c r="AL373" s="755" t="e">
        <f t="shared" si="173"/>
        <v>#REF!</v>
      </c>
      <c r="AM373" s="756">
        <f t="shared" si="174"/>
        <v>3000000</v>
      </c>
      <c r="AN373" s="705" t="b">
        <f>G373=AM373</f>
        <v>0</v>
      </c>
    </row>
    <row r="374" spans="1:40" s="719" customFormat="1">
      <c r="A374" s="772"/>
      <c r="B374" s="773"/>
      <c r="C374" s="774"/>
      <c r="D374" s="774"/>
      <c r="E374" s="729" t="s">
        <v>16</v>
      </c>
      <c r="F374" s="788" t="s">
        <v>19</v>
      </c>
      <c r="G374" s="778">
        <v>600000</v>
      </c>
      <c r="H374" s="778"/>
      <c r="I374" s="778"/>
      <c r="J374" s="778"/>
      <c r="K374" s="778"/>
      <c r="L374" s="778"/>
      <c r="M374" s="778"/>
      <c r="N374" s="784">
        <v>600000</v>
      </c>
      <c r="O374" s="778" t="e">
        <f>#REF!</f>
        <v>#REF!</v>
      </c>
      <c r="P374" s="784" t="e">
        <f t="shared" si="192"/>
        <v>#REF!</v>
      </c>
      <c r="Q374" s="778"/>
      <c r="R374" s="778"/>
      <c r="S374" s="778"/>
      <c r="T374" s="778"/>
      <c r="U374" s="778"/>
      <c r="V374" s="778"/>
      <c r="W374" s="778"/>
      <c r="X374" s="778"/>
      <c r="Y374" s="778"/>
      <c r="Z374" s="778"/>
      <c r="AA374" s="778"/>
      <c r="AB374" s="778"/>
      <c r="AC374" s="778"/>
      <c r="AD374" s="778"/>
      <c r="AE374" s="778"/>
      <c r="AF374" s="778"/>
      <c r="AG374" s="800"/>
      <c r="AH374" s="767"/>
      <c r="AJ374" s="755" t="e">
        <f t="shared" si="178"/>
        <v>#REF!</v>
      </c>
      <c r="AK374" s="719" t="e">
        <f>G374=AJ374</f>
        <v>#REF!</v>
      </c>
      <c r="AL374" s="755" t="e">
        <f t="shared" si="173"/>
        <v>#REF!</v>
      </c>
      <c r="AM374" s="756">
        <f t="shared" si="174"/>
        <v>600000</v>
      </c>
      <c r="AN374" s="705" t="b">
        <f>G374=AM374</f>
        <v>1</v>
      </c>
    </row>
    <row r="375" spans="1:40" s="719" customFormat="1">
      <c r="A375" s="772"/>
      <c r="B375" s="773"/>
      <c r="C375" s="774"/>
      <c r="D375" s="774"/>
      <c r="E375" s="729" t="s">
        <v>64</v>
      </c>
      <c r="F375" s="788" t="s">
        <v>360</v>
      </c>
      <c r="G375" s="778">
        <v>82589200</v>
      </c>
      <c r="H375" s="778"/>
      <c r="I375" s="778"/>
      <c r="J375" s="778"/>
      <c r="K375" s="778"/>
      <c r="L375" s="778"/>
      <c r="M375" s="778"/>
      <c r="N375" s="784"/>
      <c r="O375" s="778"/>
      <c r="P375" s="784"/>
      <c r="Q375" s="778">
        <v>40000000</v>
      </c>
      <c r="R375" s="778"/>
      <c r="S375" s="778"/>
      <c r="T375" s="778"/>
      <c r="U375" s="778"/>
      <c r="V375" s="778"/>
      <c r="W375" s="778"/>
      <c r="X375" s="778"/>
      <c r="Y375" s="778">
        <v>14035583</v>
      </c>
      <c r="Z375" s="778"/>
      <c r="AA375" s="778"/>
      <c r="AB375" s="778"/>
      <c r="AC375" s="778"/>
      <c r="AD375" s="778"/>
      <c r="AE375" s="778">
        <v>28553617</v>
      </c>
      <c r="AF375" s="778"/>
      <c r="AG375" s="800"/>
      <c r="AH375" s="767"/>
      <c r="AJ375" s="755"/>
      <c r="AL375" s="755"/>
      <c r="AM375" s="756"/>
      <c r="AN375" s="705"/>
    </row>
    <row r="376" spans="1:40" s="719" customFormat="1">
      <c r="A376" s="772"/>
      <c r="B376" s="773"/>
      <c r="C376" s="774"/>
      <c r="D376" s="774"/>
      <c r="E376" s="729" t="s">
        <v>190</v>
      </c>
      <c r="F376" s="788" t="s">
        <v>191</v>
      </c>
      <c r="G376" s="778">
        <v>96100000</v>
      </c>
      <c r="H376" s="778">
        <v>12000000</v>
      </c>
      <c r="I376" s="778"/>
      <c r="J376" s="778"/>
      <c r="K376" s="778"/>
      <c r="L376" s="778"/>
      <c r="M376" s="778"/>
      <c r="N376" s="784"/>
      <c r="O376" s="778"/>
      <c r="P376" s="784"/>
      <c r="Q376" s="778">
        <f>G376-H376-Y376</f>
        <v>38000000</v>
      </c>
      <c r="R376" s="778"/>
      <c r="S376" s="778"/>
      <c r="T376" s="778"/>
      <c r="U376" s="778"/>
      <c r="V376" s="778"/>
      <c r="W376" s="778"/>
      <c r="X376" s="778"/>
      <c r="Y376" s="778">
        <v>46100000</v>
      </c>
      <c r="Z376" s="778"/>
      <c r="AA376" s="778"/>
      <c r="AB376" s="778"/>
      <c r="AC376" s="778"/>
      <c r="AD376" s="778"/>
      <c r="AE376" s="778"/>
      <c r="AF376" s="778"/>
      <c r="AG376" s="800"/>
      <c r="AH376" s="767"/>
      <c r="AJ376" s="755"/>
      <c r="AL376" s="755"/>
      <c r="AM376" s="756"/>
      <c r="AN376" s="705"/>
    </row>
    <row r="377" spans="1:40" s="719" customFormat="1">
      <c r="A377" s="772"/>
      <c r="B377" s="773"/>
      <c r="C377" s="774"/>
      <c r="D377" s="774"/>
      <c r="E377" s="729" t="s">
        <v>171</v>
      </c>
      <c r="F377" s="788" t="s">
        <v>172</v>
      </c>
      <c r="G377" s="778">
        <v>64100000</v>
      </c>
      <c r="H377" s="778">
        <v>64100000</v>
      </c>
      <c r="I377" s="778"/>
      <c r="J377" s="778"/>
      <c r="K377" s="778"/>
      <c r="L377" s="778"/>
      <c r="M377" s="778"/>
      <c r="N377" s="784"/>
      <c r="O377" s="778"/>
      <c r="P377" s="784"/>
      <c r="Q377" s="778"/>
      <c r="R377" s="778"/>
      <c r="S377" s="778"/>
      <c r="T377" s="778"/>
      <c r="U377" s="778"/>
      <c r="V377" s="778"/>
      <c r="W377" s="778"/>
      <c r="X377" s="778"/>
      <c r="Y377" s="778"/>
      <c r="Z377" s="778"/>
      <c r="AA377" s="778"/>
      <c r="AB377" s="778"/>
      <c r="AC377" s="778"/>
      <c r="AD377" s="778"/>
      <c r="AE377" s="778"/>
      <c r="AF377" s="778"/>
      <c r="AG377" s="800"/>
      <c r="AH377" s="767"/>
      <c r="AJ377" s="755"/>
      <c r="AL377" s="755"/>
      <c r="AM377" s="756"/>
      <c r="AN377" s="705"/>
    </row>
    <row r="378" spans="1:40" s="719" customFormat="1">
      <c r="A378" s="772"/>
      <c r="B378" s="773"/>
      <c r="C378" s="774"/>
      <c r="D378" s="774"/>
      <c r="E378" s="729" t="s">
        <v>17</v>
      </c>
      <c r="F378" s="788" t="s">
        <v>18</v>
      </c>
      <c r="G378" s="778">
        <v>72000000</v>
      </c>
      <c r="H378" s="778">
        <v>12000000</v>
      </c>
      <c r="I378" s="778"/>
      <c r="J378" s="778"/>
      <c r="K378" s="778"/>
      <c r="L378" s="778"/>
      <c r="M378" s="778"/>
      <c r="N378" s="784"/>
      <c r="O378" s="778"/>
      <c r="P378" s="784"/>
      <c r="Q378" s="778">
        <f>G378-H378</f>
        <v>60000000</v>
      </c>
      <c r="R378" s="778"/>
      <c r="S378" s="778"/>
      <c r="T378" s="778"/>
      <c r="U378" s="778"/>
      <c r="V378" s="778"/>
      <c r="W378" s="778"/>
      <c r="X378" s="778"/>
      <c r="Y378" s="778"/>
      <c r="Z378" s="778"/>
      <c r="AA378" s="778"/>
      <c r="AB378" s="778"/>
      <c r="AC378" s="778"/>
      <c r="AD378" s="778"/>
      <c r="AE378" s="778"/>
      <c r="AF378" s="778"/>
      <c r="AG378" s="800"/>
      <c r="AH378" s="767"/>
      <c r="AJ378" s="755"/>
      <c r="AL378" s="755"/>
      <c r="AM378" s="756"/>
      <c r="AN378" s="705"/>
    </row>
    <row r="379" spans="1:40" s="719" customFormat="1">
      <c r="A379" s="772"/>
      <c r="B379" s="773"/>
      <c r="C379" s="774"/>
      <c r="D379" s="774"/>
      <c r="E379" s="729" t="s">
        <v>106</v>
      </c>
      <c r="F379" s="788" t="s">
        <v>107</v>
      </c>
      <c r="G379" s="778">
        <v>56400000</v>
      </c>
      <c r="H379" s="778"/>
      <c r="I379" s="778"/>
      <c r="J379" s="778"/>
      <c r="K379" s="778"/>
      <c r="L379" s="778"/>
      <c r="M379" s="778"/>
      <c r="N379" s="784"/>
      <c r="O379" s="778"/>
      <c r="P379" s="784"/>
      <c r="Q379" s="778">
        <v>5000000</v>
      </c>
      <c r="R379" s="778"/>
      <c r="S379" s="778"/>
      <c r="T379" s="778"/>
      <c r="U379" s="778"/>
      <c r="V379" s="778"/>
      <c r="W379" s="778"/>
      <c r="X379" s="778"/>
      <c r="Y379" s="778">
        <v>51400000</v>
      </c>
      <c r="Z379" s="778"/>
      <c r="AA379" s="778"/>
      <c r="AB379" s="778"/>
      <c r="AC379" s="778"/>
      <c r="AD379" s="778"/>
      <c r="AE379" s="778"/>
      <c r="AF379" s="778"/>
      <c r="AG379" s="800"/>
      <c r="AH379" s="767"/>
      <c r="AJ379" s="755"/>
      <c r="AL379" s="755"/>
      <c r="AM379" s="756"/>
      <c r="AN379" s="705"/>
    </row>
    <row r="380" spans="1:40" s="719" customFormat="1">
      <c r="A380" s="772"/>
      <c r="B380" s="773"/>
      <c r="C380" s="774"/>
      <c r="D380" s="774"/>
      <c r="E380" s="729" t="s">
        <v>108</v>
      </c>
      <c r="F380" s="788" t="s">
        <v>109</v>
      </c>
      <c r="G380" s="778">
        <v>69000000</v>
      </c>
      <c r="H380" s="778"/>
      <c r="I380" s="778"/>
      <c r="J380" s="778"/>
      <c r="K380" s="778"/>
      <c r="L380" s="778"/>
      <c r="M380" s="778"/>
      <c r="N380" s="784"/>
      <c r="O380" s="778"/>
      <c r="P380" s="784"/>
      <c r="Q380" s="778">
        <v>43778600</v>
      </c>
      <c r="R380" s="778"/>
      <c r="S380" s="778"/>
      <c r="T380" s="778"/>
      <c r="U380" s="778"/>
      <c r="V380" s="778"/>
      <c r="W380" s="778"/>
      <c r="X380" s="778"/>
      <c r="Y380" s="778">
        <v>25221400</v>
      </c>
      <c r="Z380" s="778"/>
      <c r="AA380" s="778"/>
      <c r="AB380" s="778"/>
      <c r="AC380" s="778"/>
      <c r="AD380" s="778"/>
      <c r="AE380" s="778"/>
      <c r="AF380" s="778"/>
      <c r="AG380" s="800"/>
      <c r="AH380" s="767"/>
      <c r="AJ380" s="755"/>
      <c r="AL380" s="755"/>
      <c r="AM380" s="756"/>
      <c r="AN380" s="705"/>
    </row>
    <row r="381" spans="1:40" s="719" customFormat="1">
      <c r="A381" s="772"/>
      <c r="B381" s="773"/>
      <c r="C381" s="774"/>
      <c r="D381" s="774"/>
      <c r="E381" s="729" t="s">
        <v>362</v>
      </c>
      <c r="F381" s="788" t="s">
        <v>361</v>
      </c>
      <c r="G381" s="778">
        <v>30000000</v>
      </c>
      <c r="H381" s="778"/>
      <c r="I381" s="778"/>
      <c r="J381" s="778"/>
      <c r="K381" s="778"/>
      <c r="L381" s="778"/>
      <c r="M381" s="778"/>
      <c r="N381" s="784"/>
      <c r="O381" s="778"/>
      <c r="P381" s="784"/>
      <c r="Q381" s="778">
        <v>22294883</v>
      </c>
      <c r="R381" s="778"/>
      <c r="S381" s="778"/>
      <c r="T381" s="778"/>
      <c r="U381" s="778"/>
      <c r="V381" s="778"/>
      <c r="W381" s="778"/>
      <c r="X381" s="778"/>
      <c r="Y381" s="778">
        <f>G381-Q381</f>
        <v>7705117</v>
      </c>
      <c r="Z381" s="778"/>
      <c r="AA381" s="778"/>
      <c r="AB381" s="778"/>
      <c r="AC381" s="778"/>
      <c r="AD381" s="778"/>
      <c r="AE381" s="778"/>
      <c r="AF381" s="778"/>
      <c r="AG381" s="800"/>
      <c r="AH381" s="767"/>
      <c r="AJ381" s="755"/>
      <c r="AL381" s="755"/>
      <c r="AM381" s="756"/>
      <c r="AN381" s="705"/>
    </row>
    <row r="382" spans="1:40" s="719" customFormat="1">
      <c r="A382" s="772"/>
      <c r="B382" s="773"/>
      <c r="C382" s="774"/>
      <c r="D382" s="774"/>
      <c r="E382" s="729" t="s">
        <v>59</v>
      </c>
      <c r="F382" s="788" t="s">
        <v>60</v>
      </c>
      <c r="G382" s="778">
        <v>2000000</v>
      </c>
      <c r="H382" s="778"/>
      <c r="I382" s="778"/>
      <c r="J382" s="778"/>
      <c r="K382" s="778"/>
      <c r="L382" s="778"/>
      <c r="M382" s="778"/>
      <c r="N382" s="784">
        <v>1000000</v>
      </c>
      <c r="O382" s="778"/>
      <c r="P382" s="784">
        <f t="shared" si="192"/>
        <v>1000000</v>
      </c>
      <c r="Q382" s="778"/>
      <c r="R382" s="778"/>
      <c r="S382" s="778"/>
      <c r="T382" s="778"/>
      <c r="U382" s="778"/>
      <c r="V382" s="778"/>
      <c r="W382" s="778"/>
      <c r="X382" s="778"/>
      <c r="Y382" s="778">
        <v>1000000</v>
      </c>
      <c r="Z382" s="778"/>
      <c r="AA382" s="778"/>
      <c r="AB382" s="778"/>
      <c r="AC382" s="778"/>
      <c r="AD382" s="778"/>
      <c r="AE382" s="778"/>
      <c r="AF382" s="778"/>
      <c r="AG382" s="800"/>
      <c r="AH382" s="767"/>
      <c r="AJ382" s="755">
        <f t="shared" si="178"/>
        <v>2000000</v>
      </c>
      <c r="AK382" s="719" t="b">
        <f>G382=AJ382</f>
        <v>1</v>
      </c>
      <c r="AL382" s="755">
        <f>I382+L382+O382+R382+U382+X382</f>
        <v>0</v>
      </c>
      <c r="AM382" s="756">
        <f>H382+K382+N382+Q382+T382+W382</f>
        <v>1000000</v>
      </c>
      <c r="AN382" s="705" t="b">
        <f>G382=AM382</f>
        <v>0</v>
      </c>
    </row>
    <row r="383" spans="1:40" s="719" customFormat="1">
      <c r="A383" s="772"/>
      <c r="B383" s="773"/>
      <c r="C383" s="774"/>
      <c r="D383" s="774"/>
      <c r="E383" s="729" t="s">
        <v>61</v>
      </c>
      <c r="F383" s="788" t="s">
        <v>62</v>
      </c>
      <c r="G383" s="778">
        <v>7000000</v>
      </c>
      <c r="H383" s="778"/>
      <c r="I383" s="778"/>
      <c r="J383" s="778"/>
      <c r="K383" s="778">
        <v>2500000</v>
      </c>
      <c r="L383" s="778"/>
      <c r="M383" s="778"/>
      <c r="N383" s="784"/>
      <c r="O383" s="778" t="e">
        <f>#REF!+400000</f>
        <v>#REF!</v>
      </c>
      <c r="P383" s="784" t="e">
        <f t="shared" si="192"/>
        <v>#REF!</v>
      </c>
      <c r="Q383" s="778"/>
      <c r="R383" s="778"/>
      <c r="S383" s="778"/>
      <c r="T383" s="778"/>
      <c r="U383" s="778"/>
      <c r="V383" s="778"/>
      <c r="W383" s="778"/>
      <c r="X383" s="778"/>
      <c r="Y383" s="778">
        <v>4500000</v>
      </c>
      <c r="Z383" s="778"/>
      <c r="AA383" s="778"/>
      <c r="AB383" s="778"/>
      <c r="AC383" s="778"/>
      <c r="AD383" s="778"/>
      <c r="AE383" s="778"/>
      <c r="AF383" s="778"/>
      <c r="AG383" s="800"/>
      <c r="AH383" s="767"/>
      <c r="AJ383" s="755" t="e">
        <f t="shared" si="178"/>
        <v>#REF!</v>
      </c>
      <c r="AK383" s="719" t="e">
        <f>G383=AJ383</f>
        <v>#REF!</v>
      </c>
      <c r="AL383" s="755" t="e">
        <f>I383+L383+O383+R383+U383+X383</f>
        <v>#REF!</v>
      </c>
      <c r="AM383" s="756">
        <f>H383+K383+N383+Q383+T383+W383</f>
        <v>2500000</v>
      </c>
      <c r="AN383" s="705" t="b">
        <f>G383=AM383</f>
        <v>0</v>
      </c>
    </row>
    <row r="384" spans="1:40" s="719" customFormat="1" ht="15" customHeight="1">
      <c r="A384" s="772"/>
      <c r="B384" s="773"/>
      <c r="C384" s="774"/>
      <c r="D384" s="774"/>
      <c r="E384" s="729" t="s">
        <v>113</v>
      </c>
      <c r="F384" s="788" t="s">
        <v>114</v>
      </c>
      <c r="G384" s="778">
        <v>3000000</v>
      </c>
      <c r="H384" s="778"/>
      <c r="I384" s="778"/>
      <c r="J384" s="778"/>
      <c r="K384" s="778"/>
      <c r="L384" s="778"/>
      <c r="M384" s="778"/>
      <c r="N384" s="784">
        <v>3000000</v>
      </c>
      <c r="O384" s="778"/>
      <c r="P384" s="784"/>
      <c r="Q384" s="778"/>
      <c r="R384" s="778"/>
      <c r="S384" s="778"/>
      <c r="T384" s="778"/>
      <c r="U384" s="778"/>
      <c r="V384" s="778"/>
      <c r="W384" s="778"/>
      <c r="X384" s="778"/>
      <c r="Y384" s="778"/>
      <c r="Z384" s="778"/>
      <c r="AA384" s="778"/>
      <c r="AB384" s="778"/>
      <c r="AC384" s="778"/>
      <c r="AD384" s="778"/>
      <c r="AE384" s="778"/>
      <c r="AF384" s="778"/>
      <c r="AG384" s="800"/>
      <c r="AH384" s="767"/>
      <c r="AJ384" s="755"/>
      <c r="AL384" s="755"/>
      <c r="AM384" s="756"/>
      <c r="AN384" s="705"/>
    </row>
    <row r="385" spans="1:40" s="719" customFormat="1" ht="15" customHeight="1">
      <c r="A385" s="772"/>
      <c r="B385" s="773"/>
      <c r="C385" s="774"/>
      <c r="D385" s="774"/>
      <c r="E385" s="729" t="s">
        <v>363</v>
      </c>
      <c r="F385" s="788" t="s">
        <v>174</v>
      </c>
      <c r="G385" s="778">
        <v>4900000</v>
      </c>
      <c r="H385" s="778"/>
      <c r="I385" s="778"/>
      <c r="J385" s="778"/>
      <c r="K385" s="778"/>
      <c r="L385" s="778"/>
      <c r="M385" s="778"/>
      <c r="N385" s="784">
        <v>4900000</v>
      </c>
      <c r="O385" s="778"/>
      <c r="P385" s="784">
        <f t="shared" si="192"/>
        <v>4900000</v>
      </c>
      <c r="Q385" s="778"/>
      <c r="R385" s="778"/>
      <c r="S385" s="778"/>
      <c r="T385" s="778"/>
      <c r="U385" s="778"/>
      <c r="V385" s="778"/>
      <c r="W385" s="778"/>
      <c r="X385" s="778"/>
      <c r="Y385" s="778"/>
      <c r="Z385" s="778"/>
      <c r="AA385" s="778"/>
      <c r="AB385" s="778"/>
      <c r="AC385" s="778"/>
      <c r="AD385" s="778"/>
      <c r="AE385" s="778"/>
      <c r="AF385" s="778"/>
      <c r="AG385" s="800"/>
      <c r="AH385" s="767"/>
      <c r="AJ385" s="755">
        <f t="shared" si="178"/>
        <v>9800000</v>
      </c>
      <c r="AK385" s="719" t="b">
        <f>G385=AJ385</f>
        <v>0</v>
      </c>
      <c r="AL385" s="755">
        <f>I385+L385+O385+R385+U385+X385</f>
        <v>0</v>
      </c>
      <c r="AM385" s="756">
        <f>H385+K385+N385+Q385+T385+W385</f>
        <v>4900000</v>
      </c>
      <c r="AN385" s="705" t="b">
        <f>G385=AM385</f>
        <v>1</v>
      </c>
    </row>
    <row r="386" spans="1:40" ht="15" customHeight="1">
      <c r="A386" s="780"/>
      <c r="B386" s="781"/>
      <c r="C386" s="782"/>
      <c r="D386" s="782"/>
      <c r="E386" s="729" t="s">
        <v>175</v>
      </c>
      <c r="F386" s="760" t="s">
        <v>176</v>
      </c>
      <c r="G386" s="784">
        <v>65000000</v>
      </c>
      <c r="H386" s="784">
        <v>65000000</v>
      </c>
      <c r="I386" s="784"/>
      <c r="J386" s="784"/>
      <c r="K386" s="784"/>
      <c r="L386" s="784"/>
      <c r="M386" s="784"/>
      <c r="N386" s="784"/>
      <c r="O386" s="784"/>
      <c r="P386" s="784">
        <f t="shared" si="192"/>
        <v>0</v>
      </c>
      <c r="Q386" s="784"/>
      <c r="R386" s="784"/>
      <c r="S386" s="784"/>
      <c r="T386" s="784"/>
      <c r="U386" s="784"/>
      <c r="V386" s="784"/>
      <c r="W386" s="784"/>
      <c r="X386" s="784"/>
      <c r="Y386" s="784"/>
      <c r="Z386" s="784"/>
      <c r="AA386" s="784"/>
      <c r="AB386" s="784"/>
      <c r="AC386" s="784"/>
      <c r="AD386" s="784"/>
      <c r="AE386" s="784"/>
      <c r="AF386" s="784"/>
      <c r="AG386" s="785"/>
      <c r="AH386" s="713"/>
      <c r="AJ386" s="755">
        <f t="shared" si="178"/>
        <v>0</v>
      </c>
      <c r="AK386" s="719" t="b">
        <f>G386=AJ386</f>
        <v>0</v>
      </c>
      <c r="AL386" s="755">
        <f>I386+L386+O386+R386+U386+X386</f>
        <v>0</v>
      </c>
      <c r="AM386" s="756">
        <f>H386+K386+N386+Q386+T386+W386</f>
        <v>65000000</v>
      </c>
      <c r="AN386" s="705" t="b">
        <f>G386=AM386</f>
        <v>1</v>
      </c>
    </row>
    <row r="387" spans="1:40">
      <c r="A387" s="780"/>
      <c r="B387" s="781"/>
      <c r="C387" s="782"/>
      <c r="D387" s="782"/>
      <c r="E387" s="729" t="s">
        <v>20</v>
      </c>
      <c r="F387" s="760" t="s">
        <v>21</v>
      </c>
      <c r="G387" s="784">
        <v>429674100</v>
      </c>
      <c r="H387" s="784">
        <v>60000000</v>
      </c>
      <c r="I387" s="784"/>
      <c r="J387" s="784"/>
      <c r="K387" s="784"/>
      <c r="L387" s="784"/>
      <c r="M387" s="784"/>
      <c r="N387" s="784">
        <v>50000000</v>
      </c>
      <c r="O387" s="784"/>
      <c r="P387" s="784"/>
      <c r="Q387" s="784">
        <v>90000000</v>
      </c>
      <c r="R387" s="784"/>
      <c r="S387" s="784"/>
      <c r="T387" s="784"/>
      <c r="U387" s="784"/>
      <c r="V387" s="784"/>
      <c r="W387" s="784"/>
      <c r="X387" s="784"/>
      <c r="Y387" s="784">
        <v>229674100</v>
      </c>
      <c r="Z387" s="784"/>
      <c r="AA387" s="784"/>
      <c r="AB387" s="784"/>
      <c r="AC387" s="784"/>
      <c r="AD387" s="784"/>
      <c r="AE387" s="784"/>
      <c r="AF387" s="784"/>
      <c r="AG387" s="785"/>
      <c r="AH387" s="713"/>
      <c r="AJ387" s="755"/>
      <c r="AK387" s="719"/>
      <c r="AL387" s="755"/>
      <c r="AM387" s="756"/>
      <c r="AN387" s="705"/>
    </row>
    <row r="388" spans="1:40" ht="12.75" hidden="1" customHeight="1">
      <c r="A388" s="780"/>
      <c r="B388" s="781"/>
      <c r="C388" s="782"/>
      <c r="D388" s="723" t="s">
        <v>69</v>
      </c>
      <c r="E388" s="783"/>
      <c r="F388" s="760" t="s">
        <v>132</v>
      </c>
      <c r="G388" s="784">
        <f>SUM(G389:G392)</f>
        <v>163356000</v>
      </c>
      <c r="H388" s="784">
        <f t="shared" ref="H388:AE388" si="195">SUM(H389:H392)</f>
        <v>163356000</v>
      </c>
      <c r="I388" s="784">
        <f t="shared" si="195"/>
        <v>0</v>
      </c>
      <c r="J388" s="784">
        <f t="shared" si="195"/>
        <v>0</v>
      </c>
      <c r="K388" s="784">
        <f t="shared" si="195"/>
        <v>0</v>
      </c>
      <c r="L388" s="784">
        <f t="shared" si="195"/>
        <v>0</v>
      </c>
      <c r="M388" s="784">
        <f t="shared" si="195"/>
        <v>0</v>
      </c>
      <c r="N388" s="784">
        <f t="shared" si="195"/>
        <v>0</v>
      </c>
      <c r="O388" s="784">
        <f t="shared" si="195"/>
        <v>0</v>
      </c>
      <c r="P388" s="784">
        <f t="shared" si="195"/>
        <v>0</v>
      </c>
      <c r="Q388" s="784">
        <f t="shared" si="195"/>
        <v>0</v>
      </c>
      <c r="R388" s="784">
        <f t="shared" si="195"/>
        <v>0</v>
      </c>
      <c r="S388" s="784">
        <f t="shared" si="195"/>
        <v>0</v>
      </c>
      <c r="T388" s="784">
        <f t="shared" si="195"/>
        <v>0</v>
      </c>
      <c r="U388" s="784">
        <f t="shared" si="195"/>
        <v>0</v>
      </c>
      <c r="V388" s="784">
        <f t="shared" si="195"/>
        <v>0</v>
      </c>
      <c r="W388" s="784">
        <f t="shared" si="195"/>
        <v>0</v>
      </c>
      <c r="X388" s="784">
        <f t="shared" si="195"/>
        <v>0</v>
      </c>
      <c r="Y388" s="784">
        <f t="shared" si="195"/>
        <v>0</v>
      </c>
      <c r="Z388" s="784">
        <f t="shared" si="195"/>
        <v>0</v>
      </c>
      <c r="AA388" s="784">
        <f t="shared" si="195"/>
        <v>0</v>
      </c>
      <c r="AB388" s="784">
        <f t="shared" si="195"/>
        <v>0</v>
      </c>
      <c r="AC388" s="784">
        <f t="shared" si="195"/>
        <v>0</v>
      </c>
      <c r="AD388" s="784">
        <f t="shared" si="195"/>
        <v>0</v>
      </c>
      <c r="AE388" s="784">
        <f t="shared" si="195"/>
        <v>0</v>
      </c>
      <c r="AF388" s="784"/>
      <c r="AG388" s="785"/>
      <c r="AH388" s="713"/>
      <c r="AJ388" s="755"/>
      <c r="AK388" s="719"/>
      <c r="AL388" s="755"/>
      <c r="AM388" s="756"/>
      <c r="AN388" s="705"/>
    </row>
    <row r="389" spans="1:40">
      <c r="A389" s="780"/>
      <c r="B389" s="781"/>
      <c r="C389" s="782"/>
      <c r="D389" s="782"/>
      <c r="E389" s="729" t="s">
        <v>364</v>
      </c>
      <c r="F389" s="760" t="s">
        <v>231</v>
      </c>
      <c r="G389" s="784">
        <v>18000000</v>
      </c>
      <c r="H389" s="784">
        <v>18000000</v>
      </c>
      <c r="I389" s="784"/>
      <c r="J389" s="784"/>
      <c r="K389" s="784"/>
      <c r="L389" s="784"/>
      <c r="M389" s="784"/>
      <c r="N389" s="784"/>
      <c r="O389" s="784"/>
      <c r="P389" s="784"/>
      <c r="Q389" s="784"/>
      <c r="R389" s="784"/>
      <c r="S389" s="784"/>
      <c r="T389" s="784"/>
      <c r="U389" s="784"/>
      <c r="V389" s="784"/>
      <c r="W389" s="784"/>
      <c r="X389" s="784"/>
      <c r="Y389" s="784"/>
      <c r="Z389" s="784"/>
      <c r="AA389" s="784"/>
      <c r="AB389" s="784"/>
      <c r="AC389" s="784"/>
      <c r="AD389" s="784"/>
      <c r="AE389" s="784"/>
      <c r="AF389" s="784"/>
      <c r="AG389" s="785"/>
      <c r="AH389" s="713"/>
      <c r="AJ389" s="755"/>
      <c r="AK389" s="719"/>
      <c r="AL389" s="755"/>
      <c r="AM389" s="756"/>
      <c r="AN389" s="705"/>
    </row>
    <row r="390" spans="1:40">
      <c r="A390" s="780"/>
      <c r="B390" s="781"/>
      <c r="C390" s="782"/>
      <c r="D390" s="782"/>
      <c r="E390" s="729" t="s">
        <v>365</v>
      </c>
      <c r="F390" s="760" t="s">
        <v>177</v>
      </c>
      <c r="G390" s="784">
        <v>78000000</v>
      </c>
      <c r="H390" s="784">
        <v>78000000</v>
      </c>
      <c r="I390" s="784"/>
      <c r="J390" s="784"/>
      <c r="K390" s="784"/>
      <c r="L390" s="784"/>
      <c r="M390" s="784"/>
      <c r="N390" s="784"/>
      <c r="O390" s="784"/>
      <c r="P390" s="784"/>
      <c r="Q390" s="784"/>
      <c r="R390" s="784"/>
      <c r="S390" s="784"/>
      <c r="T390" s="784"/>
      <c r="U390" s="784"/>
      <c r="V390" s="784"/>
      <c r="W390" s="784"/>
      <c r="X390" s="784"/>
      <c r="Y390" s="784"/>
      <c r="Z390" s="784"/>
      <c r="AA390" s="784"/>
      <c r="AB390" s="784"/>
      <c r="AC390" s="784"/>
      <c r="AD390" s="784"/>
      <c r="AE390" s="784"/>
      <c r="AF390" s="784"/>
      <c r="AG390" s="785"/>
      <c r="AH390" s="713"/>
      <c r="AJ390" s="755"/>
      <c r="AK390" s="719"/>
      <c r="AL390" s="755"/>
      <c r="AM390" s="756"/>
      <c r="AN390" s="705"/>
    </row>
    <row r="391" spans="1:40">
      <c r="A391" s="780"/>
      <c r="B391" s="781"/>
      <c r="C391" s="782"/>
      <c r="D391" s="782"/>
      <c r="E391" s="729" t="s">
        <v>178</v>
      </c>
      <c r="F391" s="760" t="s">
        <v>179</v>
      </c>
      <c r="G391" s="784">
        <v>50000000</v>
      </c>
      <c r="H391" s="784">
        <v>50000000</v>
      </c>
      <c r="I391" s="784"/>
      <c r="J391" s="784"/>
      <c r="K391" s="784"/>
      <c r="L391" s="784"/>
      <c r="M391" s="784"/>
      <c r="N391" s="784"/>
      <c r="O391" s="784"/>
      <c r="P391" s="784"/>
      <c r="Q391" s="784"/>
      <c r="R391" s="784"/>
      <c r="S391" s="784"/>
      <c r="T391" s="784"/>
      <c r="U391" s="784"/>
      <c r="V391" s="784"/>
      <c r="W391" s="784"/>
      <c r="X391" s="784"/>
      <c r="Y391" s="784"/>
      <c r="Z391" s="784"/>
      <c r="AA391" s="784"/>
      <c r="AB391" s="784"/>
      <c r="AC391" s="784"/>
      <c r="AD391" s="784"/>
      <c r="AE391" s="784"/>
      <c r="AF391" s="784"/>
      <c r="AG391" s="785"/>
      <c r="AH391" s="713"/>
      <c r="AJ391" s="755"/>
      <c r="AK391" s="719"/>
      <c r="AL391" s="755"/>
      <c r="AM391" s="756"/>
      <c r="AN391" s="705"/>
    </row>
    <row r="392" spans="1:40">
      <c r="A392" s="831"/>
      <c r="B392" s="832"/>
      <c r="C392" s="833"/>
      <c r="D392" s="833"/>
      <c r="E392" s="834" t="s">
        <v>367</v>
      </c>
      <c r="F392" s="835" t="s">
        <v>366</v>
      </c>
      <c r="G392" s="836">
        <v>17356000</v>
      </c>
      <c r="H392" s="836">
        <v>17356000</v>
      </c>
      <c r="I392" s="836"/>
      <c r="J392" s="836"/>
      <c r="K392" s="836"/>
      <c r="L392" s="836"/>
      <c r="M392" s="836"/>
      <c r="N392" s="836"/>
      <c r="O392" s="836"/>
      <c r="P392" s="836"/>
      <c r="Q392" s="836"/>
      <c r="R392" s="836"/>
      <c r="S392" s="836"/>
      <c r="T392" s="836"/>
      <c r="U392" s="836"/>
      <c r="V392" s="836"/>
      <c r="W392" s="836"/>
      <c r="X392" s="836"/>
      <c r="Y392" s="836"/>
      <c r="Z392" s="836"/>
      <c r="AA392" s="836"/>
      <c r="AB392" s="836"/>
      <c r="AC392" s="836"/>
      <c r="AD392" s="836"/>
      <c r="AE392" s="836"/>
      <c r="AF392" s="836"/>
      <c r="AG392" s="837"/>
      <c r="AH392" s="713"/>
      <c r="AJ392" s="755"/>
      <c r="AK392" s="719"/>
      <c r="AL392" s="755"/>
      <c r="AM392" s="756"/>
      <c r="AN392" s="705"/>
    </row>
    <row r="393" spans="1:40">
      <c r="G393" s="736"/>
      <c r="H393" s="736"/>
      <c r="I393" s="736" t="e">
        <f>SUM(#REF!)</f>
        <v>#REF!</v>
      </c>
      <c r="J393" s="736"/>
      <c r="K393" s="736"/>
      <c r="L393" s="738">
        <v>456035721</v>
      </c>
      <c r="M393" s="738"/>
      <c r="N393" s="738"/>
      <c r="O393" s="736" t="e">
        <f>I393-L393</f>
        <v>#REF!</v>
      </c>
      <c r="P393" s="736"/>
      <c r="Q393" s="736"/>
      <c r="R393" s="733"/>
      <c r="S393" s="733"/>
      <c r="T393" s="733"/>
      <c r="U393" s="733"/>
      <c r="V393" s="733"/>
      <c r="W393" s="733"/>
      <c r="X393" s="733"/>
      <c r="Y393" s="733"/>
      <c r="Z393" s="733"/>
      <c r="AA393" s="733"/>
      <c r="AB393" s="733"/>
      <c r="AC393" s="733"/>
      <c r="AD393" s="733"/>
      <c r="AE393" s="733"/>
      <c r="AF393" s="733"/>
      <c r="AG393" s="733"/>
      <c r="AH393" s="733"/>
    </row>
    <row r="394" spans="1:40">
      <c r="G394" s="735"/>
      <c r="H394" s="735"/>
      <c r="I394" s="735"/>
      <c r="J394" s="735"/>
      <c r="K394" s="735"/>
      <c r="L394" s="735"/>
      <c r="M394" s="735"/>
      <c r="N394" s="735"/>
      <c r="O394" s="734"/>
      <c r="P394" s="734"/>
      <c r="Q394" s="734"/>
      <c r="R394" s="737"/>
      <c r="S394" s="737"/>
      <c r="T394" s="737"/>
      <c r="U394" s="733"/>
      <c r="V394" s="733"/>
      <c r="W394" s="733"/>
      <c r="X394" s="733"/>
      <c r="Y394" s="733"/>
      <c r="Z394" s="733"/>
      <c r="AA394" s="733"/>
      <c r="AB394" s="733"/>
      <c r="AC394" s="733"/>
      <c r="AD394" s="733"/>
      <c r="AE394" s="733"/>
      <c r="AF394" s="733"/>
      <c r="AG394" s="733"/>
      <c r="AH394" s="733"/>
    </row>
    <row r="395" spans="1:40">
      <c r="G395" s="735"/>
      <c r="H395" s="735"/>
      <c r="I395" s="735"/>
      <c r="J395" s="735"/>
      <c r="K395" s="735"/>
      <c r="L395" s="736">
        <v>15647825</v>
      </c>
      <c r="M395" s="736"/>
      <c r="N395" s="736"/>
      <c r="O395" s="734"/>
      <c r="P395" s="734"/>
      <c r="Q395" s="734"/>
      <c r="R395" s="733"/>
      <c r="S395" s="733"/>
      <c r="T395" s="733"/>
      <c r="U395" s="733"/>
      <c r="V395" s="733"/>
      <c r="W395" s="733"/>
      <c r="X395" s="733"/>
      <c r="Y395" s="733"/>
      <c r="Z395" s="733"/>
      <c r="AA395" s="733"/>
      <c r="AB395" s="733"/>
      <c r="AC395" s="733"/>
      <c r="AD395" s="733"/>
      <c r="AE395" s="733"/>
      <c r="AF395" s="733"/>
      <c r="AG395" s="733"/>
      <c r="AH395" s="733"/>
    </row>
    <row r="396" spans="1:40">
      <c r="G396" s="735"/>
      <c r="H396" s="735"/>
      <c r="I396" s="735"/>
      <c r="J396" s="735"/>
      <c r="K396" s="735"/>
      <c r="L396" s="736"/>
      <c r="M396" s="736"/>
      <c r="N396" s="736"/>
      <c r="O396" s="734"/>
      <c r="P396" s="734"/>
      <c r="Q396" s="734"/>
      <c r="R396" s="733"/>
      <c r="S396" s="733"/>
      <c r="T396" s="733"/>
      <c r="U396" s="733"/>
      <c r="V396" s="733"/>
      <c r="W396" s="733"/>
      <c r="X396" s="733"/>
      <c r="Y396" s="733"/>
      <c r="Z396" s="733"/>
      <c r="AA396" s="733"/>
      <c r="AB396" s="733"/>
      <c r="AC396" s="733"/>
      <c r="AD396" s="733"/>
      <c r="AE396" s="733"/>
      <c r="AF396" s="733"/>
      <c r="AG396" s="733"/>
      <c r="AH396" s="733"/>
    </row>
    <row r="397" spans="1:40">
      <c r="G397" s="735"/>
      <c r="H397" s="735"/>
      <c r="I397" s="736">
        <v>18052520</v>
      </c>
      <c r="J397" s="736"/>
      <c r="K397" s="736"/>
      <c r="L397" s="735"/>
      <c r="M397" s="735"/>
      <c r="N397" s="735"/>
      <c r="O397" s="734"/>
      <c r="P397" s="734"/>
      <c r="Q397" s="734"/>
      <c r="R397" s="733"/>
      <c r="S397" s="733"/>
      <c r="T397" s="733"/>
      <c r="U397" s="733"/>
      <c r="V397" s="733"/>
      <c r="W397" s="733"/>
      <c r="X397" s="733"/>
      <c r="Y397" s="733"/>
      <c r="Z397" s="733"/>
      <c r="AA397" s="733"/>
      <c r="AB397" s="733"/>
      <c r="AC397" s="733"/>
      <c r="AD397" s="733"/>
      <c r="AE397" s="733"/>
      <c r="AF397" s="733"/>
      <c r="AG397" s="733"/>
      <c r="AH397" s="733"/>
    </row>
    <row r="398" spans="1:40">
      <c r="G398" s="735"/>
      <c r="H398" s="735"/>
      <c r="I398" s="736" t="e">
        <f>#REF!-I397</f>
        <v>#REF!</v>
      </c>
      <c r="J398" s="736"/>
      <c r="K398" s="736"/>
      <c r="L398" s="736" t="e">
        <f>#REF!+L395</f>
        <v>#REF!</v>
      </c>
      <c r="M398" s="736"/>
      <c r="N398" s="736"/>
      <c r="O398" s="734"/>
      <c r="P398" s="734"/>
      <c r="Q398" s="734"/>
      <c r="R398" s="733"/>
      <c r="S398" s="733"/>
      <c r="T398" s="733"/>
      <c r="U398" s="733"/>
      <c r="V398" s="733"/>
      <c r="W398" s="733"/>
      <c r="X398" s="733"/>
      <c r="Y398" s="733"/>
      <c r="Z398" s="733"/>
      <c r="AA398" s="733"/>
      <c r="AB398" s="733"/>
      <c r="AC398" s="733"/>
      <c r="AD398" s="733"/>
      <c r="AE398" s="733"/>
      <c r="AF398" s="733"/>
      <c r="AG398" s="733"/>
      <c r="AH398" s="733"/>
    </row>
    <row r="399" spans="1:40">
      <c r="G399" s="735"/>
      <c r="H399" s="735"/>
      <c r="I399" s="736" t="e">
        <f>#REF!+L399</f>
        <v>#REF!</v>
      </c>
      <c r="J399" s="736"/>
      <c r="K399" s="736"/>
      <c r="L399" s="736" t="e">
        <f>L398-#REF!</f>
        <v>#REF!</v>
      </c>
      <c r="M399" s="736"/>
      <c r="N399" s="736"/>
      <c r="O399" s="736"/>
      <c r="P399" s="736"/>
      <c r="Q399" s="736"/>
      <c r="R399" s="733"/>
      <c r="S399" s="733"/>
      <c r="T399" s="733"/>
      <c r="U399" s="733"/>
      <c r="V399" s="733"/>
      <c r="W399" s="733"/>
      <c r="X399" s="733"/>
      <c r="Y399" s="733"/>
      <c r="Z399" s="733"/>
      <c r="AA399" s="733"/>
      <c r="AB399" s="733"/>
      <c r="AC399" s="733"/>
      <c r="AD399" s="733"/>
      <c r="AE399" s="733"/>
      <c r="AF399" s="733"/>
      <c r="AG399" s="733"/>
      <c r="AH399" s="733"/>
    </row>
    <row r="400" spans="1:40">
      <c r="G400" s="735"/>
      <c r="H400" s="735"/>
      <c r="I400" s="735"/>
      <c r="J400" s="735"/>
      <c r="K400" s="735"/>
      <c r="L400" s="735"/>
      <c r="M400" s="735"/>
      <c r="N400" s="735"/>
      <c r="O400" s="735"/>
      <c r="P400" s="735"/>
      <c r="Q400" s="735"/>
      <c r="R400" s="733"/>
      <c r="S400" s="733"/>
      <c r="T400" s="733"/>
      <c r="U400" s="733"/>
      <c r="V400" s="733"/>
      <c r="W400" s="733"/>
      <c r="X400" s="733"/>
      <c r="Y400" s="733"/>
      <c r="Z400" s="733"/>
      <c r="AA400" s="733"/>
      <c r="AB400" s="733"/>
      <c r="AC400" s="733"/>
      <c r="AD400" s="733"/>
      <c r="AE400" s="733"/>
      <c r="AF400" s="733"/>
      <c r="AG400" s="733"/>
      <c r="AH400" s="733"/>
    </row>
    <row r="401" spans="7:33">
      <c r="G401" s="735"/>
      <c r="H401" s="735"/>
      <c r="I401" s="735"/>
      <c r="J401" s="735"/>
      <c r="K401" s="735"/>
      <c r="L401" s="735"/>
      <c r="M401" s="735"/>
      <c r="N401" s="735"/>
      <c r="O401" s="735"/>
      <c r="P401" s="735"/>
      <c r="Q401" s="735"/>
      <c r="R401" s="733"/>
      <c r="S401" s="733"/>
      <c r="T401" s="733"/>
      <c r="U401" s="733"/>
      <c r="V401" s="733"/>
      <c r="W401" s="733"/>
      <c r="X401" s="733"/>
      <c r="Y401" s="733"/>
      <c r="Z401" s="733"/>
      <c r="AA401" s="733"/>
      <c r="AB401" s="733"/>
      <c r="AC401" s="733"/>
      <c r="AD401" s="733"/>
      <c r="AE401" s="733"/>
      <c r="AF401" s="733"/>
      <c r="AG401" s="733"/>
    </row>
    <row r="402" spans="7:33">
      <c r="G402" s="735"/>
      <c r="H402" s="735"/>
      <c r="I402" s="736" t="e">
        <f>I397+L399</f>
        <v>#REF!</v>
      </c>
      <c r="J402" s="736"/>
      <c r="K402" s="736"/>
      <c r="L402" s="735"/>
      <c r="M402" s="735"/>
      <c r="N402" s="735"/>
      <c r="O402" s="735"/>
      <c r="P402" s="735"/>
      <c r="Q402" s="735"/>
      <c r="R402" s="733"/>
      <c r="S402" s="733"/>
      <c r="T402" s="733"/>
      <c r="U402" s="733"/>
      <c r="V402" s="733"/>
      <c r="W402" s="733"/>
      <c r="X402" s="733"/>
      <c r="Y402" s="733"/>
      <c r="Z402" s="733"/>
      <c r="AA402" s="733"/>
      <c r="AB402" s="733"/>
      <c r="AC402" s="733"/>
      <c r="AD402" s="733"/>
      <c r="AE402" s="733"/>
      <c r="AF402" s="733"/>
      <c r="AG402" s="733"/>
    </row>
    <row r="403" spans="7:33">
      <c r="G403" s="735"/>
      <c r="H403" s="735"/>
      <c r="I403" s="736" t="e">
        <f>I402+3800000</f>
        <v>#REF!</v>
      </c>
      <c r="J403" s="736"/>
      <c r="K403" s="736"/>
      <c r="L403" s="735"/>
      <c r="M403" s="735"/>
      <c r="N403" s="735"/>
      <c r="O403" s="735"/>
      <c r="P403" s="735"/>
      <c r="Q403" s="735"/>
      <c r="R403" s="733"/>
      <c r="S403" s="733"/>
      <c r="T403" s="733"/>
      <c r="U403" s="733"/>
      <c r="V403" s="733"/>
      <c r="W403" s="733"/>
      <c r="X403" s="733"/>
      <c r="Y403" s="733"/>
      <c r="Z403" s="733"/>
      <c r="AA403" s="733"/>
      <c r="AB403" s="733"/>
      <c r="AC403" s="733"/>
      <c r="AD403" s="733"/>
      <c r="AE403" s="733"/>
      <c r="AF403" s="733"/>
      <c r="AG403" s="733"/>
    </row>
    <row r="404" spans="7:33">
      <c r="G404" s="735"/>
      <c r="H404" s="735"/>
      <c r="I404" s="735"/>
      <c r="J404" s="735"/>
      <c r="K404" s="735"/>
      <c r="L404" s="735"/>
      <c r="M404" s="735"/>
      <c r="N404" s="735"/>
      <c r="O404" s="735"/>
      <c r="P404" s="735"/>
      <c r="Q404" s="735"/>
    </row>
  </sheetData>
  <mergeCells count="114">
    <mergeCell ref="D30:E30"/>
    <mergeCell ref="C29:E29"/>
    <mergeCell ref="D21:E21"/>
    <mergeCell ref="C20:E20"/>
    <mergeCell ref="D14:E14"/>
    <mergeCell ref="C13:E13"/>
    <mergeCell ref="D8:E8"/>
    <mergeCell ref="C7:E7"/>
    <mergeCell ref="N6:P6"/>
    <mergeCell ref="Q6:S6"/>
    <mergeCell ref="T6:V6"/>
    <mergeCell ref="W6:X6"/>
    <mergeCell ref="Y6:AA6"/>
    <mergeCell ref="A1:AE1"/>
    <mergeCell ref="A2:AE2"/>
    <mergeCell ref="A3:AG3"/>
    <mergeCell ref="A5:A6"/>
    <mergeCell ref="B5:E6"/>
    <mergeCell ref="F5:F6"/>
    <mergeCell ref="G5:G6"/>
    <mergeCell ref="H5:AE5"/>
    <mergeCell ref="H6:J6"/>
    <mergeCell ref="AB6:AD6"/>
    <mergeCell ref="AE6:AG6"/>
    <mergeCell ref="K6:M6"/>
    <mergeCell ref="C68:E68"/>
    <mergeCell ref="C55:E55"/>
    <mergeCell ref="D56:E56"/>
    <mergeCell ref="C59:E59"/>
    <mergeCell ref="D60:E60"/>
    <mergeCell ref="C63:E63"/>
    <mergeCell ref="D64:E64"/>
    <mergeCell ref="C35:E35"/>
    <mergeCell ref="D36:E36"/>
    <mergeCell ref="D45:E45"/>
    <mergeCell ref="C97:E97"/>
    <mergeCell ref="D98:E98"/>
    <mergeCell ref="D101:E101"/>
    <mergeCell ref="D102:E102"/>
    <mergeCell ref="C106:E106"/>
    <mergeCell ref="D107:E107"/>
    <mergeCell ref="D93:E93"/>
    <mergeCell ref="D69:E69"/>
    <mergeCell ref="D73:E73"/>
    <mergeCell ref="D78:E78"/>
    <mergeCell ref="D82:E82"/>
    <mergeCell ref="D87:E87"/>
    <mergeCell ref="D89:E89"/>
    <mergeCell ref="D134:E134"/>
    <mergeCell ref="C126:E126"/>
    <mergeCell ref="D127:E127"/>
    <mergeCell ref="C133:E133"/>
    <mergeCell ref="C111:E111"/>
    <mergeCell ref="D112:E112"/>
    <mergeCell ref="C119:E119"/>
    <mergeCell ref="D120:E120"/>
    <mergeCell ref="C148:E148"/>
    <mergeCell ref="D149:E149"/>
    <mergeCell ref="C152:E152"/>
    <mergeCell ref="D153:E153"/>
    <mergeCell ref="C156:E156"/>
    <mergeCell ref="D157:E157"/>
    <mergeCell ref="C138:E138"/>
    <mergeCell ref="D139:E139"/>
    <mergeCell ref="C142:E142"/>
    <mergeCell ref="D143:E143"/>
    <mergeCell ref="C175:E175"/>
    <mergeCell ref="D176:E176"/>
    <mergeCell ref="D179:E179"/>
    <mergeCell ref="D172:E172"/>
    <mergeCell ref="C162:E162"/>
    <mergeCell ref="C163:E163"/>
    <mergeCell ref="C166:E166"/>
    <mergeCell ref="D167:E167"/>
    <mergeCell ref="C171:E171"/>
    <mergeCell ref="C217:E217"/>
    <mergeCell ref="D218:E218"/>
    <mergeCell ref="C202:E202"/>
    <mergeCell ref="D203:E203"/>
    <mergeCell ref="D206:E206"/>
    <mergeCell ref="D192:E192"/>
    <mergeCell ref="C188:E188"/>
    <mergeCell ref="D189:E189"/>
    <mergeCell ref="C253:E253"/>
    <mergeCell ref="D254:E254"/>
    <mergeCell ref="D256:E256"/>
    <mergeCell ref="D244:E244"/>
    <mergeCell ref="C229:E229"/>
    <mergeCell ref="D230:E230"/>
    <mergeCell ref="D232:E232"/>
    <mergeCell ref="C241:E241"/>
    <mergeCell ref="D242:E242"/>
    <mergeCell ref="C298:E298"/>
    <mergeCell ref="D299:E299"/>
    <mergeCell ref="C279:E279"/>
    <mergeCell ref="D282:E282"/>
    <mergeCell ref="D270:E270"/>
    <mergeCell ref="C267:E267"/>
    <mergeCell ref="D268:E268"/>
    <mergeCell ref="C333:E333"/>
    <mergeCell ref="D334:E334"/>
    <mergeCell ref="D337:E337"/>
    <mergeCell ref="D349:E349"/>
    <mergeCell ref="C323:E323"/>
    <mergeCell ref="D324:E324"/>
    <mergeCell ref="C309:E309"/>
    <mergeCell ref="D310:E310"/>
    <mergeCell ref="D370:E370"/>
    <mergeCell ref="D372:E372"/>
    <mergeCell ref="D388:E388"/>
    <mergeCell ref="C369:E369"/>
    <mergeCell ref="C352:E352"/>
    <mergeCell ref="D353:E353"/>
    <mergeCell ref="D356:E356"/>
  </mergeCells>
  <pageMargins left="0.41" right="0.31" top="0.42" bottom="0.74803149606299213" header="0.31496062992125984" footer="0.31496062992125984"/>
  <pageSetup paperSize="5" scale="70" orientation="landscape" horizontalDpi="0" verticalDpi="0" r:id="rId1"/>
  <ignoredErrors>
    <ignoredError sqref="N8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pagu sumber dana 2018</vt:lpstr>
      <vt:lpstr>Sheet1</vt:lpstr>
      <vt:lpstr>Sheet2</vt:lpstr>
      <vt:lpstr>perubahan pagu sumber dana 2018</vt:lpstr>
      <vt:lpstr>pagu sumber dana terbaru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2018-03-12T01:44:40Z</cp:lastPrinted>
  <dcterms:created xsi:type="dcterms:W3CDTF">2017-02-22T01:24:21Z</dcterms:created>
  <dcterms:modified xsi:type="dcterms:W3CDTF">2018-03-12T01:44:47Z</dcterms:modified>
</cp:coreProperties>
</file>